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35" yWindow="1575" windowWidth="9810" windowHeight="5655" tabRatio="935" activeTab="1"/>
  </bookViews>
  <sheets>
    <sheet name="MEM CÁLC LACEN" sheetId="1" r:id="rId1"/>
    <sheet name="ORÇAMENTO LACEN " sheetId="2" r:id="rId2"/>
    <sheet name="CRONOGRAMA" sheetId="3" r:id="rId3"/>
    <sheet name="CRONOGRAMA PRAZO" sheetId="4" r:id="rId4"/>
    <sheet name="BDI LACEN" sheetId="5" r:id="rId5"/>
    <sheet name="LEIS SOCIAI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ar">'[10]Insumos'!$E$28</definedName>
    <definedName name="acl">'[10]Insumos'!$E$89</definedName>
    <definedName name="aço" localSheetId="0">#REF!</definedName>
    <definedName name="aço">#REF!</definedName>
    <definedName name="açoi">#REF!</definedName>
    <definedName name="adu">'[10]Insumos'!$E$32</definedName>
    <definedName name="afi">'[10]Insumos'!$E$25</definedName>
    <definedName name="aftp">'[10]Insumos'!$E$130</definedName>
    <definedName name="aga10">'[10]Insumos'!$E$55</definedName>
    <definedName name="aga14">'[10]Insumos'!$E$56</definedName>
    <definedName name="agr">'[10]Insumos'!$E$23</definedName>
    <definedName name="aj" localSheetId="0">#REF!</definedName>
    <definedName name="aj">#REF!</definedName>
    <definedName name="AJU" localSheetId="0">#REF!</definedName>
    <definedName name="AJU">#REF!</definedName>
    <definedName name="ajudante">'[2]COMP. reforma'!$H$1042</definedName>
    <definedName name="ali1">'[10]Insumos'!$E$147</definedName>
    <definedName name="ali2">'[10]Insumos'!$E$148</definedName>
    <definedName name="ali3">'[10]Insumos'!$E$149</definedName>
    <definedName name="ali4">'[10]Insumos'!$E$150</definedName>
    <definedName name="ali5">'[10]Insumos'!$E$151</definedName>
    <definedName name="ali6">'[10]Insumos'!$E$152</definedName>
    <definedName name="ali7">'[10]Insumos'!$E$153</definedName>
    <definedName name="alvc1">'[10]Insumos'!$E$714</definedName>
    <definedName name="alvc2">'[10]Insumos'!$E$716</definedName>
    <definedName name="amc1">'[10]Insumos'!$E$117</definedName>
    <definedName name="amd">'[10]Insumos'!$E$24</definedName>
    <definedName name="amf1">'[10]Insumos'!$E$115</definedName>
    <definedName name="amf2">'[10]Insumos'!$E$116</definedName>
    <definedName name="amm">'[10]Insumos'!$E$280</definedName>
    <definedName name="amt">'[10]Insumos'!$E$279</definedName>
    <definedName name="anb">'[10]Insumos'!$E$99</definedName>
    <definedName name="apv">'[10]Insumos'!$E$482</definedName>
    <definedName name="ara18">'[10]Insumos'!$E$302</definedName>
    <definedName name="arame">'[3]INSUMOS'!$C$18</definedName>
    <definedName name="arap">'[10]Insumos'!$E$303</definedName>
    <definedName name="arc12">'[10]Insumos'!$E$374</definedName>
    <definedName name="arc15">'[10]Insumos'!$E$375</definedName>
    <definedName name="arc18">'[10]Insumos'!$E$376</definedName>
    <definedName name="arc21">'[10]Insumos'!$E$377</definedName>
    <definedName name="are">'[10]Insumos'!$E$54</definedName>
    <definedName name="ÁREA">'[10]Insumos'!$C$8</definedName>
    <definedName name="_xlnm.Print_Area" localSheetId="0">'MEM CÁLC LACEN'!$B$2:$H$134</definedName>
    <definedName name="_xlnm.Print_Area" localSheetId="1">'ORÇAMENTO LACEN '!$A$1:$I$83</definedName>
    <definedName name="arfi">'[11]Insumos'!$C$32</definedName>
    <definedName name="arg1.3\1">'[10]Insumos'!$E$633</definedName>
    <definedName name="argr">'[11]Insumos'!$C$31</definedName>
    <definedName name="arm" localSheetId="0">'[4]FUNDAÇÕES'!#REF!</definedName>
    <definedName name="arm">'[4]FUNDAÇÕES'!#REF!</definedName>
    <definedName name="art1">'[10]Insumos'!$E$651</definedName>
    <definedName name="art10">'[10]Insumos'!$E$660</definedName>
    <definedName name="art11">'[10]Insumos'!$E$661</definedName>
    <definedName name="art12">'[10]Insumos'!$E$662</definedName>
    <definedName name="art13">'[10]Insumos'!$E$663</definedName>
    <definedName name="art14">'[10]Insumos'!$E$664</definedName>
    <definedName name="art15">'[10]Insumos'!$E$665</definedName>
    <definedName name="art16">'[10]Insumos'!$E$666</definedName>
    <definedName name="art17">'[10]Insumos'!$E$667</definedName>
    <definedName name="art18">'[10]Insumos'!$E$668</definedName>
    <definedName name="art19">'[10]Insumos'!$E$669</definedName>
    <definedName name="art2">'[10]Insumos'!$E$652</definedName>
    <definedName name="art20">'[10]Insumos'!$E$670</definedName>
    <definedName name="art21">'[10]Insumos'!$E$671</definedName>
    <definedName name="art22">'[10]Insumos'!$E$672</definedName>
    <definedName name="art23">'[10]Insumos'!$E$673</definedName>
    <definedName name="art24">'[10]Insumos'!$E$674</definedName>
    <definedName name="art25">'[10]Insumos'!$E$675</definedName>
    <definedName name="art26">'[10]Insumos'!$E$676</definedName>
    <definedName name="art27">'[10]Insumos'!$E$677</definedName>
    <definedName name="art28">'[10]Insumos'!$E$678</definedName>
    <definedName name="art29">'[10]Insumos'!$E$679</definedName>
    <definedName name="art3">'[10]Insumos'!$E$653</definedName>
    <definedName name="art30">'[10]Insumos'!$E$680</definedName>
    <definedName name="art31">'[10]Insumos'!$E$681</definedName>
    <definedName name="art32">'[10]Insumos'!$E$682</definedName>
    <definedName name="art4">'[10]Insumos'!$E$654</definedName>
    <definedName name="art5">'[10]Insumos'!$E$655</definedName>
    <definedName name="art6">'[10]Insumos'!$E$656</definedName>
    <definedName name="art7">'[10]Insumos'!$E$657</definedName>
    <definedName name="art8">'[10]Insumos'!$E$658</definedName>
    <definedName name="art9">'[10]Insumos'!$E$659</definedName>
    <definedName name="B320I">'[10]Equipamentos'!$P$40</definedName>
    <definedName name="B320P">'[10]Equipamentos'!$N$40</definedName>
    <definedName name="B500I">'[10]Equipamentos'!$P$36</definedName>
    <definedName name="B500P">'[10]Equipamentos'!$N$36</definedName>
    <definedName name="bca1">'[10]Insumos'!$E$366</definedName>
    <definedName name="bcf">'[10]Insumos'!$E$184</definedName>
    <definedName name="bcf100x30">'[10]Insumos'!$E$189</definedName>
    <definedName name="bcf100x50">'[10]Insumos'!$E$188</definedName>
    <definedName name="bcf120X60">'[10]Insumos'!$E$186</definedName>
    <definedName name="bcf150x50">'[10]Insumos'!$E$187</definedName>
    <definedName name="bcf200x60">'[10]Insumos'!$E$187</definedName>
    <definedName name="bcf60x50">'[10]Insumos'!$E$190</definedName>
    <definedName name="bcf60X60">'[10]Insumos'!$E$185</definedName>
    <definedName name="bcp">'[10]Insumos'!$E$284</definedName>
    <definedName name="bdi">'[5]Insumos (não imprimir)'!$C$3</definedName>
    <definedName name="bdi_11">"'file:///A:/Dudu-corre%C3%A7%C3%A3o.XLS'#$'Insumos (não imprimir)'.$C$3"</definedName>
    <definedName name="bdi_7">"'file:///A:/Dudu-corre%C3%A7%C3%A3o.XLS'#$'Insumos (não imprimir)'.$C$3"</definedName>
    <definedName name="bdi_8">"'file:///A:/Dudu-corre%C3%A7%C3%A3o.XLS'#$'Insumos (não imprimir)'.$C$3"</definedName>
    <definedName name="bdi_9">"'file:///A:/Dudu-corre%C3%A7%C3%A3o.XLS'#$'Insumos (não imprimir)'.$C$3"</definedName>
    <definedName name="bee80">'[10]Insumos'!$E$378</definedName>
    <definedName name="bfd">'[10]Insumos'!$E$246</definedName>
    <definedName name="bgr">'[10]Insumos'!$E$261</definedName>
    <definedName name="bgrn">'[10]Insumos'!$E$264</definedName>
    <definedName name="bldv">'[11]Insumos'!$C$145</definedName>
    <definedName name="blq10">'[10]Insumos'!$E$525</definedName>
    <definedName name="bmt30x50">'[10]Insumos'!$E$62</definedName>
    <definedName name="bnb">'[10]Insumos'!$E$538</definedName>
    <definedName name="bop1">'[10]Insumos'!$E$440</definedName>
    <definedName name="bop1\2">'[10]Insumos'!$E$439</definedName>
    <definedName name="bot1">'[10]Insumos'!$E$613</definedName>
    <definedName name="box1">'[10]Insumos'!$E$610</definedName>
    <definedName name="BPF">'[10]Equipamentos'!$A$14</definedName>
    <definedName name="bre5040">'[10]Insumos'!$E$454</definedName>
    <definedName name="brm">'[10]Insumos'!$E$66</definedName>
    <definedName name="brt">'[11]Insumos'!$C$34</definedName>
    <definedName name="bvff">'[10]Insumos'!$E$191</definedName>
    <definedName name="bvff100x50">'[10]Insumos'!$E$194</definedName>
    <definedName name="bvff150x100">'[10]Insumos'!$E$193</definedName>
    <definedName name="bvff150x110">'[10]Insumos'!$E$198</definedName>
    <definedName name="bvff170x55">'[10]Insumos'!$E$199</definedName>
    <definedName name="bvff210x55">'[10]Insumos'!$E$197</definedName>
    <definedName name="bvff80x50">'[10]Insumos'!$E$196</definedName>
    <definedName name="C930I">'[10]Equipamentos'!$P$25</definedName>
    <definedName name="C930p">'[10]Equipamentos'!$N$25</definedName>
    <definedName name="C966I">'[10]Equipamentos'!$P$24</definedName>
    <definedName name="C966P">'[10]Equipamentos'!$N$24</definedName>
    <definedName name="CA15I">'[10]Equipamentos'!$P$27</definedName>
    <definedName name="CA15P">'[10]Equipamentos'!$N$27</definedName>
    <definedName name="CA25I">'[10]Equipamentos'!$P$26</definedName>
    <definedName name="CA25P">'[10]Equipamentos'!$N$26</definedName>
    <definedName name="cab4">'[10]Insumos'!$E$345</definedName>
    <definedName name="cac10">'[10]Insumos'!$E$508</definedName>
    <definedName name="cac12">'[10]Insumos'!$E$507</definedName>
    <definedName name="cac15">'[10]Insumos'!$E$509</definedName>
    <definedName name="cac18">'[10]Insumos'!$E$510</definedName>
    <definedName name="cac21">'[10]Insumos'!$E$511</definedName>
    <definedName name="cadm">'[10]Insumos'!$E$72</definedName>
    <definedName name="cag20x10">'[10]Insumos'!$E$464</definedName>
    <definedName name="cal">'[10]Insumos'!$E$22</definedName>
    <definedName name="cap20">'[10]Insumos'!$E$432</definedName>
    <definedName name="cap50">'[10]Insumos'!$E$433</definedName>
    <definedName name="car">'[10]Insumos'!$E$624</definedName>
    <definedName name="CARP" localSheetId="0">'[12]LOCAÇÃO'!$E$9</definedName>
    <definedName name="CARP">#REF!</definedName>
    <definedName name="CARP_8">#REF!</definedName>
    <definedName name="caval">'[11]Insumos'!$C$144</definedName>
    <definedName name="CB10I">'[10]Equipamentos'!$P$33</definedName>
    <definedName name="CB10P">'[10]Equipamentos'!$N$33</definedName>
    <definedName name="CB4I">'[10]Equipamentos'!$P$35</definedName>
    <definedName name="CB4P">'[10]Equipamentos'!$N$35</definedName>
    <definedName name="CB6.5I">'[10]Equipamentos'!$P$37</definedName>
    <definedName name="CB6.5P">'[10]Equipamentos'!$N$37</definedName>
    <definedName name="CB6I">'[10]Equipamentos'!$P$34</definedName>
    <definedName name="CB6P">'[10]Equipamentos'!$N$34</definedName>
    <definedName name="cbca1">'[10]Insumos'!$E$367</definedName>
    <definedName name="ccp">'[10]Insumos'!$E$140</definedName>
    <definedName name="cda">'[10]Insumos'!$E$100</definedName>
    <definedName name="cdac">'[10]Insumos'!$E$485</definedName>
    <definedName name="cde">'[10]Insumos'!$E$484</definedName>
    <definedName name="cdm">'[10]Insumos'!$E$619</definedName>
    <definedName name="cdr">'[10]Insumos'!$E$615</definedName>
    <definedName name="cds">'[10]Insumos'!$E$483</definedName>
    <definedName name="cee10x10">'[10]Insumos'!$E$76</definedName>
    <definedName name="cee10x10\1">'[10]Insumos'!$E$75</definedName>
    <definedName name="cee20x20">'[10]Insumos'!$E$79</definedName>
    <definedName name="cee20x20\1">'[10]Insumos'!$E$77</definedName>
    <definedName name="cee20x20\4">'[10]Insumos'!$E$78</definedName>
    <definedName name="cee30x30">'[10]Insumos'!$E$82</definedName>
    <definedName name="cee30x30\1">'[10]Insumos'!$E$80</definedName>
    <definedName name="cee30x30\4">'[10]Insumos'!$E$81</definedName>
    <definedName name="cem">'[10]Insumos'!$E$201</definedName>
    <definedName name="cer1\2">'[10]Insumos'!$E$355</definedName>
    <definedName name="cer3\4">'[10]Insumos'!$E$356</definedName>
    <definedName name="cerp2x20">'[10]Insumos'!$E$299</definedName>
    <definedName name="cerp2x40">'[10]Insumos'!$E$298</definedName>
    <definedName name="cfl20">'[10]Insumos'!$E$296</definedName>
    <definedName name="cfl2x20">'[10]Insumos'!$E$297</definedName>
    <definedName name="cfl2x40">'[10]Insumos'!$E$295</definedName>
    <definedName name="cfl40">'[10]Insumos'!$E$294</definedName>
    <definedName name="cftp">'[10]Insumos'!$E$131</definedName>
    <definedName name="cha">'[10]Insumos'!$E$161</definedName>
    <definedName name="ci" localSheetId="0">#REF!</definedName>
    <definedName name="ci">#REF!</definedName>
    <definedName name="cib">'[10]Insumos'!$E$21</definedName>
    <definedName name="cil">'[10]Insumos'!$E$474</definedName>
    <definedName name="cim">'[10]Insumos'!$E$20</definedName>
    <definedName name="cip">'[10]Insumos'!$E$475</definedName>
    <definedName name="clb">'[10]Insumos'!$E$491</definedName>
    <definedName name="clbl">'[10]Insumos'!$E$473</definedName>
    <definedName name="clp">'[10]Insumos'!$E$363</definedName>
    <definedName name="clp100">'[10]Insumos'!$E$463</definedName>
    <definedName name="clr1\2">'[10]Insumos'!$E$427</definedName>
    <definedName name="cls2">'[10]Insumos'!$E$357</definedName>
    <definedName name="cls5">'[10]Insumos'!$E$358</definedName>
    <definedName name="clz20x40">'[10]Insumos'!$E$465</definedName>
    <definedName name="CM9I">'[10]Equipamentos'!$P$38</definedName>
    <definedName name="CM9P">'[10]Equipamentos'!$N$38</definedName>
    <definedName name="cme1">'[10]Insumos'!$E$65</definedName>
    <definedName name="com">'[10]Insumos'!$E$626</definedName>
    <definedName name="compac">'[11]Insumos'!$C$148</definedName>
    <definedName name="con1">'[10]Insumos'!$E$631</definedName>
    <definedName name="con2">'[10]Insumos'!$E$632</definedName>
    <definedName name="coz100">'[10]Insumos'!$E$466</definedName>
    <definedName name="cpj">'[10]Insumos'!$E$30</definedName>
    <definedName name="cpl">'[10]Insumos'!$E$344</definedName>
    <definedName name="cpt">'[10]Insumos'!$E$85</definedName>
    <definedName name="cpz32">'[11]Insumos'!$C$33</definedName>
    <definedName name="crj45">'[10]Insumos'!$E$332</definedName>
    <definedName name="cronograma.med">#REF!</definedName>
    <definedName name="csi">'[10]Insumos'!$E$459</definedName>
    <definedName name="csp">'[10]Insumos'!$E$460</definedName>
    <definedName name="ct12r">'[10]Insumos'!$E$370</definedName>
    <definedName name="ct5r">'[10]Insumos'!$E$369</definedName>
    <definedName name="ctf6">'[10]Insumos'!$E$47</definedName>
    <definedName name="ctl6">'[10]Insumos'!$E$278</definedName>
    <definedName name="ctm">'[10]Insumos'!$E$618</definedName>
    <definedName name="cve90100">'[10]Insumos'!$E$446</definedName>
    <definedName name="cve9040">'[10]Insumos'!$E$448</definedName>
    <definedName name="cve9050">'[10]Insumos'!$E$447</definedName>
    <definedName name="cvi1\2">'[10]Insumos'!$E$407</definedName>
    <definedName name="cvp1\2">'[10]Insumos'!$E$406</definedName>
    <definedName name="cvs2">'[10]Insumos'!$E$359</definedName>
    <definedName name="cvs5">'[10]Insumos'!$E$360</definedName>
    <definedName name="cxg40">'[10]Insumos'!$E$514</definedName>
    <definedName name="cxi40">'[10]Insumos'!$E$513</definedName>
    <definedName name="cxp3x3s">'[10]Insumos'!$E$335</definedName>
    <definedName name="cxp40">'[10]Insumos'!$E$512</definedName>
    <definedName name="cxp4x2">'[10]Insumos'!$E$336</definedName>
    <definedName name="cxp4x2s">'[10]Insumos'!$E$334</definedName>
    <definedName name="cxp4x4">'[10]Insumos'!$E$337</definedName>
    <definedName name="cxs100100">'[10]Insumos'!$E$456</definedName>
    <definedName name="D6I">'[10]Equipamentos'!$P$22</definedName>
    <definedName name="D6P">'[10]Equipamentos'!$N$22</definedName>
    <definedName name="D8I">'[10]Equipamentos'!$P$21</definedName>
    <definedName name="D8P">'[10]Equipamentos'!$N$21</definedName>
    <definedName name="dci1\2">'[10]Insumos'!$E$418</definedName>
    <definedName name="dcr">'[10]Insumos'!$E$253</definedName>
    <definedName name="ddd">'[10]Insumos'!$E$697</definedName>
    <definedName name="des">'[10]Insumos'!$E$621</definedName>
    <definedName name="dgc10">'[10]Insumos'!$E$107</definedName>
    <definedName name="dgc7">'[10]Insumos'!$E$105</definedName>
    <definedName name="dgc8">'[10]Insumos'!$E$106</definedName>
    <definedName name="dgd">'[10]Insumos'!$E$111</definedName>
    <definedName name="dge7">'[10]Insumos'!$E$108</definedName>
    <definedName name="dgrn">'[10]Insumos'!$E$112</definedName>
    <definedName name="DIE">'[10]Equipamentos'!$A$12</definedName>
    <definedName name="djm10">'[10]Insumos'!$E$343</definedName>
    <definedName name="djm15">'[10]Insumos'!$E$342</definedName>
    <definedName name="djm20">'[10]Insumos'!$E$341</definedName>
    <definedName name="djm25">'[10]Insumos'!$E$340</definedName>
    <definedName name="djm30">'[10]Insumos'!$E$339</definedName>
    <definedName name="djt50">'[10]Insumos'!$E$338</definedName>
    <definedName name="DKM">'[10]Insumos'!$C$7</definedName>
    <definedName name="dnpc">'[10]Insumos'!$E$109</definedName>
    <definedName name="dns">'[10]Insumos'!$E$110</definedName>
    <definedName name="drp25">'[10]Insumos'!$E$415</definedName>
    <definedName name="dtp100">'[10]Insumos'!$E$467</definedName>
    <definedName name="eaa">'[10]Insumos'!$E$181</definedName>
    <definedName name="eem">'[10]Insumos'!$E$200</definedName>
    <definedName name="EFI">'[10]Insumos'!$C$3</definedName>
    <definedName name="ele">'[10]Insumos'!$E$571</definedName>
    <definedName name="elr1\2">'[10]Insumos'!$E$353</definedName>
    <definedName name="elr3\4">'[10]Insumos'!$E$354</definedName>
    <definedName name="elv25x25">'[10]Insumos'!$E$532</definedName>
    <definedName name="elv50x40">'[10]Insumos'!$E$519</definedName>
    <definedName name="elv50x50">'[10]Insumos'!$E$520</definedName>
    <definedName name="emb">'[10]Insumos'!$E$590</definedName>
    <definedName name="emc">'[10]Insumos'!$E$583</definedName>
    <definedName name="enc" localSheetId="0">'[13]COMP HIDRAULICA'!$D$7</definedName>
    <definedName name="enc">#REF!</definedName>
    <definedName name="enca" localSheetId="0">'[13]COMP HIDRAULICA'!$D$7</definedName>
    <definedName name="enca">#REF!</definedName>
    <definedName name="ENE">'[10]Equipamentos'!$A$16</definedName>
    <definedName name="epc">'[10]Insumos'!$E$478</definedName>
    <definedName name="epc5070">'[10]Insumos'!$E$476</definedName>
    <definedName name="epl2">'[10]Insumos'!$E$604</definedName>
    <definedName name="epl3">'[10]Insumos'!$E$603</definedName>
    <definedName name="epl5">'[10]Insumos'!$E$602</definedName>
    <definedName name="erm">'[10]Insumos'!$E$182</definedName>
    <definedName name="erp">'[10]Insumos'!$E$628</definedName>
    <definedName name="esc1">'[10]Insumos'!$E$635</definedName>
    <definedName name="esc1.1000">'[10]Insumos'!$E$641</definedName>
    <definedName name="esc1.200">'[10]Insumos'!$E$637</definedName>
    <definedName name="esc1.400">'[10]Insumos'!$E$638</definedName>
    <definedName name="esc1.50">'[10]Insumos'!$E$636</definedName>
    <definedName name="esc1.600">'[10]Insumos'!$E$639</definedName>
    <definedName name="esc1.800">'[10]Insumos'!$E$640</definedName>
    <definedName name="esc2.50">'[10]Insumos'!$E$634</definedName>
    <definedName name="esg">'[10]Insumos'!$E$699</definedName>
    <definedName name="esm">'[10]Insumos'!$E$141</definedName>
    <definedName name="esp1">'[10]Insumos'!$E$629</definedName>
    <definedName name="esp2">'[10]Insumos'!$E$630</definedName>
    <definedName name="Excel_BuiltIn_Print_Area_1">"$'crono fis-financ_verificado'.$#ref" "$#REF!:$#REF!$#REF!"</definedName>
    <definedName name="Excel_BuiltIn_Print_Area_1_1" localSheetId="0">#REF!</definedName>
    <definedName name="Excel_BuiltIn_Print_Area_1_1">#REF!</definedName>
    <definedName name="Excel_BuiltIn_Print_Area_1_1_1">"$'crono fis-financ_verificado'.$#ref" "$#REF!:$#REF!$#REF!"</definedName>
    <definedName name="Excel_BuiltIn_Print_Area_1_11">"$'crono fis-financ_verificado'.$#ref" "$#REF!:$#REF!$#REF!"</definedName>
    <definedName name="Excel_BuiltIn_Print_Area_10" localSheetId="0">#REF!</definedName>
    <definedName name="Excel_BuiltIn_Print_Area_1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2" localSheetId="0">#REF!</definedName>
    <definedName name="Excel_BuiltIn_Print_Area_12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0" localSheetId="0">#REF!</definedName>
    <definedName name="Excel_BuiltIn_Print_Area_3_1_10">#REF!</definedName>
    <definedName name="Excel_BuiltIn_Print_Area_3_1_12" localSheetId="0">#REF!</definedName>
    <definedName name="Excel_BuiltIn_Print_Area_3_1_12">#REF!</definedName>
    <definedName name="Excel_BuiltIn_Print_Area_3_1_9" localSheetId="0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"$#REF!.$A$1:$F$19"</definedName>
    <definedName name="Excel_BuiltIn_Print_Area_4_1_10" localSheetId="0">#REF!</definedName>
    <definedName name="Excel_BuiltIn_Print_Area_4_1_10">#REF!</definedName>
    <definedName name="Excel_BuiltIn_Print_Area_4_1_12" localSheetId="0">#REF!</definedName>
    <definedName name="Excel_BuiltIn_Print_Area_4_1_12">#REF!</definedName>
    <definedName name="Excel_BuiltIn_Print_Area_4_1_9" localSheetId="0">#REF!</definedName>
    <definedName name="Excel_BuiltIn_Print_Area_4_1_9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>"$#REF!.$A$1:$F$27"</definedName>
    <definedName name="Excel_BuiltIn_Print_Area_6_1_1_1_1" localSheetId="0">#REF!</definedName>
    <definedName name="Excel_BuiltIn_Print_Area_6_1_1_1_1">#REF!</definedName>
    <definedName name="Excel_BuiltIn_Print_Area_6_1_10" localSheetId="0">#REF!</definedName>
    <definedName name="Excel_BuiltIn_Print_Area_6_1_10">#REF!</definedName>
    <definedName name="Excel_BuiltIn_Print_Area_6_1_12" localSheetId="0">#REF!</definedName>
    <definedName name="Excel_BuiltIn_Print_Area_6_1_12">#REF!</definedName>
    <definedName name="Excel_BuiltIn_Print_Area_6_1_9" localSheetId="0">#REF!</definedName>
    <definedName name="Excel_BuiltIn_Print_Area_6_1_9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0" localSheetId="0">#REF!</definedName>
    <definedName name="Excel_BuiltIn_Print_Area_7_1_10">#REF!</definedName>
    <definedName name="Excel_BuiltIn_Print_Area_7_1_12" localSheetId="0">#REF!</definedName>
    <definedName name="Excel_BuiltIn_Print_Area_7_1_12">#REF!</definedName>
    <definedName name="Excel_BuiltIn_Print_Area_7_1_9">#REF!</definedName>
    <definedName name="Excel_BuiltIn_Print_Area_7_1_9_1" localSheetId="0">#REF!</definedName>
    <definedName name="Excel_BuiltIn_Print_Area_7_1_9_1">#REF!</definedName>
    <definedName name="Excel_BuiltIn_Print_Area_7_2" localSheetId="0">#REF!</definedName>
    <definedName name="Excel_BuiltIn_Print_Area_7_2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>#REF!</definedName>
    <definedName name="Excel_BuiltIn_Print_Area_9" localSheetId="0">#REF!</definedName>
    <definedName name="Excel_BuiltIn_Print_Area_9">#REF!</definedName>
    <definedName name="Excel_BuiltIn_Print_Area_9_1">#REF!</definedName>
    <definedName name="Excel_BuiltIn_Print_Area_9_1_1" localSheetId="0">#REF!</definedName>
    <definedName name="Excel_BuiltIn_Print_Area_9_1_1">#REF!</definedName>
    <definedName name="Excel_BuiltIn_Print_Titles_1">#REF!</definedName>
    <definedName name="Excel_BuiltIn_Print_Titles_10" localSheetId="0">#REF!</definedName>
    <definedName name="Excel_BuiltIn_Print_Titles_10">#REF!</definedName>
    <definedName name="Excel_BuiltIn_Print_Titles_11_1" localSheetId="0">#REF!</definedName>
    <definedName name="Excel_BuiltIn_Print_Titles_11_1">#REF!</definedName>
    <definedName name="Excel_BuiltIn_Print_Titles_12" localSheetId="0">#REF!</definedName>
    <definedName name="Excel_BuiltIn_Print_Titles_12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">#REF!</definedName>
    <definedName name="Excel_BuiltIn_Print_Titles_3_1" localSheetId="0">#REF!</definedName>
    <definedName name="Excel_BuiltIn_Print_Titles_3_1">#REF!</definedName>
    <definedName name="Excel_BuiltIn_Print_Titles_3_10" localSheetId="0">#REF!</definedName>
    <definedName name="Excel_BuiltIn_Print_Titles_3_10">#REF!</definedName>
    <definedName name="Excel_BuiltIn_Print_Titles_3_12" localSheetId="0">#REF!</definedName>
    <definedName name="Excel_BuiltIn_Print_Titles_3_12">#REF!</definedName>
    <definedName name="Excel_BuiltIn_Print_Titles_3_9" localSheetId="0">#REF!</definedName>
    <definedName name="Excel_BuiltIn_Print_Titles_3_9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4_1_1">"$#REF!.$A$1:$AMJ$6"</definedName>
    <definedName name="Excel_BuiltIn_Print_Titles_4_1_10" localSheetId="0">#REF!</definedName>
    <definedName name="Excel_BuiltIn_Print_Titles_4_1_10">#REF!</definedName>
    <definedName name="Excel_BuiltIn_Print_Titles_4_1_12" localSheetId="0">#REF!</definedName>
    <definedName name="Excel_BuiltIn_Print_Titles_4_1_12">#REF!</definedName>
    <definedName name="Excel_BuiltIn_Print_Titles_4_1_9" localSheetId="0">#REF!</definedName>
    <definedName name="Excel_BuiltIn_Print_Titles_4_1_9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1" localSheetId="0">#REF!</definedName>
    <definedName name="Excel_BuiltIn_Print_Titles_5_1_1">#REF!</definedName>
    <definedName name="Excel_BuiltIn_Print_Titles_5_1_1_1" localSheetId="0">#REF!</definedName>
    <definedName name="Excel_BuiltIn_Print_Titles_5_1_1_1">#REF!</definedName>
    <definedName name="Excel_BuiltIn_Print_Titles_6">"$#REF!.$A$1:$AMJ$6"</definedName>
    <definedName name="Excel_BuiltIn_Print_Titles_6_1" localSheetId="0">#REF!</definedName>
    <definedName name="Excel_BuiltIn_Print_Titles_6_1">#REF!</definedName>
    <definedName name="Excel_BuiltIn_Print_Titles_6_2" localSheetId="0">#REF!</definedName>
    <definedName name="Excel_BuiltIn_Print_Titles_6_2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exp">'[10]Insumos'!$E$623</definedName>
    <definedName name="fad5">'[10]Insumos'!$E$605</definedName>
    <definedName name="fcm">'[10]Insumos'!$E$143</definedName>
    <definedName name="fer">'[10]Insumos'!$E$64</definedName>
    <definedName name="ferram">'[11]Insumos'!$C$9</definedName>
    <definedName name="fev">'[10]Insumos'!$E$71</definedName>
    <definedName name="fgl">'[10]Insumos'!$E$127</definedName>
    <definedName name="fic1">'[10]Insumos'!$E$250</definedName>
    <definedName name="fil1">'[10]Insumos'!$E$575</definedName>
    <definedName name="fil2">'[10]Insumos'!$E$578</definedName>
    <definedName name="fio10">'[10]Insumos'!$E$348</definedName>
    <definedName name="fio12">'[10]Insumos'!$E$347</definedName>
    <definedName name="fio2e5">'[11]Insumos'!$C$146</definedName>
    <definedName name="fio8">'[10]Insumos'!$E$349</definedName>
    <definedName name="fioa4">'[10]Insumos'!$E$351</definedName>
    <definedName name="fiom">'[10]Insumos'!$E$352</definedName>
    <definedName name="fiot">'[10]Insumos'!$E$350</definedName>
    <definedName name="fip1">'[10]Insumos'!$E$251</definedName>
    <definedName name="fis10">'[10]Insumos'!$E$365</definedName>
    <definedName name="fis5">'[10]Insumos'!$E$364</definedName>
    <definedName name="flp32">'[10]Insumos'!$E$437</definedName>
    <definedName name="flp40">'[10]Insumos'!$E$438</definedName>
    <definedName name="for1">'[10]Insumos'!$E$154</definedName>
    <definedName name="for2">'[10]Insumos'!$E$155</definedName>
    <definedName name="for3">'[10]Insumos'!$E$156</definedName>
    <definedName name="for4">'[10]Insumos'!$E$157</definedName>
    <definedName name="for5">'[10]Insumos'!$E$158</definedName>
    <definedName name="for6">'[10]Insumos'!$E$159</definedName>
    <definedName name="for7">'[10]Insumos'!$E$160</definedName>
    <definedName name="fpd12">'[10]Insumos'!$E$346</definedName>
    <definedName name="frc">'[10]Insumos'!$E$249</definedName>
    <definedName name="frp">'[10]Insumos'!$E$126</definedName>
    <definedName name="ftp">'[10]Insumos'!$E$128</definedName>
    <definedName name="fvr10">'[10]Insumos'!$E$429</definedName>
    <definedName name="fvr50">'[10]Insumos'!$E$430</definedName>
    <definedName name="GAS">'[10]Equipamentos'!$A$13</definedName>
    <definedName name="gcm">'[10]Insumos'!$E$202</definedName>
    <definedName name="gml">'[10]Insumos'!$E$235</definedName>
    <definedName name="grd">'[10]Insumos'!$E$211</definedName>
    <definedName name="GRI">'[10]Equipamentos'!$P$30</definedName>
    <definedName name="grm">'[10]Insumos'!$E$90</definedName>
    <definedName name="grm160">'[10]Insumos'!$E$183</definedName>
    <definedName name="GRP">'[10]Equipamentos'!$N$30</definedName>
    <definedName name="grx">'[10]Insumos'!$E$574</definedName>
    <definedName name="hab1">'[10]Insumos'!$E$715</definedName>
    <definedName name="hab2">'[10]Insumos'!$E$718</definedName>
    <definedName name="imp1">'[10]Insumos'!$E$550</definedName>
    <definedName name="ipc">'[10]Insumos'!$E$281</definedName>
    <definedName name="ipf">'[10]Insumos'!$E$282</definedName>
    <definedName name="itt1">'[10]Insumos'!$E$311</definedName>
    <definedName name="ittp1">'[10]Insumos'!$E$312</definedName>
    <definedName name="itu1">'[10]Insumos'!$E$304</definedName>
    <definedName name="itu2">'[10]Insumos'!$E$306</definedName>
    <definedName name="itu3">'[10]Insumos'!$E$307</definedName>
    <definedName name="itup1">'[10]Insumos'!$E$308</definedName>
    <definedName name="itup2">'[10]Insumos'!$E$309</definedName>
    <definedName name="itup3">'[10]Insumos'!$E$310</definedName>
    <definedName name="iusp1">'[10]Insumos'!$E$305</definedName>
    <definedName name="jdp25">'[10]Insumos'!$E$416</definedName>
    <definedName name="jef">'[10]Insumos'!$E$207</definedName>
    <definedName name="jef150x110">'[10]Insumos'!$E$209</definedName>
    <definedName name="jef180x110">'[10]Insumos'!$E$210</definedName>
    <definedName name="jef190x100">'[10]Insumos'!$E$210</definedName>
    <definedName name="jef200_110">'[10]Insumos'!$E$208</definedName>
    <definedName name="jef200x110">'[10]Insumos'!$E$208</definedName>
    <definedName name="jfq">'[10]Insumos'!$E$204</definedName>
    <definedName name="jfq100x110">'[10]Insumos'!$E$206</definedName>
    <definedName name="jfq150x110">'[10]Insumos'!$E$205</definedName>
    <definedName name="jla1\220">'[10]Insumos'!$E$402</definedName>
    <definedName name="jla20">'[10]Insumos'!$E$403</definedName>
    <definedName name="jmv">'[10]Insumos'!$E$211</definedName>
    <definedName name="JRS">'[10]Equipamentos'!$F$12</definedName>
    <definedName name="jtp1.5x3">'[10]Insumos'!$E$607</definedName>
    <definedName name="jtp2x3">'[10]Insumos'!$E$606</definedName>
    <definedName name="jvm100x110">'[10]Insumos'!$E$232</definedName>
    <definedName name="jvm120x110">'[10]Insumos'!$E$233</definedName>
    <definedName name="jvm150x110">'[10]Insumos'!$E$234</definedName>
    <definedName name="jvtf130x105">'[10]Insumos'!$E$239</definedName>
    <definedName name="jvtt135x50">'[10]Insumos'!$E$238</definedName>
    <definedName name="klar">'[10]Insumos'!$E$404</definedName>
    <definedName name="kprod">'[11]Insumos'!$C$7</definedName>
    <definedName name="lai15">'[10]Insumos'!$E$68</definedName>
    <definedName name="lai20">'[10]Insumos'!$E$67</definedName>
    <definedName name="ldr10">'[10]Insumos'!$E$698</definedName>
    <definedName name="lfl2x40">'[10]Insumos'!$E$293</definedName>
    <definedName name="lfl40">'[10]Insumos'!$E$292</definedName>
    <definedName name="liga1">'[10]Insumos'!$E$707</definedName>
    <definedName name="liga2">'[10]Insumos'!$E$708</definedName>
    <definedName name="liga3">'[10]Insumos'!$E$709</definedName>
    <definedName name="lige1">'[10]Insumos'!$E$710</definedName>
    <definedName name="lige2">'[10]Insumos'!$E$711</definedName>
    <definedName name="lige3">'[10]Insumos'!$E$712</definedName>
    <definedName name="lim">'[10]Insumos'!$E$622</definedName>
    <definedName name="llb">'[10]Insumos'!$E$472</definedName>
    <definedName name="lnm">'[10]Insumos'!$E$145</definedName>
    <definedName name="LOC" localSheetId="0">'[12]LOCAÇÃO'!$F$13</definedName>
    <definedName name="LOC">#REF!</definedName>
    <definedName name="lpb">'[10]Insumos'!$E$471</definedName>
    <definedName name="lpf250">'[10]Insumos'!$E$287</definedName>
    <definedName name="lpfl20">'[10]Insumos'!$E$289</definedName>
    <definedName name="lpfl40">'[10]Insumos'!$E$288</definedName>
    <definedName name="lpi100">'[10]Insumos'!$E$283</definedName>
    <definedName name="lpl15">'[10]Insumos'!$E$291</definedName>
    <definedName name="lpl18">'[10]Insumos'!$E$290</definedName>
    <definedName name="lpm8f">'[10]Insumos'!$E$125</definedName>
    <definedName name="ls">'[2]COMP. reforma'!$H$1035</definedName>
    <definedName name="lso">'[5]Insumos (não imprimir)'!$C$2</definedName>
    <definedName name="lso_11">"'file:///A:/Dudu-corre%C3%A7%C3%A3o.XLS'#$'Insumos (não imprimir)'.$C$2"</definedName>
    <definedName name="lso_7">"'file:///A:/Dudu-corre%C3%A7%C3%A3o.XLS'#$'Insumos (não imprimir)'.$C$2"</definedName>
    <definedName name="lso_8">"'file:///A:/Dudu-corre%C3%A7%C3%A3o.XLS'#$'Insumos (não imprimir)'.$C$2"</definedName>
    <definedName name="lso_9">"'file:///A:/Dudu-corre%C3%A7%C3%A3o.XLS'#$'Insumos (não imprimir)'.$C$2"</definedName>
    <definedName name="lsoc">'[11]Insumos'!$C$8</definedName>
    <definedName name="lta">'[10]Insumos'!$E$596</definedName>
    <definedName name="lub">'[10]Insumos'!$E$573</definedName>
    <definedName name="lvg12050">'[10]Insumos'!$E$497</definedName>
    <definedName name="lvg15050">'[10]Insumos'!$E$498</definedName>
    <definedName name="lvp1\2">'[10]Insumos'!$E$428</definedName>
    <definedName name="lxa">'[10]Insumos'!$E$543</definedName>
    <definedName name="mac">'[10]Insumos'!$E$537</definedName>
    <definedName name="mad">'[10]Insumos'!$E$144</definedName>
    <definedName name="man100">'[10]Insumos'!$E$515</definedName>
    <definedName name="map">'[10]Insumos'!$E$535</definedName>
    <definedName name="mas">'[10]Insumos'!$E$26</definedName>
    <definedName name="mbo">'[10]Insumos'!$E$536</definedName>
    <definedName name="mbp">'[10]Insumos'!$E$534</definedName>
    <definedName name="mfi1">'[10]Insumos'!$E$517</definedName>
    <definedName name="mfi2">'[10]Insumos'!$E$518</definedName>
    <definedName name="mftp">'[10]Insumos'!$E$132</definedName>
    <definedName name="mgr">'[10]Insumos'!$E$122</definedName>
    <definedName name="mimp1">'[10]Insumos'!$E$558</definedName>
    <definedName name="mlb">'[10]Insumos'!$E$487</definedName>
    <definedName name="mmt">'[10]Insumos'!$E$584</definedName>
    <definedName name="MNI">'[10]Equipamentos'!$P$23</definedName>
    <definedName name="MNP">'[10]Equipamentos'!$N$23</definedName>
    <definedName name="mob">'[10]Insumos'!$E$694</definedName>
    <definedName name="mob1">'[10]Insumos'!$E$695</definedName>
    <definedName name="mob2">'[10]Insumos'!$E$696</definedName>
    <definedName name="mqp">'[10]Insumos'!$E$608</definedName>
    <definedName name="msv">'[10]Insumos'!$E$431</definedName>
    <definedName name="mud">'[10]Insumos'!$E$568</definedName>
    <definedName name="mult" localSheetId="0">#REF!</definedName>
    <definedName name="mult">#REF!</definedName>
    <definedName name="mvb">'[10]Insumos'!$E$565</definedName>
    <definedName name="odi">'[10]Insumos'!$E$572</definedName>
    <definedName name="ofi">'[10]Insumos'!$E$16</definedName>
    <definedName name="ofic">'[11]Insumos'!$C$6</definedName>
    <definedName name="ope1">'[10]Insumos'!$E$13</definedName>
    <definedName name="ope2">'[10]Insumos'!$E$14</definedName>
    <definedName name="ope3">'[10]Insumos'!$E$15</definedName>
    <definedName name="oqx">'[10]Insumos'!$E$547</definedName>
    <definedName name="pal">'[10]Insumos'!$E$247</definedName>
    <definedName name="pal100x210">'[10]Insumos'!$E$230</definedName>
    <definedName name="pal60x210">'[10]Insumos'!$E$226</definedName>
    <definedName name="pal70x210">'[10]Insumos'!$E$227</definedName>
    <definedName name="pal80x100">'[10]Insumos'!$E$229</definedName>
    <definedName name="pal80x210">'[10]Insumos'!$E$228</definedName>
    <definedName name="pas5x5\1">'[10]Insumos'!$E$101</definedName>
    <definedName name="pas5x5\2">'[10]Insumos'!$E$102</definedName>
    <definedName name="pav">'[10]Insumos'!$E$121</definedName>
    <definedName name="pbas">'[10]Insumos'!$E$87</definedName>
    <definedName name="pbf">'[10]Insumos'!$E$179</definedName>
    <definedName name="pbf300x210">'[10]Insumos'!$E$178</definedName>
    <definedName name="pbf80X210">'[10]Insumos'!$E$180</definedName>
    <definedName name="pbl85x210">'[10]Insumos'!$E$240</definedName>
    <definedName name="pbv40">'[11]Insumos'!$C$59</definedName>
    <definedName name="pca145x25">'[10]Insumos'!$E$521</definedName>
    <definedName name="pcf150x210">'[10]Insumos'!$E$174</definedName>
    <definedName name="pcf200x210">'[10]Insumos'!$E$173</definedName>
    <definedName name="pcf250x210">'[10]Insumos'!$E$174</definedName>
    <definedName name="pcf60x180">'[10]Insumos'!$E$172</definedName>
    <definedName name="pcg15050">'[10]Insumos'!$E$499</definedName>
    <definedName name="pci15050">'[10]Insumos'!$E$500</definedName>
    <definedName name="pcl50x160">'[10]Insumos'!$E$218</definedName>
    <definedName name="pcl60x210">'[10]Insumos'!$E$219</definedName>
    <definedName name="pcl70x210">'[10]Insumos'!$E$220</definedName>
    <definedName name="pcl80x210">'[10]Insumos'!$E$221</definedName>
    <definedName name="pcl80x210v">'[10]Insumos'!$E$222</definedName>
    <definedName name="pclf50x160">'[10]Insumos'!$E$215</definedName>
    <definedName name="pclf55x110">'[10]Insumos'!$E$214</definedName>
    <definedName name="pclf60x160">'[10]Insumos'!$E$216</definedName>
    <definedName name="pclf80x210">'[10]Insumos'!$E$217</definedName>
    <definedName name="pco">'[10]Insumos'!$E$595</definedName>
    <definedName name="pdm">'[10]Insumos'!$E$29</definedName>
    <definedName name="pdn80x210">'[10]Insumos'!$E$231</definedName>
    <definedName name="pdp">'[10]Insumos'!$E$94</definedName>
    <definedName name="pdq">'[10]Insumos'!$E$93</definedName>
    <definedName name="pe" localSheetId="0">#REF!</definedName>
    <definedName name="pe">#REF!</definedName>
    <definedName name="pedr" localSheetId="0">'[4]FUNDAÇÕES'!$E$48</definedName>
    <definedName name="pedr">'[4]FUNDAÇÕES'!$E$48</definedName>
    <definedName name="pedr_4">#REF!</definedName>
    <definedName name="pedreiro">'[2]COMP. reforma'!$H$1045</definedName>
    <definedName name="pem10x50">'[10]Insumos'!$E$582</definedName>
    <definedName name="pes1">'[10]Insumos'!$E$644</definedName>
    <definedName name="pes2">'[10]Insumos'!$E$645</definedName>
    <definedName name="pes3">'[10]Insumos'!$E$646</definedName>
    <definedName name="pes4">'[10]Insumos'!$E$647</definedName>
    <definedName name="pes5">'[10]Insumos'!$E$648</definedName>
    <definedName name="pfb30">'[10]Insumos'!$E$165</definedName>
    <definedName name="pfb50">'[10]Insumos'!$E$166</definedName>
    <definedName name="pfb8">'[10]Insumos'!$E$164</definedName>
    <definedName name="pfc80">'[10]Insumos'!$E$167</definedName>
    <definedName name="pft8x110">'[10]Insumos'!$E$168</definedName>
    <definedName name="pgr18">'[10]Insumos'!$E$256</definedName>
    <definedName name="pgr30x30">'[10]Insumos'!$E$84</definedName>
    <definedName name="pgr40x40">'[10]Insumos'!$E$83</definedName>
    <definedName name="pgr43">'[10]Insumos'!$E$257</definedName>
    <definedName name="pia">'[10]Insumos'!$E$691</definedName>
    <definedName name="pic">'[10]Insumos'!$E$687</definedName>
    <definedName name="pie">'[10]Insumos'!$E$685</definedName>
    <definedName name="pih">'[10]Insumos'!$E$688</definedName>
    <definedName name="pii">'[10]Insumos'!$E$690</definedName>
    <definedName name="pin">'[10]Insumos'!$E$70</definedName>
    <definedName name="PIP">'[10]Equipamentos'!$N$32</definedName>
    <definedName name="pis">'[10]Insumos'!$E$689</definedName>
    <definedName name="pit">'[10]Insumos'!$E$686</definedName>
    <definedName name="piv">'[10]Insumos'!$E$69</definedName>
    <definedName name="pje1">'[10]Insumos'!$E$683</definedName>
    <definedName name="pje2">'[10]Insumos'!$E$684</definedName>
    <definedName name="plb">'[10]Insumos'!$E$488</definedName>
    <definedName name="plc">'[10]Insumos'!$E$142</definedName>
    <definedName name="plc3x3">'[10]Insumos'!$E$331</definedName>
    <definedName name="ple15">'[10]Insumos'!$E$301</definedName>
    <definedName name="ple18">'[10]Insumos'!$E$300</definedName>
    <definedName name="plg3">'[10]Insumos'!$E$501</definedName>
    <definedName name="pmr">'[10]Insumos'!$E$120</definedName>
    <definedName name="pms">'[10]Insumos'!$E$146</definedName>
    <definedName name="pmt1">'[10]Insumos'!$E$176</definedName>
    <definedName name="pmt2">'[10]Insumos'!$E$177</definedName>
    <definedName name="pne1">'[10]Insumos'!$E$577</definedName>
    <definedName name="pne2">'[10]Insumos'!$E$579</definedName>
    <definedName name="pomr150x210">'[10]Insumos'!$E$224</definedName>
    <definedName name="pomr165x210">'[10]Insumos'!$E$225</definedName>
    <definedName name="pomr80x210">'[10]Insumos'!$E$223</definedName>
    <definedName name="ppb">'[10]Insumos'!$E$489</definedName>
    <definedName name="pphl">'[10]Insumos'!$E$493</definedName>
    <definedName name="pphp">'[10]Insumos'!$E$494</definedName>
    <definedName name="ppp">'[10]Insumos'!$E$96</definedName>
    <definedName name="ppt">'[10]Insumos'!$E$95</definedName>
    <definedName name="prg">'[10]Insumos'!$E$169</definedName>
    <definedName name="prl250">'[10]Insumos'!$E$285</definedName>
    <definedName name="prl250m">'[10]Insumos'!$E$286</definedName>
    <definedName name="prnch">'[11]Insumos'!$C$39</definedName>
    <definedName name="psi">'[10]Insumos'!$E$496</definedName>
    <definedName name="pslp">'[10]Insumos'!$E$495</definedName>
    <definedName name="ptm6">'[10]Insumos'!$E$267</definedName>
    <definedName name="pvf">'[10]Insumos'!$E$86</definedName>
    <definedName name="pvo">'[10]Insumos'!$E$588</definedName>
    <definedName name="pvtf150x250">'[10]Insumos'!$E$241</definedName>
    <definedName name="pvtj95x245">'[10]Insumos'!$E$243</definedName>
    <definedName name="pvtt280x210">'[10]Insumos'!$E$242</definedName>
    <definedName name="qd12">'[10]Insumos'!$E$275</definedName>
    <definedName name="qd18">'[10]Insumos'!$E$274</definedName>
    <definedName name="qd6">'[10]Insumos'!$E$276</definedName>
    <definedName name="qdb12">'[10]Insumos'!$E$273</definedName>
    <definedName name="qdb18">'[10]Insumos'!$E$272</definedName>
    <definedName name="qdb24">'[10]Insumos'!$E$271</definedName>
    <definedName name="qdb32">'[10]Insumos'!$E$270</definedName>
    <definedName name="qdt">'[10]Insumos'!$E$277</definedName>
    <definedName name="qgm">'[10]Insumos'!$E$269</definedName>
    <definedName name="qgt">'[10]Insumos'!$E$268</definedName>
    <definedName name="rca25x3">'[10]Insumos'!$E$535</definedName>
    <definedName name="rca25x5">'[10]Insumos'!$E$522</definedName>
    <definedName name="rdv">'[10]Insumos'!$E$589</definedName>
    <definedName name="rec">'[10]Insumos'!$E$88</definedName>
    <definedName name="recp">'[10]Insumos'!$E$703</definedName>
    <definedName name="ree7x20">'[10]Insumos'!$E$258</definedName>
    <definedName name="ree7x30">'[10]Insumos'!$E$259</definedName>
    <definedName name="reg">'[10]Insumos'!$E$627</definedName>
    <definedName name="rem1">'[10]Insumos'!$E$616</definedName>
    <definedName name="rem2">'[10]Insumos'!$E$617</definedName>
    <definedName name="RES">'[10]Equipamentos'!$F$10</definedName>
    <definedName name="res10">'[10]Insumos'!$E$383</definedName>
    <definedName name="res15">'[10]Insumos'!$E$384</definedName>
    <definedName name="res5">'[10]Insumos'!$E$382</definedName>
    <definedName name="rfc1000">'[10]Insumos'!$E$435</definedName>
    <definedName name="rfc500">'[10]Insumos'!$E$434</definedName>
    <definedName name="rftp">'[10]Insumos'!$E$129</definedName>
    <definedName name="rgc1">'[10]Insumos'!$E$422</definedName>
    <definedName name="rgc1\2">'[10]Insumos'!$E$421</definedName>
    <definedName name="rgc11\2">'[10]Insumos'!$E$423</definedName>
    <definedName name="rgcr1\2">'[10]Insumos'!$E$426</definedName>
    <definedName name="rgp1\2">'[10]Insumos'!$E$419</definedName>
    <definedName name="rie">'[10]Insumos'!$E$379</definedName>
    <definedName name="rlc100">'[10]Insumos'!$E$468</definedName>
    <definedName name="RLI">'[10]Equipamentos'!$P$28</definedName>
    <definedName name="RLP">'[10]Equipamentos'!$N$28</definedName>
    <definedName name="rls100100">'[10]Insumos'!$E$455</definedName>
    <definedName name="rnt">'[10]Insumos'!$E$592</definedName>
    <definedName name="rpc1\2">'[10]Insumos'!$E$424</definedName>
    <definedName name="rpcr1\2">'[10]Insumos'!$E$425</definedName>
    <definedName name="rpg8x40">'[10]Insumos'!$E$260</definedName>
    <definedName name="RPI">'[10]Equipamentos'!$P$29</definedName>
    <definedName name="RPP">'[10]Equipamentos'!$N$29</definedName>
    <definedName name="rpp1\2">'[10]Insumos'!$E$420</definedName>
    <definedName name="SAL">'[10]Insumos'!$C$2</definedName>
    <definedName name="seixo" localSheetId="0">#REF!</definedName>
    <definedName name="seixo">#REF!</definedName>
    <definedName name="serv" localSheetId="0">'[12]LOCAÇÃO'!$E$10</definedName>
    <definedName name="serv">#REF!</definedName>
    <definedName name="serv_8">#REF!</definedName>
    <definedName name="sfm">'[10]Insumos'!$E$262</definedName>
    <definedName name="sika1">'[11]Insumos'!$C$60</definedName>
    <definedName name="sknl">'[11]Insumos'!$C$58</definedName>
    <definedName name="slb">'[10]Insumos'!$E$492</definedName>
    <definedName name="smf">'[10]Insumos'!$E$63</definedName>
    <definedName name="sol">'[10]Insumos'!$E$263</definedName>
    <definedName name="son1">'[10]Insumos'!$E$700</definedName>
    <definedName name="son2">'[10]Insumos'!$E$701</definedName>
    <definedName name="spl12">'[10]Insumos'!$E$371</definedName>
    <definedName name="spl15">'[10]Insumos'!$E$372</definedName>
    <definedName name="spl18">'[10]Insumos'!$E$373</definedName>
    <definedName name="spt12">'[10]Insumos'!$E$597</definedName>
    <definedName name="srv">'[10]Insumos'!$E$17</definedName>
    <definedName name="svt">'[10]Insumos'!$E$541</definedName>
    <definedName name="sxo">'[10]Insumos'!$E$27</definedName>
    <definedName name="tac">'[10]Insumos'!$E$333</definedName>
    <definedName name="tap1">'[10]Insumos'!$E$136</definedName>
    <definedName name="tap100">'[10]Insumos'!$E$453</definedName>
    <definedName name="tap2">'[10]Insumos'!$E$137</definedName>
    <definedName name="tap3">'[10]Insumos'!$E$138</definedName>
    <definedName name="tarp">'[10]Insumos'!$E$320</definedName>
    <definedName name="taz">'[10]Insumos'!$E$48</definedName>
    <definedName name="tba20">'[10]Insumos'!$E$397</definedName>
    <definedName name="tba25">'[10]Insumos'!$E$398</definedName>
    <definedName name="tba32">'[10]Insumos'!$E$399</definedName>
    <definedName name="tba40">'[10]Insumos'!$E$400</definedName>
    <definedName name="tba50">'[10]Insumos'!$E$401</definedName>
    <definedName name="tbe100">'[10]Insumos'!$E$443</definedName>
    <definedName name="tbe40">'[10]Insumos'!$E$445</definedName>
    <definedName name="tbe50">'[10]Insumos'!$E$444</definedName>
    <definedName name="tbv">'[10]Insumos'!$E$139</definedName>
    <definedName name="tca1">'[10]Insumos'!$E$38</definedName>
    <definedName name="tcef">'[10]Insumos'!$E$706</definedName>
    <definedName name="tcg1\2">'[10]Insumos'!$E$414</definedName>
    <definedName name="tcl1\2">'[10]Insumos'!$E$412</definedName>
    <definedName name="tco">'[10]Insumos'!$E$316</definedName>
    <definedName name="tcop">'[10]Insumos'!$E$317</definedName>
    <definedName name="tcopsp">'[10]Insumos'!$E$318</definedName>
    <definedName name="tcpp">'[10]Insumos'!$E$319</definedName>
    <definedName name="tdp25">'[10]Insumos'!$E$417</definedName>
    <definedName name="tea20">'[10]Insumos'!$E$405</definedName>
    <definedName name="tee100">'[10]Insumos'!$E$449</definedName>
    <definedName name="tee40">'[10]Insumos'!$E$452</definedName>
    <definedName name="tee50">'[10]Insumos'!$E$450</definedName>
    <definedName name="ter10050">'[10]Insumos'!$E$451</definedName>
    <definedName name="tes2">'[10]Insumos'!$E$361</definedName>
    <definedName name="tes5">'[10]Insumos'!$E$362</definedName>
    <definedName name="tev">'[10]Insumos'!$E$31</definedName>
    <definedName name="tfg40">'[10]Insumos'!$E$58</definedName>
    <definedName name="tfg50">'[10]Insumos'!$E$59</definedName>
    <definedName name="tfg65">'[10]Insumos'!$E$60</definedName>
    <definedName name="tfs">'[10]Insumos'!$E$591</definedName>
    <definedName name="tim">'[10]Insumos'!$E$585</definedName>
    <definedName name="_xlnm.Print_Titles" localSheetId="0">'MEM CÁLC LACEN'!$11:$11</definedName>
    <definedName name="tjc1">'[10]Insumos'!$E$36</definedName>
    <definedName name="tjc14">'[11]Insumos'!$C$54</definedName>
    <definedName name="tjc2">'[10]Insumos'!$E$37</definedName>
    <definedName name="tjf">'[10]Insumos'!$E$35</definedName>
    <definedName name="tjt">'[10]Insumos'!$E$248</definedName>
    <definedName name="tjv">'[10]Insumos'!$E$39</definedName>
    <definedName name="tla14x2">'[10]Insumos'!$E$57</definedName>
    <definedName name="tlc1">'[10]Insumos'!$E$42</definedName>
    <definedName name="tlc2">'[10]Insumos'!$E$43</definedName>
    <definedName name="tlc3">'[10]Insumos'!$E$44</definedName>
    <definedName name="tlf5">'[10]Insumos'!$E$45</definedName>
    <definedName name="tlf6">'[10]Insumos'!$E$46</definedName>
    <definedName name="tll">'[10]Insumos'!$E$326</definedName>
    <definedName name="tllp">'[10]Insumos'!$E$327</definedName>
    <definedName name="tllpsp">'[10]Insumos'!$E$328</definedName>
    <definedName name="tma110">'[10]Insumos'!$E$516</definedName>
    <definedName name="tmf">'[10]Insumos'!$E$620</definedName>
    <definedName name="tmi">'[10]Insumos'!$E$329</definedName>
    <definedName name="tmip">'[10]Insumos'!$E$330</definedName>
    <definedName name="tmk">'[10]Insumos'!$E$625</definedName>
    <definedName name="tnc1\2">'[10]Insumos'!$E$411</definedName>
    <definedName name="tncb1\2">'[10]Insumos'!$E$413</definedName>
    <definedName name="tni1\2">'[10]Insumos'!$E$410</definedName>
    <definedName name="tnp1\2">'[10]Insumos'!$E$409</definedName>
    <definedName name="tpb">'[10]Insumos'!$E$490</definedName>
    <definedName name="TPI">'[10]Equipamentos'!$P$31</definedName>
    <definedName name="tpl1\2">'[10]Insumos'!$E$408</definedName>
    <definedName name="TPP">'[10]Equipamentos'!$N$31</definedName>
    <definedName name="tpr">'[10]Insumos'!$E$614</definedName>
    <definedName name="trc">'[10]Insumos'!$E$252</definedName>
    <definedName name="trf1000">'[10]Insumos'!$E$436</definedName>
    <definedName name="TRIBUNAL_DE_JUSTIÇA_DO_ESTADO_DO_PIAUÍ" localSheetId="0">#REF!</definedName>
    <definedName name="TRIBUNAL_DE_JUSTIÇA_DO_ESTADO_DO_PIAUÍ">#REF!</definedName>
    <definedName name="tsp">'[10]Insumos'!$E$321</definedName>
    <definedName name="tspp">'[10]Insumos'!$E$322</definedName>
    <definedName name="tta">'[10]Insumos'!$E$529</definedName>
    <definedName name="ttc">'[10]Insumos'!$E$545</definedName>
    <definedName name="ttc1">'[10]Insumos'!$E$546</definedName>
    <definedName name="tte">'[10]Insumos'!$E$540</definedName>
    <definedName name="ttel">'[10]Insumos'!$E$713</definedName>
    <definedName name="ttl">'[10]Insumos'!$E$530</definedName>
    <definedName name="tto">'[10]Insumos'!$E$539</definedName>
    <definedName name="ttp">'[10]Insumos'!$E$702</definedName>
    <definedName name="ttt">'[10]Insumos'!$E$323</definedName>
    <definedName name="tttp">'[10]Insumos'!$E$324</definedName>
    <definedName name="tttpsp">'[10]Insumos'!$E$325</definedName>
    <definedName name="ttv">'[10]Insumos'!$E$531</definedName>
    <definedName name="ttva">'[10]Insumos'!$E$532</definedName>
    <definedName name="tub100ca2">'[10]Insumos'!$E$506</definedName>
    <definedName name="tub11012">'[10]Insumos'!$E$394</definedName>
    <definedName name="tub11015">'[10]Insumos'!$E$395</definedName>
    <definedName name="tub11020">'[10]Insumos'!$E$396</definedName>
    <definedName name="tub5012">'[10]Insumos'!$E$385</definedName>
    <definedName name="tub5015">'[10]Insumos'!$E$386</definedName>
    <definedName name="tub5020">'[10]Insumos'!$E$387</definedName>
    <definedName name="tub6012">'[10]Insumos'!$E$388</definedName>
    <definedName name="tub6015">'[10]Insumos'!$E$389</definedName>
    <definedName name="tub6020">'[10]Insumos'!$E$390</definedName>
    <definedName name="tub60ca2">'[10]Insumos'!$E$504</definedName>
    <definedName name="tub80ca2">'[10]Insumos'!$E$505</definedName>
    <definedName name="tub8512">'[10]Insumos'!$E$391</definedName>
    <definedName name="tub8515">'[10]Insumos'!$E$392</definedName>
    <definedName name="tub8520">'[10]Insumos'!$E$393</definedName>
    <definedName name="tubaf110" localSheetId="0">'[13]COMP HIDRAULICA'!$E$72</definedName>
    <definedName name="tubaf110">#REF!</definedName>
    <definedName name="tubaf20">'[8]COMP HIDRAULICA'!$E$9</definedName>
    <definedName name="tubaf25" localSheetId="0">'[13]COMP HIDRAULICA'!$E$18</definedName>
    <definedName name="tubaf25">#REF!</definedName>
    <definedName name="tubaf32" localSheetId="0">'[13]COMP HIDRAULICA'!$E$27</definedName>
    <definedName name="tubaf32">#REF!</definedName>
    <definedName name="tubaf50">'[8]COMP HIDRAULICA'!$E$36</definedName>
    <definedName name="tubaf60">'[8]COMP HIDRAULICA'!$E$45</definedName>
    <definedName name="tubaf75">'[8]COMP HIDRAULICA'!$E$54</definedName>
    <definedName name="tubaf85">'[8]COMP HIDRAULICA'!$E$63</definedName>
    <definedName name="tubo20" localSheetId="0">#REF!</definedName>
    <definedName name="tubo20">#REF!</definedName>
    <definedName name="tup">'[10]Insumos'!$E$314</definedName>
    <definedName name="tus">'[10]Insumos'!$E$313</definedName>
    <definedName name="tusp1">'[10]Insumos'!$E$315</definedName>
    <definedName name="txa">'[10]Insumos'!$E$533</definedName>
    <definedName name="USS">'[10]Equipamentos'!$A$15</definedName>
    <definedName name="vcc3.5">'[10]Insumos'!$E$566</definedName>
    <definedName name="vcc4">'[10]Insumos'!$E$567</definedName>
    <definedName name="vcc6">'[10]Insumos'!$E$557</definedName>
    <definedName name="vdc40">'[10]Insumos'!$E$486</definedName>
    <definedName name="vdf4">'[10]Insumos'!$E$554</definedName>
    <definedName name="vep">'[10]Insumos'!$E$609</definedName>
    <definedName name="vfi3.5">'[10]Insumos'!$E$557</definedName>
    <definedName name="vfi4">'[10]Insumos'!$E$565</definedName>
    <definedName name="VII">'[10]Equipamentos'!$P$39</definedName>
    <definedName name="VIP">'[10]Equipamentos'!$N$39</definedName>
    <definedName name="vli">'[10]Insumos'!$E$457</definedName>
    <definedName name="vlp">'[10]Insumos'!$E$458</definedName>
    <definedName name="VLR">'[10]Equipamentos'!$F$16</definedName>
    <definedName name="vsb">'[10]Insumos'!$E$479</definedName>
    <definedName name="vsbc">'[10]Insumos'!$E$481</definedName>
    <definedName name="vsbpc">'[10]Insumos'!$E$480</definedName>
    <definedName name="vtp8">'[10]Insumos'!$E$560</definedName>
    <definedName name="vtr6">'[10]Insumos'!$E$558</definedName>
    <definedName name="vtt">'[10]Insumos'!$E$368</definedName>
    <definedName name="vtt10">'[10]Insumos'!$E$555</definedName>
    <definedName name="vtt4">'[10]Insumos'!$E$553</definedName>
    <definedName name="vtt6">'[10]Insumos'!$E$559</definedName>
    <definedName name="zba">'[10]Insumos'!$E$542</definedName>
  </definedNames>
  <calcPr fullCalcOnLoad="1"/>
</workbook>
</file>

<file path=xl/comments2.xml><?xml version="1.0" encoding="utf-8"?>
<comments xmlns="http://schemas.openxmlformats.org/spreadsheetml/2006/main">
  <authors>
    <author>gilson</author>
  </authors>
  <commentList>
    <comment ref="B9" authorId="0">
      <text>
        <r>
          <rPr>
            <b/>
            <sz val="9"/>
            <rFont val="Tahoma"/>
            <family val="0"/>
          </rPr>
          <t>gilson: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<sst xmlns="http://schemas.openxmlformats.org/spreadsheetml/2006/main" count="550" uniqueCount="374">
  <si>
    <t>TOTAL</t>
  </si>
  <si>
    <t>MOVIMENTO DE TERRA</t>
  </si>
  <si>
    <t>Quant.</t>
  </si>
  <si>
    <t>REVESTIMENTOS</t>
  </si>
  <si>
    <t>PINTURA</t>
  </si>
  <si>
    <t>SERVIÇOS DIVERSOS</t>
  </si>
  <si>
    <t>SERVIÇOS PRELIMINARES</t>
  </si>
  <si>
    <t>Altura (m)</t>
  </si>
  <si>
    <t>Largura (m)</t>
  </si>
  <si>
    <t>Comp. (m)</t>
  </si>
  <si>
    <t>GABINETE DO SECRETÁRIO</t>
  </si>
  <si>
    <t>NÚCLEO DE INFRA-ESTRUTURA EM SAÚDE - NIS</t>
  </si>
  <si>
    <t>COORDENAÇÃO DE INFRA-ESTRUTURA EM SAÚDE</t>
  </si>
  <si>
    <t>Área (m²)/Vol (m³)</t>
  </si>
  <si>
    <t>INSTALAÇÕES HIDRÁULICAS</t>
  </si>
  <si>
    <t>Placa da Obra (1,50 x 3,00) m</t>
  </si>
  <si>
    <t xml:space="preserve">MEMÓRIA DE CÁLCULO </t>
  </si>
  <si>
    <t>GOVERNO DE ESTADO DO PIAUÍ</t>
  </si>
  <si>
    <t>SECRETARIA ESTADUAL DA SAÚDE</t>
  </si>
  <si>
    <t>NÚCLEO DE INFRAESTRUTURA EM SAÚDE - NIS</t>
  </si>
  <si>
    <t xml:space="preserve">PLANILHA ORÇAMENTÁRIA </t>
  </si>
  <si>
    <t>ITEM</t>
  </si>
  <si>
    <t>CODIGO</t>
  </si>
  <si>
    <t>DESCRIÇÃO</t>
  </si>
  <si>
    <t>Und.</t>
  </si>
  <si>
    <t xml:space="preserve">Quant. </t>
  </si>
  <si>
    <t>R$ Unit. Data base</t>
  </si>
  <si>
    <t>Total (R$)</t>
  </si>
  <si>
    <t>1.00</t>
  </si>
  <si>
    <t>2.00</t>
  </si>
  <si>
    <t>3.00</t>
  </si>
  <si>
    <t>4.00</t>
  </si>
  <si>
    <t>5.00</t>
  </si>
  <si>
    <t>6.00</t>
  </si>
  <si>
    <t>7.00</t>
  </si>
  <si>
    <t>9.00</t>
  </si>
  <si>
    <t>OBRA: RECUPERAÇÃO DA CAIXA DÁGUA DO IDTNP</t>
  </si>
  <si>
    <t>LOCAL: TERESINA - PIAUÍ</t>
  </si>
  <si>
    <t>FUNDAÇÕES/ESTRUTURA</t>
  </si>
  <si>
    <t xml:space="preserve">PISO </t>
  </si>
  <si>
    <t>CRONOGRAMA FÍSICO-FINANCEIRO</t>
  </si>
  <si>
    <t>% DO ITEM</t>
  </si>
  <si>
    <t>VALOR DO ITEM (R$)</t>
  </si>
  <si>
    <t>30 DIAS</t>
  </si>
  <si>
    <t>TOTAL (R$)</t>
  </si>
  <si>
    <t>TOTAL GERAL COM BDI=24,87 %</t>
  </si>
  <si>
    <t>CRONOGRAMA DE EXECUÇÃO - PRAZO</t>
  </si>
  <si>
    <t>DATA: 10/11/2016</t>
  </si>
  <si>
    <t>60 DIAS</t>
  </si>
  <si>
    <t xml:space="preserve">90 DIAS </t>
  </si>
  <si>
    <t>120 DIAS</t>
  </si>
  <si>
    <t>SECRETARIA DE ESTADO DA SAÚDE DO PIAUÍ</t>
  </si>
  <si>
    <t xml:space="preserve">NÚCLEO DE INFRAESTRUTURA EM SAÚDE </t>
  </si>
  <si>
    <t>COORDENAÇÃO DE INFRAESTRUTURA EM SAÚDE</t>
  </si>
  <si>
    <t>DATA-BASE: MARÇO/2018</t>
  </si>
  <si>
    <t>PLACA DA OBRA</t>
  </si>
  <si>
    <t>RETIRADA DE TELHAS  CERÂMICAS</t>
  </si>
  <si>
    <t>RETIRADA DE MADEIRAMENTO DA COBERTURA</t>
  </si>
  <si>
    <t>RETIRADA DE PORTA DE MADEIRA</t>
  </si>
  <si>
    <t>RETIRADA DE TELHAS FIBROCIMENTO</t>
  </si>
  <si>
    <t>INFRAESTRUTURA</t>
  </si>
  <si>
    <t xml:space="preserve">ESTRUTURA </t>
  </si>
  <si>
    <t>COBERTURA</t>
  </si>
  <si>
    <t>INSTALAÇÃOES ELÉTRICAS</t>
  </si>
  <si>
    <t>INSTALAÇÕES HIDROSSANITÁRIAS</t>
  </si>
  <si>
    <t>PAVIMENTAÇÃO</t>
  </si>
  <si>
    <t>ESQUADRIAS/DIVISÓRIAS</t>
  </si>
  <si>
    <t>GRADIL METÁLICO</t>
  </si>
  <si>
    <t>RECUPERAÇÃO DE PORTAS DE MADEIRA</t>
  </si>
  <si>
    <t>ACRÍLICA SEMI-BRILHO PAREDES INTERNAS</t>
  </si>
  <si>
    <t>ESMALTE SINTÉTICO SEMI-BRILHO PARA PORTAS DE MADEIRA</t>
  </si>
  <si>
    <t>EMASSAMENTO PARA PORTAS DE MADEIRA</t>
  </si>
  <si>
    <t>TEXTURIZADA PAREDES EXTERNAS</t>
  </si>
  <si>
    <t>DIVERSOS</t>
  </si>
  <si>
    <t>LIMPEZA FINAL DA OBRA</t>
  </si>
  <si>
    <t>LATEX NO FORRO, DUAS DEMÃOS</t>
  </si>
  <si>
    <t>RETIRADA DE IMPERMEABILIZAÇÃO DE CALHAS</t>
  </si>
  <si>
    <t>ATERRO PARA NIVELAMENTO DO PISO CIMENTADO</t>
  </si>
  <si>
    <t>CAIXAS DE INSPEÇÃO (WCS E ESCOAMENTO DE ÁGUAS PLUVIAIS)</t>
  </si>
  <si>
    <t>DEMOLIÇÃO DE PISO CIMENTADO (INCLUINDO RAMPA EXTERNA E PARA DRENAGEM DE ÁGUAS PLUVIAIS)</t>
  </si>
  <si>
    <t>M</t>
  </si>
  <si>
    <t>M2</t>
  </si>
  <si>
    <t>SINAPI</t>
  </si>
  <si>
    <t>74209/001</t>
  </si>
  <si>
    <t>74104/001</t>
  </si>
  <si>
    <t>UM</t>
  </si>
  <si>
    <t xml:space="preserve">PORTA DE MADEIRA PARA PINTURA, SEMI-OCA (LEVE OU MÉDIA), 80X210CM, ESP </t>
  </si>
  <si>
    <t>CHAPISCO APLICADO EM ALVENARIAS E ESTRUTURAS DE CONCRETO INTERNAS, COM M2 AS 
ROLO PARA TEXTURA ACRÍLICA. ARGAMASSA TRAÇO 1:4 E EMULSÃO POLIMÉRICA
(ADESIVO) COM PREPARO EM BETONEIRA 400L. AF_06/2014</t>
  </si>
  <si>
    <t>REBOCO</t>
  </si>
  <si>
    <t>73922/005</t>
  </si>
  <si>
    <t>74133/002</t>
  </si>
  <si>
    <t xml:space="preserve">EMASSAMENTO COM MASSA A OLEO, DUAS DEMAOS </t>
  </si>
  <si>
    <t>C1912</t>
  </si>
  <si>
    <t>SEINFRA</t>
  </si>
  <si>
    <t xml:space="preserve">PISO CIMENTADO TRACO 1:3 (CIMENTO E AREIA) ACABAMENTO LISO ESPESSURA 3CM  </t>
  </si>
  <si>
    <t>C4603</t>
  </si>
  <si>
    <t>PONTO DE ESGOTO EM PVC P/ SANITÁRIO INCLUSIVE COLUNA VENTILAÇÃO MSD</t>
  </si>
  <si>
    <t>C4602 PONTO DE ESGOTO EM PVC P/ TANQUE E LAVATÓRIO MSD FUNASA TIPO 10</t>
  </si>
  <si>
    <t>C4602</t>
  </si>
  <si>
    <t>PT</t>
  </si>
  <si>
    <t>RETIRADA DE DIVISÓRIAS</t>
  </si>
  <si>
    <t>73968/001</t>
  </si>
  <si>
    <t>MANTA IMPERMEABILIZANTE PARA CALHAS</t>
  </si>
  <si>
    <t>74133/001</t>
  </si>
  <si>
    <t>GRELHA DE FERRO FUNDIDO PARA CANALETAS, LARG. 30 CM</t>
  </si>
  <si>
    <t>CALHA DEBEIRAL SEMICIRCULAR  PVC 125 MM PARA BEIRAIS DA COBERTURA - HAA</t>
  </si>
  <si>
    <t>UNID.</t>
  </si>
  <si>
    <t>MÃO-FRANCESA EM AÇO PARA SUPORTES DE CONDENSADORES DE SPLITS, CAP. 70 KG</t>
  </si>
  <si>
    <t>C1066</t>
  </si>
  <si>
    <t>SEINFRA CE</t>
  </si>
  <si>
    <t>C2122</t>
  </si>
  <si>
    <t>C1426.</t>
  </si>
  <si>
    <t>C4486</t>
  </si>
  <si>
    <t>DIVISÓRIAS PAINEL CELULAR, RODAPÉ, PERFIL EM AÇO</t>
  </si>
  <si>
    <t>PORTA DE FERRO TIPO GRADE</t>
  </si>
  <si>
    <t>LITRO</t>
  </si>
  <si>
    <t>ORSE</t>
  </si>
  <si>
    <t>EMASSAMENTO DESUPERFÍCIE, 01 DEMÃO DE MASSA/FORRO</t>
  </si>
  <si>
    <t xml:space="preserve"> REFERENCIAL</t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</si>
  <si>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Recuperação do LACEN</t>
    </r>
  </si>
  <si>
    <t>OBRA: RECUPERAÇÃO DO LABORATÓRIO CENTRAL - LACEN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</si>
  <si>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</si>
  <si>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</si>
  <si>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</si>
  <si>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</si>
  <si>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</si>
  <si>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</si>
  <si>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</si>
  <si>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</si>
  <si>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</si>
  <si>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2.01</t>
  </si>
  <si>
    <t>3.01</t>
  </si>
  <si>
    <t>4.01</t>
  </si>
  <si>
    <t>5.0</t>
  </si>
  <si>
    <t>5.1</t>
  </si>
  <si>
    <t>5.2</t>
  </si>
  <si>
    <t>6.02</t>
  </si>
  <si>
    <t>6.04</t>
  </si>
  <si>
    <t>6.05</t>
  </si>
  <si>
    <t>6.07</t>
  </si>
  <si>
    <t>6.08</t>
  </si>
  <si>
    <t>7.01</t>
  </si>
  <si>
    <t>7.02</t>
  </si>
  <si>
    <t>8.00</t>
  </si>
  <si>
    <t>8.01</t>
  </si>
  <si>
    <t>8.02</t>
  </si>
  <si>
    <t>9.01</t>
  </si>
  <si>
    <t>9.02</t>
  </si>
  <si>
    <t>9.03</t>
  </si>
  <si>
    <t>9.04</t>
  </si>
  <si>
    <t>10.00</t>
  </si>
  <si>
    <t>10.01</t>
  </si>
  <si>
    <t>10.02</t>
  </si>
  <si>
    <t>10.03</t>
  </si>
  <si>
    <t>10.04</t>
  </si>
  <si>
    <t>10.05</t>
  </si>
  <si>
    <t>10.06</t>
  </si>
  <si>
    <t>11.00</t>
  </si>
  <si>
    <t>11.02</t>
  </si>
  <si>
    <t>11.03</t>
  </si>
  <si>
    <t>11.04</t>
  </si>
  <si>
    <t>11.05</t>
  </si>
  <si>
    <t>11.06</t>
  </si>
  <si>
    <t>11.07</t>
  </si>
  <si>
    <t>12.00</t>
  </si>
  <si>
    <t>12.01</t>
  </si>
  <si>
    <t>12.03</t>
  </si>
  <si>
    <t>12.04</t>
  </si>
  <si>
    <t>12.05</t>
  </si>
  <si>
    <t>RAMPA DA PASSAGEM COBERTA</t>
  </si>
  <si>
    <t>EM FRENTE AO REFEITÓRIO</t>
  </si>
  <si>
    <t>ÁREA  ATRÁS DO REFEITÓRIO</t>
  </si>
  <si>
    <t>ÁREA DO PÁTIO INTERNO (LARG. 0,40CM)</t>
  </si>
  <si>
    <t>TOTAL (M2)</t>
  </si>
  <si>
    <t>LASTRO DE IMPERMEABILIZAÇÃO - 6 CM</t>
  </si>
  <si>
    <t>M3</t>
  </si>
  <si>
    <t>PAREDES DE TIJOLOS DE FUROS (FECHAMENTO DE VÃO DE AR CONDICIOINADO)-(0,40 X 0,50)</t>
  </si>
  <si>
    <t>PISO ANTIDERRAPANTE NITOPISO TF-5000, SELADO C/NITOP. FC-140 (RAMPA COBERTA)</t>
  </si>
  <si>
    <t>SECRETARIA DE ESATDO DA SAÚDE</t>
  </si>
  <si>
    <t>COMPOSIÇÃO ANALÍTICA DO BDI - CONSTRUÇÃO DE EDIFÍCIOS</t>
  </si>
  <si>
    <t>ITEM COMPONENTE DO BDI</t>
  </si>
  <si>
    <t>BDI TCU - Acórdão 2622/2013</t>
  </si>
  <si>
    <t>TOTAL BDI</t>
  </si>
  <si>
    <t>ADMINISTRAÇÃO CENTRAL (AC)</t>
  </si>
  <si>
    <t>SEGURO E GARANTIA (S + G)</t>
  </si>
  <si>
    <t>RISCO ( R)</t>
  </si>
  <si>
    <t>DESPESAS FINANCEIRAS (DF)</t>
  </si>
  <si>
    <t>LUCRO (L)</t>
  </si>
  <si>
    <t>PIS</t>
  </si>
  <si>
    <t>COFINS</t>
  </si>
  <si>
    <t>ISS</t>
  </si>
  <si>
    <t>INSS (DESONERAÇÃO) - CPRB</t>
  </si>
  <si>
    <t>TRIBUTOS - PIS, COFINS, ISS e INSS</t>
  </si>
  <si>
    <t>TRIBUTOS - PIS, COFINS e ISSQN (I)</t>
  </si>
  <si>
    <t>TOTAL = {[( 1 + AC + S + G + R ) * ( 1 + DF ) * ( 1 + L )] / (1-I)} - 1</t>
  </si>
  <si>
    <t>RECUPERAÇÃO DO LACEN</t>
  </si>
  <si>
    <t>LOCAL: TERESINA - PI</t>
  </si>
  <si>
    <t>R$ Unitário com bdi=26,44 %</t>
  </si>
  <si>
    <t>(1102,97)*40%</t>
  </si>
  <si>
    <t>(1323,53) - 29,15</t>
  </si>
  <si>
    <t>(318,13)*20%</t>
  </si>
  <si>
    <t>TRAMA DE MADEIRA PARA TELHAS TELHAS TERMOACÚSTCAS TRAPEZOIDAL COM POLIURETANO</t>
  </si>
  <si>
    <t>TELHAMENTO COM TELHA METÁLICA TERMOACÚSTICA  COM POLIURETANOE = 30 MM, COM ATÉ 2 ÁGUAS M2</t>
  </si>
  <si>
    <t>C1002</t>
  </si>
  <si>
    <t>CUMEEIRA PARA TELHAS TERMOACÚSTICA</t>
  </si>
  <si>
    <t>(38,72+36,83+10,25+21+19,03+24 )=149,83M</t>
  </si>
  <si>
    <t>CUMEEIRA DE TELHAS TERMOACÚSTICA</t>
  </si>
  <si>
    <t>3UN</t>
  </si>
  <si>
    <t>10UN</t>
  </si>
  <si>
    <t>60M+25M</t>
  </si>
  <si>
    <t>TUBO PVC DN 100 MM PARA DRENAGEM - FORNECIMENTO E INSTALACAO INCLUINDO DRENAGEM DA CALÇADA DO HOSPITAL AREOLINO DE ABRTEU</t>
  </si>
  <si>
    <t>TOTAL (M3)</t>
  </si>
  <si>
    <t>5UN</t>
  </si>
  <si>
    <t>PORTA DER MADEIRRA 1,80X2,10M- CIRCULAÇÃO</t>
  </si>
  <si>
    <t>1UN</t>
  </si>
  <si>
    <t>COMP</t>
  </si>
  <si>
    <t>63,63M2</t>
  </si>
  <si>
    <t>2,40M2</t>
  </si>
  <si>
    <t>6,3M2</t>
  </si>
  <si>
    <t>PORTÃO R$ 513,74 FECHADURA ELEC R$ 207,90 ASSIONAMENTO R$ 87,70  FIO AMM2 :3,80*60M= 228,00 TOTALIZANDO 1037,34  ENGECOPI</t>
  </si>
  <si>
    <t>REIRADA DE CONDENSADORES</t>
  </si>
  <si>
    <t>a) TÉRREO</t>
  </si>
  <si>
    <t>Circulação (A=20,81 m²)</t>
  </si>
  <si>
    <t>Circulação (A=37,20 m²)</t>
  </si>
  <si>
    <t>Recepção Geral (A= 45,89 m²)</t>
  </si>
  <si>
    <t xml:space="preserve">Perímetro: 7,90+2,35+1,26+4,30+4,30=20,11 </t>
  </si>
  <si>
    <t>(20,11*3,0)=</t>
  </si>
  <si>
    <t>Circulação de Acesso Administração Lab. Microbiologia</t>
  </si>
  <si>
    <t>Circulação de Acesso  Lab. De Influênza</t>
  </si>
  <si>
    <t>Circulação Abaixo dos Domus</t>
  </si>
  <si>
    <t>Circulação do Lixo</t>
  </si>
  <si>
    <t>PAVIMENTO SUPERIOR</t>
  </si>
  <si>
    <t>Circulação (A=25,20 m²)</t>
  </si>
  <si>
    <t xml:space="preserve">Estimativa para lixamento de paredes internas das Salas </t>
  </si>
  <si>
    <t>IDEM</t>
  </si>
  <si>
    <t>20*2,50</t>
  </si>
  <si>
    <t>20*2,5</t>
  </si>
  <si>
    <t>1102,97*50%</t>
  </si>
  <si>
    <t>(1102,97)*50%</t>
  </si>
  <si>
    <t>Frente</t>
  </si>
  <si>
    <t>Lateral Esquerda</t>
  </si>
  <si>
    <t>Lateral Direita</t>
  </si>
  <si>
    <t>Fundos</t>
  </si>
  <si>
    <t xml:space="preserve">30 unid. </t>
  </si>
  <si>
    <t>1102,97 m²</t>
  </si>
  <si>
    <t>3 litros</t>
  </si>
  <si>
    <t>TOTAL GERAL COM BDI=26,44 %</t>
  </si>
  <si>
    <t>RETIRADA DE CONDENSADORES DE AR CONDICIONADO</t>
  </si>
  <si>
    <t>C3038</t>
  </si>
  <si>
    <t>12.02</t>
  </si>
  <si>
    <t xml:space="preserve">DEMOLIÇÃO DE ARGAMASSA / REBOCO </t>
  </si>
  <si>
    <t>DEMOLIÇÃO DE ARGAMASSA, REBOCO</t>
  </si>
  <si>
    <t>RETIRADA DE FORRO DE GESSO</t>
  </si>
  <si>
    <t>(19,95+11,14+9,10+44,67+15,02+9,55+13,65+13,66+9,03)</t>
  </si>
  <si>
    <t>FORRO DE GESSO ESTERILIZAÇÃO ATÉ O REFEITÓRIO</t>
  </si>
  <si>
    <t>LUMINÁRIA TUBULAR COM LÂMPADA LED DE 2X9/10W/BIVOLT</t>
  </si>
  <si>
    <t>LUMINÁRIA DE EMBUTIR ABERTA PARA LÂMPADA FLUORESCENTE OU TUBO LED 2X32/40W (TECNOLUX REF.FLE-8157/232 OU SIMILAR), COMPLETA</t>
  </si>
  <si>
    <t>REFLETOR EM ALUMÍNIO COM SUPORTE E ALÇA, LÂMPADA 250W-FORNECIMENTO E INSTALAÇÃO. AF-11/2017</t>
  </si>
  <si>
    <t>ELETRODUTO RÍGIDO ROSCÁVEL, PVC, DN 25 MM(3/4´´), PARA CIRCUITOS TERMINAIS, INSTALADO EM PAREDE-FORNECIMENTO E INSTALAÇÃO. AF-12/2015</t>
  </si>
  <si>
    <t>CURVA 90 GRAUS PARA ELETRODUTO, PVC, ROSCÁVEL, DN 25 MM (3/4´´), PARA CIRCUITOS TERMINAIS, INSTALADA EM FORRO-FORNECIMENTO E INSTALAÇÃO.AF-12/2015</t>
  </si>
  <si>
    <t>CABO DE COBRE FLEXÍVEL ISOLADO, 2,5 MM2, ANTICHAMA 0,6/1,0 KV, PARA CIRCUITOS TERMINAIS-FORNECIMENTO E INSTALAÇÃO.AF-12/2015</t>
  </si>
  <si>
    <t>FITA ISOLANTE (ROLO 20 M) 3/4´´- FORNECIMENTO</t>
  </si>
  <si>
    <t>ABRAÇADEIRA EM AÇO INOX, TIPO "D", 3/4´´, FORNECIMENTO</t>
  </si>
  <si>
    <t>ELETRODUTO FLEXIVEL CORRUGADO, PVC, DN 25 MM(3/4´´), PARA CIRCUITOS TERMINAIS, INSTALADO EM PAREDE-FORNECIMENTO E INSTALAÇÃO. AF-12/2015</t>
  </si>
  <si>
    <t>1.10</t>
  </si>
  <si>
    <t>8.03</t>
  </si>
  <si>
    <t>8.04</t>
  </si>
  <si>
    <t>8.05</t>
  </si>
  <si>
    <t>8.06</t>
  </si>
  <si>
    <t>8.07</t>
  </si>
  <si>
    <t>8.08</t>
  </si>
  <si>
    <t>8.09</t>
  </si>
  <si>
    <t>10.07</t>
  </si>
  <si>
    <t>11.01</t>
  </si>
  <si>
    <t>12.06</t>
  </si>
  <si>
    <t xml:space="preserve">  </t>
  </si>
  <si>
    <t>C1056</t>
  </si>
  <si>
    <t>DIVISÓRIA MODUILAR MONTAGEM RODAPÉ SIMPLES PERFIL DE ALUMÍNIO - FORN. MONTAGEM</t>
  </si>
  <si>
    <t>DIVISÓRIA MODULARES MONTAGEM RODAPÉ</t>
  </si>
  <si>
    <t>Esterilizçãoi ao Refeitório</t>
  </si>
  <si>
    <t>PORTÃO TIPO GRADE COM FECHADURA/TRAVA ELÉTRICA, ACIONADOR E FIAÇÃO , INC. MÃO-DE-OBRA(2x3)</t>
  </si>
  <si>
    <t>6M2</t>
  </si>
  <si>
    <t>IMPERMEABILIZANTE INCOLOR PARA TRATAMENTO DE FACHADAS, TELHAS, BASE SILICONE (JANELAS)  INCLUSO MÃO DE OBRA</t>
  </si>
  <si>
    <t>(0,60+50)</t>
  </si>
  <si>
    <t>RECOLOCAÇÃO DE CONDENSADORES PARA SPLITS</t>
  </si>
  <si>
    <t>1.11</t>
  </si>
  <si>
    <t>Teresina (PI), 13 de abril de 2018</t>
  </si>
  <si>
    <t>QUANTITATIVOS NA PLANILHA ORTÇAMENTÁRIA</t>
  </si>
  <si>
    <t>NÚCLEO DE INFRAESTRUITRA EM SAÚDE - NIS</t>
  </si>
  <si>
    <t>DATA: 13/04/2018</t>
  </si>
  <si>
    <t>GOVERNO DO ESTADO DO PIAUÍ</t>
  </si>
  <si>
    <r>
      <t xml:space="preserve">OBRA: </t>
    </r>
    <r>
      <rPr>
        <sz val="10"/>
        <rFont val="Arial"/>
        <family val="2"/>
      </rPr>
      <t>RECUPERAÇÃO DO LACEN</t>
    </r>
  </si>
  <si>
    <r>
      <t xml:space="preserve">MUNICÍPIO: </t>
    </r>
    <r>
      <rPr>
        <sz val="10"/>
        <rFont val="Arial"/>
        <family val="2"/>
      </rPr>
      <t>TERESINA - PI</t>
    </r>
  </si>
  <si>
    <r>
      <rPr>
        <b/>
        <sz val="10"/>
        <rFont val="Arial"/>
        <family val="2"/>
      </rPr>
      <t xml:space="preserve">ENDEREÇO: </t>
    </r>
    <r>
      <rPr>
        <sz val="10"/>
        <rFont val="Arial"/>
        <family val="2"/>
      </rPr>
      <t>RUA IX DE NOVEMBRO, 1462</t>
    </r>
  </si>
  <si>
    <t>DATA BASE: MARÇO 2018/COM DESONERAÇÃO</t>
  </si>
  <si>
    <t>ENCARGOS SOCIAIS SOBRE A MÃO DE OBRA - COM DESONERAÇÃO</t>
  </si>
  <si>
    <t>CÓDIGO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</si>
  <si>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</si>
  <si>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</si>
  <si>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</si>
  <si>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</si>
  <si>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</si>
  <si>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</si>
  <si>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</si>
  <si>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</si>
  <si>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</si>
  <si>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</si>
  <si>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</si>
  <si>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</si>
  <si>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</si>
  <si>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</si>
  <si>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</si>
  <si>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</si>
  <si>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</si>
  <si>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</si>
  <si>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</si>
  <si>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</si>
  <si>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</si>
  <si>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</si>
  <si>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</si>
  <si>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</si>
  <si>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</si>
  <si>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</si>
  <si>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</si>
  <si>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</si>
  <si>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</si>
  <si>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</si>
  <si>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</si>
  <si>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</si>
  <si>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</si>
  <si>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</si>
  <si>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</si>
  <si>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</si>
  <si>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</si>
  <si>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</si>
  <si>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</si>
  <si>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</si>
  <si>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</si>
  <si>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</si>
  <si>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</si>
  <si>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</si>
  <si>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</si>
  <si>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</si>
  <si>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</si>
  <si>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</si>
  <si>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</si>
  <si>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</si>
  <si>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</si>
  <si>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</si>
  <si>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</si>
  <si>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</si>
  <si>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</si>
  <si>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</si>
  <si>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</si>
  <si>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</si>
  <si>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</si>
  <si>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</si>
  <si>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</si>
  <si>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</si>
  <si>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</si>
  <si>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</si>
  <si>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</si>
  <si>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</si>
  <si>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</si>
  <si>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DATA:13/04/2018</t>
  </si>
  <si>
    <t>CARGA MANUAL COM CAMINHÃO BASCULANTE</t>
  </si>
  <si>
    <t>*</t>
  </si>
  <si>
    <t>(1323,53*0,30)</t>
  </si>
  <si>
    <t>1.12</t>
  </si>
  <si>
    <t>ESMALTE EM FERRO, SOBRE ZARCÃO</t>
  </si>
  <si>
    <t>11.08</t>
  </si>
  <si>
    <t>(14,70*2)</t>
  </si>
  <si>
    <t>ESMALTE SINTÉTICO EM FERRO (M2)</t>
  </si>
  <si>
    <t>NO PRESENTE ORÇAMENTO CONSTA O VALOR DE R$ 376.497,09 (TREZENTOS E SETENTA E SEIS MIL, QUATROCENTOS E NOVENTA E SETE REAIS E NOVE CENTAVOS).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</si>
</sst>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0#"/>
    <numFmt numFmtId="183" formatCode="_(* #,##0.00_);_(* \(#,##0.00\);_(* \-??_);_(@_)"/>
    <numFmt numFmtId="184" formatCode="_(&quot;Cr$&quot;* #,##0.00_);_(&quot;Cr$&quot;* \(#,##0.00\);_(&quot;Cr$&quot;* \-??_);_(@_)"/>
    <numFmt numFmtId="185" formatCode="mmm\-yy;@"/>
    <numFmt numFmtId="186" formatCode="_(&quot;R$ &quot;* #,##0.00_);_(&quot;R$ &quot;* \(#,##0.00\);_(&quot;R$ &quot;* \-??_);_(@_)"/>
    <numFmt numFmtId="187" formatCode="#,##0.00\ ;&quot; (&quot;#,##0.00\);&quot; -&quot;#\ ;@\ "/>
    <numFmt numFmtId="188" formatCode="&quot;Ativado&quot;;&quot;Ativado&quot;;&quot;Desativado&quot;"/>
    <numFmt numFmtId="189" formatCode="0.000"/>
    <numFmt numFmtId="190" formatCode="#,##0.0000;[Red]\-#,##0.0000"/>
    <numFmt numFmtId="191" formatCode="0.00000"/>
    <numFmt numFmtId="192" formatCode="_(&quot;R$&quot;* #,##0.00_);_(&quot;R$&quot;* \(#,##0.00\);_(&quot;R$&quot;* \-??_);_(@_)"/>
    <numFmt numFmtId="193" formatCode="_(&quot;R$&quot;* #,##0.00_);_(&quot;R$&quot;* \(#,##0.00\);_(&quot;R$&quot;* &quot;-&quot;??_);_(@_)"/>
    <numFmt numFmtId="194" formatCode="_-[$R$-416]\ * #,##0.00_-;\-[$R$-416]\ * #,##0.00_-;_-[$R$-416]\ * &quot;-&quot;??_-;_-@_-"/>
    <numFmt numFmtId="195" formatCode="#,##0.000000"/>
    <numFmt numFmtId="196" formatCode="[$-416]dddd\,\ d&quot; de &quot;mmmm&quot; de &quot;yyyy"/>
    <numFmt numFmtId="197" formatCode="0&quot;.&quot;00"/>
    <numFmt numFmtId="198" formatCode="0.0%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36"/>
      <name val="Arial"/>
      <family val="2"/>
    </font>
    <font>
      <sz val="20"/>
      <color indexed="8"/>
      <name val="Calibri"/>
      <family val="2"/>
    </font>
    <font>
      <b/>
      <sz val="11"/>
      <color indexed="9"/>
      <name val="Arial"/>
      <family val="2"/>
    </font>
    <font>
      <b/>
      <sz val="2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9"/>
      <color rgb="FF7030A0"/>
      <name val="Arial"/>
      <family val="2"/>
    </font>
    <font>
      <sz val="20"/>
      <color theme="1"/>
      <name val="Calibri"/>
      <family val="2"/>
    </font>
    <font>
      <b/>
      <sz val="11"/>
      <color rgb="FFFFFFFF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8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33" borderId="0" applyNumberFormat="0" applyBorder="0" applyAlignment="0" applyProtection="0"/>
    <xf numFmtId="0" fontId="61" fillId="34" borderId="0" applyNumberFormat="0" applyBorder="0" applyAlignment="0" applyProtection="0"/>
    <xf numFmtId="0" fontId="17" fillId="35" borderId="1" applyNumberFormat="0" applyAlignment="0" applyProtection="0"/>
    <xf numFmtId="0" fontId="62" fillId="36" borderId="2" applyNumberFormat="0" applyAlignment="0" applyProtection="0"/>
    <xf numFmtId="0" fontId="63" fillId="37" borderId="3" applyNumberFormat="0" applyAlignment="0" applyProtection="0"/>
    <xf numFmtId="0" fontId="64" fillId="0" borderId="4" applyNumberFormat="0" applyFill="0" applyAlignment="0" applyProtection="0"/>
    <xf numFmtId="0" fontId="10" fillId="38" borderId="5" applyNumberFormat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5" fillId="45" borderId="2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6" borderId="0" applyNumberFormat="0" applyBorder="0" applyAlignment="0" applyProtection="0"/>
    <xf numFmtId="0" fontId="11" fillId="13" borderId="1" applyNumberFormat="0" applyAlignment="0" applyProtection="0"/>
    <xf numFmtId="0" fontId="1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4" fillId="0" borderId="0" applyFill="0" applyBorder="0" applyAlignment="0" applyProtection="0"/>
    <xf numFmtId="192" fontId="4" fillId="0" borderId="0" applyFill="0" applyBorder="0" applyAlignment="0" applyProtection="0"/>
    <xf numFmtId="186" fontId="4" fillId="0" borderId="0" applyFill="0" applyBorder="0" applyAlignment="0" applyProtection="0"/>
    <xf numFmtId="186" fontId="4" fillId="0" borderId="0" applyFill="0" applyBorder="0" applyAlignment="0" applyProtection="0"/>
    <xf numFmtId="186" fontId="4" fillId="0" borderId="0" applyFill="0" applyBorder="0" applyAlignment="0" applyProtection="0"/>
    <xf numFmtId="186" fontId="4" fillId="0" borderId="0" applyFill="0" applyBorder="0" applyAlignment="0" applyProtection="0"/>
    <xf numFmtId="186" fontId="4" fillId="0" borderId="0" applyFill="0" applyBorder="0" applyAlignment="0" applyProtection="0"/>
    <xf numFmtId="186" fontId="4" fillId="0" borderId="0" applyFill="0" applyBorder="0" applyAlignment="0" applyProtection="0"/>
    <xf numFmtId="186" fontId="4" fillId="0" borderId="0" applyFill="0" applyBorder="0" applyAlignment="0" applyProtection="0"/>
    <xf numFmtId="193" fontId="4" fillId="0" borderId="0" applyFont="0" applyFill="0" applyBorder="0" applyAlignment="0" applyProtection="0"/>
    <xf numFmtId="0" fontId="69" fillId="47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48" borderId="10" applyNumberFormat="0" applyFont="0" applyAlignment="0" applyProtection="0"/>
    <xf numFmtId="0" fontId="4" fillId="4" borderId="11" applyNumberFormat="0" applyAlignment="0" applyProtection="0"/>
    <xf numFmtId="0" fontId="13" fillId="35" borderId="12" applyNumberFormat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36" borderId="1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4" fillId="0" borderId="0" applyFill="0" applyBorder="0" applyAlignment="0" applyProtection="0"/>
    <xf numFmtId="183" fontId="4" fillId="0" borderId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6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7" applyNumberFormat="0" applyFill="0" applyAlignment="0" applyProtection="0"/>
    <xf numFmtId="183" fontId="4" fillId="0" borderId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49" borderId="0" xfId="0" applyFont="1" applyFill="1" applyBorder="1" applyAlignment="1">
      <alignment horizontal="center" vertical="center" wrapText="1"/>
    </xf>
    <xf numFmtId="0" fontId="16" fillId="49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9" fillId="0" borderId="18" xfId="0" applyFont="1" applyFill="1" applyBorder="1" applyAlignment="1">
      <alignment horizontal="left" wrapText="1"/>
    </xf>
    <xf numFmtId="2" fontId="78" fillId="0" borderId="18" xfId="0" applyNumberFormat="1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/>
    </xf>
    <xf numFmtId="171" fontId="78" fillId="0" borderId="18" xfId="125" applyFont="1" applyFill="1" applyBorder="1" applyAlignment="1">
      <alignment horizontal="center"/>
    </xf>
    <xf numFmtId="171" fontId="78" fillId="0" borderId="18" xfId="125" applyFont="1" applyFill="1" applyBorder="1" applyAlignment="1">
      <alignment/>
    </xf>
    <xf numFmtId="0" fontId="29" fillId="0" borderId="0" xfId="0" applyFont="1" applyAlignment="1">
      <alignment vertical="top"/>
    </xf>
    <xf numFmtId="0" fontId="2" fillId="50" borderId="18" xfId="0" applyFont="1" applyFill="1" applyBorder="1" applyAlignment="1">
      <alignment horizontal="center" vertical="top"/>
    </xf>
    <xf numFmtId="0" fontId="29" fillId="0" borderId="0" xfId="0" applyFont="1" applyFill="1" applyAlignment="1">
      <alignment vertical="top"/>
    </xf>
    <xf numFmtId="0" fontId="25" fillId="0" borderId="18" xfId="0" applyFont="1" applyFill="1" applyBorder="1" applyAlignment="1">
      <alignment horizontal="center" vertical="top"/>
    </xf>
    <xf numFmtId="171" fontId="80" fillId="49" borderId="18" xfId="127" applyFont="1" applyFill="1" applyBorder="1" applyAlignment="1">
      <alignment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/>
    </xf>
    <xf numFmtId="171" fontId="29" fillId="0" borderId="0" xfId="127" applyFont="1" applyFill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2" fillId="50" borderId="18" xfId="0" applyFont="1" applyFill="1" applyBorder="1" applyAlignment="1">
      <alignment vertical="top"/>
    </xf>
    <xf numFmtId="0" fontId="29" fillId="51" borderId="0" xfId="0" applyFont="1" applyFill="1" applyAlignment="1">
      <alignment vertical="top"/>
    </xf>
    <xf numFmtId="0" fontId="25" fillId="49" borderId="18" xfId="0" applyFont="1" applyFill="1" applyBorder="1" applyAlignment="1">
      <alignment horizontal="center" vertical="top"/>
    </xf>
    <xf numFmtId="0" fontId="2" fillId="49" borderId="18" xfId="0" applyFont="1" applyFill="1" applyBorder="1" applyAlignment="1">
      <alignment horizontal="center" vertical="top"/>
    </xf>
    <xf numFmtId="43" fontId="81" fillId="49" borderId="18" xfId="127" applyNumberFormat="1" applyFont="1" applyFill="1" applyBorder="1" applyAlignment="1">
      <alignment wrapText="1"/>
    </xf>
    <xf numFmtId="171" fontId="25" fillId="49" borderId="18" xfId="125" applyFont="1" applyFill="1" applyBorder="1" applyAlignment="1">
      <alignment horizontal="center" vertical="top"/>
    </xf>
    <xf numFmtId="171" fontId="25" fillId="49" borderId="20" xfId="127" applyFont="1" applyFill="1" applyBorder="1" applyAlignment="1">
      <alignment vertical="top"/>
    </xf>
    <xf numFmtId="171" fontId="81" fillId="49" borderId="18" xfId="127" applyFont="1" applyFill="1" applyBorder="1" applyAlignment="1">
      <alignment/>
    </xf>
    <xf numFmtId="171" fontId="25" fillId="49" borderId="18" xfId="127" applyFont="1" applyFill="1" applyBorder="1" applyAlignment="1">
      <alignment vertical="top"/>
    </xf>
    <xf numFmtId="43" fontId="2" fillId="49" borderId="18" xfId="127" applyNumberFormat="1" applyFont="1" applyFill="1" applyBorder="1" applyAlignment="1">
      <alignment wrapText="1"/>
    </xf>
    <xf numFmtId="171" fontId="25" fillId="49" borderId="18" xfId="125" applyFont="1" applyFill="1" applyBorder="1" applyAlignment="1">
      <alignment/>
    </xf>
    <xf numFmtId="171" fontId="81" fillId="49" borderId="18" xfId="125" applyFont="1" applyFill="1" applyBorder="1" applyAlignment="1">
      <alignment/>
    </xf>
    <xf numFmtId="0" fontId="2" fillId="49" borderId="21" xfId="0" applyFont="1" applyFill="1" applyBorder="1" applyAlignment="1">
      <alignment vertical="top"/>
    </xf>
    <xf numFmtId="0" fontId="2" fillId="49" borderId="20" xfId="0" applyFont="1" applyFill="1" applyBorder="1" applyAlignment="1">
      <alignment vertical="top"/>
    </xf>
    <xf numFmtId="171" fontId="2" fillId="49" borderId="20" xfId="127" applyFont="1" applyFill="1" applyBorder="1" applyAlignment="1">
      <alignment vertical="top"/>
    </xf>
    <xf numFmtId="171" fontId="2" fillId="49" borderId="18" xfId="125" applyFont="1" applyFill="1" applyBorder="1" applyAlignment="1">
      <alignment horizontal="center" vertical="top"/>
    </xf>
    <xf numFmtId="171" fontId="2" fillId="49" borderId="18" xfId="127" applyFont="1" applyFill="1" applyBorder="1" applyAlignment="1">
      <alignment vertical="top"/>
    </xf>
    <xf numFmtId="43" fontId="82" fillId="49" borderId="18" xfId="127" applyNumberFormat="1" applyFont="1" applyFill="1" applyBorder="1" applyAlignment="1">
      <alignment vertical="top" wrapText="1"/>
    </xf>
    <xf numFmtId="43" fontId="81" fillId="50" borderId="18" xfId="127" applyNumberFormat="1" applyFont="1" applyFill="1" applyBorder="1" applyAlignment="1">
      <alignment vertical="top" wrapText="1"/>
    </xf>
    <xf numFmtId="0" fontId="25" fillId="50" borderId="18" xfId="0" applyFont="1" applyFill="1" applyBorder="1" applyAlignment="1">
      <alignment vertical="top"/>
    </xf>
    <xf numFmtId="171" fontId="81" fillId="50" borderId="18" xfId="127" applyFont="1" applyFill="1" applyBorder="1" applyAlignment="1">
      <alignment vertical="top"/>
    </xf>
    <xf numFmtId="43" fontId="80" fillId="0" borderId="18" xfId="127" applyNumberFormat="1" applyFont="1" applyFill="1" applyBorder="1" applyAlignment="1">
      <alignment vertical="top" wrapText="1"/>
    </xf>
    <xf numFmtId="171" fontId="80" fillId="49" borderId="18" xfId="127" applyFont="1" applyFill="1" applyBorder="1" applyAlignment="1">
      <alignment vertical="top"/>
    </xf>
    <xf numFmtId="43" fontId="80" fillId="0" borderId="18" xfId="127" applyNumberFormat="1" applyFont="1" applyBorder="1" applyAlignment="1">
      <alignment vertical="top" wrapText="1"/>
    </xf>
    <xf numFmtId="43" fontId="25" fillId="49" borderId="18" xfId="127" applyNumberFormat="1" applyFont="1" applyFill="1" applyBorder="1" applyAlignment="1">
      <alignment vertical="top" wrapText="1"/>
    </xf>
    <xf numFmtId="43" fontId="2" fillId="50" borderId="18" xfId="127" applyNumberFormat="1" applyFont="1" applyFill="1" applyBorder="1" applyAlignment="1">
      <alignment vertical="top" wrapText="1"/>
    </xf>
    <xf numFmtId="43" fontId="25" fillId="0" borderId="18" xfId="127" applyNumberFormat="1" applyFont="1" applyBorder="1" applyAlignment="1">
      <alignment vertical="top" wrapText="1"/>
    </xf>
    <xf numFmtId="43" fontId="25" fillId="0" borderId="18" xfId="127" applyNumberFormat="1" applyFont="1" applyFill="1" applyBorder="1" applyAlignment="1">
      <alignment vertical="top" wrapText="1"/>
    </xf>
    <xf numFmtId="43" fontId="80" fillId="49" borderId="18" xfId="127" applyNumberFormat="1" applyFont="1" applyFill="1" applyBorder="1" applyAlignment="1">
      <alignment vertical="top" wrapText="1"/>
    </xf>
    <xf numFmtId="0" fontId="25" fillId="50" borderId="18" xfId="0" applyFont="1" applyFill="1" applyBorder="1" applyAlignment="1">
      <alignment horizontal="center" vertical="top"/>
    </xf>
    <xf numFmtId="43" fontId="79" fillId="0" borderId="18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3" fillId="50" borderId="22" xfId="0" applyFont="1" applyFill="1" applyBorder="1" applyAlignment="1">
      <alignment/>
    </xf>
    <xf numFmtId="0" fontId="79" fillId="50" borderId="18" xfId="0" applyFont="1" applyFill="1" applyBorder="1" applyAlignment="1">
      <alignment horizontal="center" vertical="center"/>
    </xf>
    <xf numFmtId="2" fontId="78" fillId="50" borderId="18" xfId="0" applyNumberFormat="1" applyFont="1" applyFill="1" applyBorder="1" applyAlignment="1">
      <alignment horizontal="center" vertical="center"/>
    </xf>
    <xf numFmtId="2" fontId="83" fillId="50" borderId="18" xfId="0" applyNumberFormat="1" applyFont="1" applyFill="1" applyBorder="1" applyAlignment="1">
      <alignment horizontal="center" vertical="center"/>
    </xf>
    <xf numFmtId="0" fontId="78" fillId="50" borderId="0" xfId="0" applyFont="1" applyFill="1" applyAlignment="1">
      <alignment horizontal="center"/>
    </xf>
    <xf numFmtId="43" fontId="4" fillId="0" borderId="18" xfId="0" applyNumberFormat="1" applyFont="1" applyBorder="1" applyAlignment="1">
      <alignment vertical="center" wrapText="1"/>
    </xf>
    <xf numFmtId="43" fontId="78" fillId="0" borderId="18" xfId="0" applyNumberFormat="1" applyFont="1" applyFill="1" applyBorder="1" applyAlignment="1">
      <alignment wrapText="1"/>
    </xf>
    <xf numFmtId="0" fontId="78" fillId="0" borderId="18" xfId="0" applyFont="1" applyFill="1" applyBorder="1" applyAlignment="1">
      <alignment horizontal="center"/>
    </xf>
    <xf numFmtId="0" fontId="78" fillId="50" borderId="18" xfId="0" applyFont="1" applyFill="1" applyBorder="1" applyAlignment="1">
      <alignment horizontal="center"/>
    </xf>
    <xf numFmtId="0" fontId="83" fillId="50" borderId="18" xfId="0" applyFont="1" applyFill="1" applyBorder="1" applyAlignment="1">
      <alignment horizontal="center"/>
    </xf>
    <xf numFmtId="43" fontId="78" fillId="0" borderId="18" xfId="0" applyNumberFormat="1" applyFont="1" applyFill="1" applyBorder="1" applyAlignment="1">
      <alignment/>
    </xf>
    <xf numFmtId="43" fontId="83" fillId="50" borderId="18" xfId="0" applyNumberFormat="1" applyFont="1" applyFill="1" applyBorder="1" applyAlignment="1">
      <alignment/>
    </xf>
    <xf numFmtId="0" fontId="29" fillId="0" borderId="0" xfId="0" applyFont="1" applyFill="1" applyAlignment="1">
      <alignment horizontal="center" vertical="top"/>
    </xf>
    <xf numFmtId="0" fontId="84" fillId="50" borderId="18" xfId="0" applyFont="1" applyFill="1" applyBorder="1" applyAlignment="1">
      <alignment horizontal="center" vertical="top"/>
    </xf>
    <xf numFmtId="0" fontId="84" fillId="0" borderId="18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71" fontId="30" fillId="50" borderId="18" xfId="0" applyNumberFormat="1" applyFont="1" applyFill="1" applyBorder="1" applyAlignment="1">
      <alignment vertical="top"/>
    </xf>
    <xf numFmtId="43" fontId="4" fillId="0" borderId="18" xfId="0" applyNumberFormat="1" applyFont="1" applyFill="1" applyBorder="1" applyAlignment="1">
      <alignment/>
    </xf>
    <xf numFmtId="43" fontId="79" fillId="0" borderId="23" xfId="0" applyNumberFormat="1" applyFont="1" applyFill="1" applyBorder="1" applyAlignment="1">
      <alignment horizontal="left" wrapText="1"/>
    </xf>
    <xf numFmtId="43" fontId="85" fillId="0" borderId="18" xfId="0" applyNumberFormat="1" applyFont="1" applyFill="1" applyBorder="1" applyAlignment="1">
      <alignment horizontal="left" wrapText="1"/>
    </xf>
    <xf numFmtId="171" fontId="83" fillId="0" borderId="18" xfId="125" applyFont="1" applyFill="1" applyBorder="1" applyAlignment="1">
      <alignment/>
    </xf>
    <xf numFmtId="0" fontId="35" fillId="49" borderId="24" xfId="100" applyNumberFormat="1" applyFont="1" applyFill="1" applyBorder="1" applyAlignment="1" applyProtection="1">
      <alignment vertical="top" readingOrder="1"/>
      <protection/>
    </xf>
    <xf numFmtId="0" fontId="35" fillId="49" borderId="25" xfId="100" applyNumberFormat="1" applyFont="1" applyFill="1" applyBorder="1" applyAlignment="1" applyProtection="1">
      <alignment vertical="top" readingOrder="1"/>
      <protection/>
    </xf>
    <xf numFmtId="0" fontId="0" fillId="49" borderId="0" xfId="0" applyFill="1" applyAlignment="1">
      <alignment vertical="center"/>
    </xf>
    <xf numFmtId="0" fontId="35" fillId="49" borderId="26" xfId="100" applyNumberFormat="1" applyFont="1" applyFill="1" applyBorder="1" applyAlignment="1" applyProtection="1">
      <alignment vertical="top" readingOrder="1"/>
      <protection/>
    </xf>
    <xf numFmtId="0" fontId="35" fillId="49" borderId="0" xfId="100" applyNumberFormat="1" applyFont="1" applyFill="1" applyBorder="1" applyAlignment="1" applyProtection="1">
      <alignment vertical="top" readingOrder="1"/>
      <protection/>
    </xf>
    <xf numFmtId="0" fontId="35" fillId="49" borderId="23" xfId="100" applyNumberFormat="1" applyFont="1" applyFill="1" applyBorder="1" applyAlignment="1" applyProtection="1">
      <alignment vertical="top" readingOrder="1"/>
      <protection/>
    </xf>
    <xf numFmtId="0" fontId="35" fillId="49" borderId="27" xfId="100" applyNumberFormat="1" applyFont="1" applyFill="1" applyBorder="1" applyAlignment="1" applyProtection="1">
      <alignment vertical="top" readingOrder="1"/>
      <protection/>
    </xf>
    <xf numFmtId="0" fontId="79" fillId="0" borderId="0" xfId="0" applyFont="1" applyAlignment="1">
      <alignment/>
    </xf>
    <xf numFmtId="0" fontId="29" fillId="0" borderId="18" xfId="99" applyFont="1" applyBorder="1" applyAlignment="1">
      <alignment horizontal="center" vertical="center" wrapText="1"/>
      <protection/>
    </xf>
    <xf numFmtId="0" fontId="29" fillId="0" borderId="18" xfId="99" applyFont="1" applyBorder="1" applyAlignment="1">
      <alignment horizontal="left" vertical="center" wrapText="1"/>
      <protection/>
    </xf>
    <xf numFmtId="10" fontId="29" fillId="0" borderId="18" xfId="117" applyNumberFormat="1" applyFont="1" applyBorder="1" applyAlignment="1">
      <alignment horizontal="center" vertical="center" wrapText="1"/>
    </xf>
    <xf numFmtId="0" fontId="29" fillId="52" borderId="18" xfId="99" applyFont="1" applyFill="1" applyBorder="1" applyAlignment="1">
      <alignment horizontal="left" vertical="center" wrapText="1"/>
      <protection/>
    </xf>
    <xf numFmtId="10" fontId="29" fillId="52" borderId="18" xfId="117" applyNumberFormat="1" applyFont="1" applyFill="1" applyBorder="1" applyAlignment="1">
      <alignment horizontal="center" vertical="center" wrapText="1"/>
    </xf>
    <xf numFmtId="10" fontId="29" fillId="0" borderId="18" xfId="117" applyNumberFormat="1" applyFont="1" applyBorder="1" applyAlignment="1" applyProtection="1">
      <alignment horizontal="center" vertical="center" wrapText="1"/>
      <protection/>
    </xf>
    <xf numFmtId="0" fontId="4" fillId="0" borderId="0" xfId="99">
      <alignment/>
      <protection/>
    </xf>
    <xf numFmtId="0" fontId="22" fillId="49" borderId="18" xfId="99" applyFont="1" applyFill="1" applyBorder="1" applyAlignment="1">
      <alignment horizontal="center" vertical="center" wrapText="1"/>
      <protection/>
    </xf>
    <xf numFmtId="171" fontId="0" fillId="0" borderId="18" xfId="125" applyFont="1" applyFill="1" applyBorder="1" applyAlignment="1">
      <alignment/>
    </xf>
    <xf numFmtId="0" fontId="29" fillId="12" borderId="0" xfId="0" applyFont="1" applyFill="1" applyAlignment="1">
      <alignment vertical="top"/>
    </xf>
    <xf numFmtId="171" fontId="29" fillId="12" borderId="0" xfId="127" applyFont="1" applyFill="1" applyAlignment="1">
      <alignment vertical="top"/>
    </xf>
    <xf numFmtId="171" fontId="2" fillId="50" borderId="18" xfId="0" applyNumberFormat="1" applyFont="1" applyFill="1" applyBorder="1" applyAlignment="1">
      <alignment vertical="top"/>
    </xf>
    <xf numFmtId="171" fontId="29" fillId="0" borderId="0" xfId="0" applyNumberFormat="1" applyFont="1" applyAlignment="1">
      <alignment vertical="top"/>
    </xf>
    <xf numFmtId="0" fontId="29" fillId="0" borderId="26" xfId="0" applyFont="1" applyBorder="1" applyAlignment="1">
      <alignment vertical="top"/>
    </xf>
    <xf numFmtId="43" fontId="79" fillId="0" borderId="18" xfId="0" applyNumberFormat="1" applyFont="1" applyBorder="1" applyAlignment="1">
      <alignment vertical="center" wrapText="1"/>
    </xf>
    <xf numFmtId="0" fontId="77" fillId="0" borderId="0" xfId="0" applyFont="1" applyFill="1" applyAlignment="1">
      <alignment/>
    </xf>
    <xf numFmtId="0" fontId="29" fillId="53" borderId="0" xfId="0" applyFont="1" applyFill="1" applyAlignment="1">
      <alignment vertical="top"/>
    </xf>
    <xf numFmtId="0" fontId="2" fillId="0" borderId="18" xfId="0" applyFont="1" applyFill="1" applyBorder="1" applyAlignment="1">
      <alignment horizontal="center" vertical="top" wrapText="1"/>
    </xf>
    <xf numFmtId="171" fontId="16" fillId="49" borderId="0" xfId="125" applyFont="1" applyFill="1" applyBorder="1" applyAlignment="1">
      <alignment horizontal="center" vertical="center" wrapText="1"/>
    </xf>
    <xf numFmtId="171" fontId="79" fillId="50" borderId="18" xfId="125" applyFont="1" applyFill="1" applyBorder="1" applyAlignment="1">
      <alignment horizontal="center" vertical="center"/>
    </xf>
    <xf numFmtId="171" fontId="78" fillId="0" borderId="18" xfId="125" applyFont="1" applyFill="1" applyBorder="1" applyAlignment="1">
      <alignment horizontal="center" vertical="center"/>
    </xf>
    <xf numFmtId="171" fontId="4" fillId="0" borderId="18" xfId="125" applyFont="1" applyFill="1" applyBorder="1" applyAlignment="1">
      <alignment/>
    </xf>
    <xf numFmtId="171" fontId="83" fillId="50" borderId="18" xfId="125" applyFont="1" applyFill="1" applyBorder="1" applyAlignment="1">
      <alignment horizontal="center" vertical="center"/>
    </xf>
    <xf numFmtId="171" fontId="78" fillId="50" borderId="18" xfId="125" applyFont="1" applyFill="1" applyBorder="1" applyAlignment="1">
      <alignment horizontal="center" vertical="center"/>
    </xf>
    <xf numFmtId="171" fontId="83" fillId="50" borderId="18" xfId="125" applyFont="1" applyFill="1" applyBorder="1" applyAlignment="1">
      <alignment/>
    </xf>
    <xf numFmtId="171" fontId="78" fillId="50" borderId="18" xfId="125" applyFont="1" applyFill="1" applyBorder="1" applyAlignment="1">
      <alignment/>
    </xf>
    <xf numFmtId="171" fontId="78" fillId="0" borderId="0" xfId="125" applyFont="1" applyFill="1" applyAlignment="1">
      <alignment/>
    </xf>
    <xf numFmtId="171" fontId="16" fillId="0" borderId="0" xfId="125" applyFont="1" applyBorder="1" applyAlignment="1">
      <alignment vertical="center"/>
    </xf>
    <xf numFmtId="171" fontId="3" fillId="49" borderId="0" xfId="125" applyFont="1" applyFill="1" applyBorder="1" applyAlignment="1">
      <alignment horizontal="center" vertical="center" wrapText="1"/>
    </xf>
    <xf numFmtId="171" fontId="83" fillId="0" borderId="18" xfId="125" applyFont="1" applyFill="1" applyBorder="1" applyAlignment="1">
      <alignment horizontal="center" vertical="center"/>
    </xf>
    <xf numFmtId="171" fontId="78" fillId="0" borderId="0" xfId="125" applyFont="1" applyFill="1" applyAlignment="1">
      <alignment horizontal="center"/>
    </xf>
    <xf numFmtId="171" fontId="78" fillId="50" borderId="0" xfId="125" applyFont="1" applyFill="1" applyAlignment="1">
      <alignment/>
    </xf>
    <xf numFmtId="0" fontId="78" fillId="0" borderId="18" xfId="0" applyFont="1" applyFill="1" applyBorder="1" applyAlignment="1">
      <alignment horizontal="center" wrapText="1"/>
    </xf>
    <xf numFmtId="2" fontId="78" fillId="0" borderId="18" xfId="0" applyNumberFormat="1" applyFont="1" applyFill="1" applyBorder="1" applyAlignment="1">
      <alignment horizontal="center" wrapText="1"/>
    </xf>
    <xf numFmtId="171" fontId="81" fillId="49" borderId="18" xfId="127" applyFont="1" applyFill="1" applyBorder="1" applyAlignment="1">
      <alignment vertical="top"/>
    </xf>
    <xf numFmtId="171" fontId="78" fillId="49" borderId="18" xfId="125" applyFont="1" applyFill="1" applyBorder="1" applyAlignment="1">
      <alignment/>
    </xf>
    <xf numFmtId="0" fontId="29" fillId="49" borderId="0" xfId="0" applyFont="1" applyFill="1" applyAlignment="1">
      <alignment vertical="top"/>
    </xf>
    <xf numFmtId="171" fontId="16" fillId="0" borderId="0" xfId="125" applyFont="1" applyBorder="1" applyAlignment="1">
      <alignment horizontal="center" vertical="center"/>
    </xf>
    <xf numFmtId="2" fontId="78" fillId="0" borderId="18" xfId="0" applyNumberFormat="1" applyFont="1" applyFill="1" applyBorder="1" applyAlignment="1">
      <alignment horizontal="center"/>
    </xf>
    <xf numFmtId="43" fontId="80" fillId="0" borderId="18" xfId="127" applyNumberFormat="1" applyFont="1" applyBorder="1" applyAlignment="1">
      <alignment horizontal="center" vertical="top"/>
    </xf>
    <xf numFmtId="43" fontId="80" fillId="0" borderId="18" xfId="127" applyNumberFormat="1" applyFont="1" applyFill="1" applyBorder="1" applyAlignment="1">
      <alignment horizontal="center" vertical="top"/>
    </xf>
    <xf numFmtId="43" fontId="80" fillId="49" borderId="18" xfId="127" applyNumberFormat="1" applyFont="1" applyFill="1" applyBorder="1" applyAlignment="1">
      <alignment horizontal="center" vertical="top"/>
    </xf>
    <xf numFmtId="43" fontId="80" fillId="50" borderId="18" xfId="127" applyNumberFormat="1" applyFont="1" applyFill="1" applyBorder="1" applyAlignment="1">
      <alignment horizontal="center" vertical="top"/>
    </xf>
    <xf numFmtId="43" fontId="83" fillId="0" borderId="20" xfId="0" applyNumberFormat="1" applyFont="1" applyFill="1" applyBorder="1" applyAlignment="1">
      <alignment horizontal="center" wrapText="1"/>
    </xf>
    <xf numFmtId="43" fontId="83" fillId="0" borderId="21" xfId="0" applyNumberFormat="1" applyFont="1" applyFill="1" applyBorder="1" applyAlignment="1">
      <alignment horizontal="center" wrapText="1"/>
    </xf>
    <xf numFmtId="43" fontId="83" fillId="0" borderId="28" xfId="0" applyNumberFormat="1" applyFont="1" applyFill="1" applyBorder="1" applyAlignment="1">
      <alignment horizontal="center" wrapText="1"/>
    </xf>
    <xf numFmtId="43" fontId="78" fillId="49" borderId="18" xfId="0" applyNumberFormat="1" applyFont="1" applyFill="1" applyBorder="1" applyAlignment="1">
      <alignment/>
    </xf>
    <xf numFmtId="0" fontId="0" fillId="49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43" fontId="85" fillId="0" borderId="18" xfId="0" applyNumberFormat="1" applyFont="1" applyFill="1" applyBorder="1" applyAlignment="1">
      <alignment horizontal="center" wrapText="1"/>
    </xf>
    <xf numFmtId="171" fontId="22" fillId="12" borderId="0" xfId="127" applyFont="1" applyFill="1" applyAlignment="1">
      <alignment vertical="top"/>
    </xf>
    <xf numFmtId="0" fontId="22" fillId="0" borderId="0" xfId="0" applyFont="1" applyAlignment="1">
      <alignment vertical="top"/>
    </xf>
    <xf numFmtId="43" fontId="85" fillId="0" borderId="18" xfId="0" applyNumberFormat="1" applyFont="1" applyFill="1" applyBorder="1" applyAlignment="1">
      <alignment horizontal="center" wrapText="1"/>
    </xf>
    <xf numFmtId="43" fontId="80" fillId="0" borderId="18" xfId="127" applyNumberFormat="1" applyFont="1" applyFill="1" applyBorder="1" applyAlignment="1">
      <alignment horizontal="center" vertical="top" wrapText="1"/>
    </xf>
    <xf numFmtId="171" fontId="80" fillId="0" borderId="18" xfId="127" applyFont="1" applyFill="1" applyBorder="1" applyAlignment="1">
      <alignment vertical="top"/>
    </xf>
    <xf numFmtId="2" fontId="78" fillId="49" borderId="18" xfId="0" applyNumberFormat="1" applyFont="1" applyFill="1" applyBorder="1" applyAlignment="1">
      <alignment horizontal="center"/>
    </xf>
    <xf numFmtId="0" fontId="29" fillId="54" borderId="0" xfId="0" applyFont="1" applyFill="1" applyAlignment="1">
      <alignment vertical="top"/>
    </xf>
    <xf numFmtId="0" fontId="2" fillId="49" borderId="18" xfId="0" applyFont="1" applyFill="1" applyBorder="1" applyAlignment="1">
      <alignment horizontal="center" vertical="top" wrapText="1"/>
    </xf>
    <xf numFmtId="171" fontId="2" fillId="49" borderId="18" xfId="127" applyFont="1" applyFill="1" applyBorder="1" applyAlignment="1">
      <alignment horizontal="center" vertical="top" wrapText="1"/>
    </xf>
    <xf numFmtId="171" fontId="80" fillId="49" borderId="18" xfId="127" applyFont="1" applyFill="1" applyBorder="1" applyAlignment="1">
      <alignment vertical="top" wrapText="1"/>
    </xf>
    <xf numFmtId="43" fontId="78" fillId="0" borderId="20" xfId="0" applyNumberFormat="1" applyFont="1" applyFill="1" applyBorder="1" applyAlignment="1">
      <alignment/>
    </xf>
    <xf numFmtId="171" fontId="78" fillId="0" borderId="28" xfId="125" applyFont="1" applyFill="1" applyBorder="1" applyAlignment="1">
      <alignment/>
    </xf>
    <xf numFmtId="43" fontId="78" fillId="0" borderId="0" xfId="0" applyNumberFormat="1" applyFont="1" applyFill="1" applyAlignment="1">
      <alignment/>
    </xf>
    <xf numFmtId="171" fontId="16" fillId="49" borderId="0" xfId="125" applyFont="1" applyFill="1" applyBorder="1" applyAlignment="1">
      <alignment horizontal="left" vertical="center"/>
    </xf>
    <xf numFmtId="171" fontId="78" fillId="49" borderId="18" xfId="125" applyFont="1" applyFill="1" applyBorder="1" applyAlignment="1">
      <alignment horizontal="center" vertical="center"/>
    </xf>
    <xf numFmtId="171" fontId="4" fillId="49" borderId="18" xfId="125" applyFont="1" applyFill="1" applyBorder="1" applyAlignment="1">
      <alignment/>
    </xf>
    <xf numFmtId="43" fontId="85" fillId="49" borderId="18" xfId="0" applyNumberFormat="1" applyFont="1" applyFill="1" applyBorder="1" applyAlignment="1">
      <alignment horizontal="center" wrapText="1"/>
    </xf>
    <xf numFmtId="171" fontId="16" fillId="49" borderId="18" xfId="125" applyFont="1" applyFill="1" applyBorder="1" applyAlignment="1">
      <alignment horizontal="center" vertical="center"/>
    </xf>
    <xf numFmtId="43" fontId="83" fillId="49" borderId="21" xfId="0" applyNumberFormat="1" applyFont="1" applyFill="1" applyBorder="1" applyAlignment="1">
      <alignment horizontal="center" wrapText="1"/>
    </xf>
    <xf numFmtId="171" fontId="78" fillId="49" borderId="21" xfId="125" applyFont="1" applyFill="1" applyBorder="1" applyAlignment="1">
      <alignment/>
    </xf>
    <xf numFmtId="171" fontId="78" fillId="49" borderId="0" xfId="125" applyFont="1" applyFill="1" applyAlignment="1">
      <alignment/>
    </xf>
    <xf numFmtId="171" fontId="16" fillId="49" borderId="0" xfId="125" applyFont="1" applyFill="1" applyBorder="1" applyAlignment="1">
      <alignment vertical="center"/>
    </xf>
    <xf numFmtId="0" fontId="79" fillId="49" borderId="0" xfId="0" applyFont="1" applyFill="1" applyAlignment="1">
      <alignment/>
    </xf>
    <xf numFmtId="0" fontId="0" fillId="0" borderId="0" xfId="107" applyFont="1">
      <alignment/>
      <protection/>
    </xf>
    <xf numFmtId="0" fontId="16" fillId="0" borderId="0" xfId="107" applyFont="1" applyFill="1" applyBorder="1" applyAlignment="1">
      <alignment horizontal="center" vertical="center" wrapText="1"/>
      <protection/>
    </xf>
    <xf numFmtId="0" fontId="16" fillId="0" borderId="0" xfId="107" applyFont="1" applyFill="1" applyBorder="1" applyAlignment="1">
      <alignment vertical="center" wrapText="1"/>
      <protection/>
    </xf>
    <xf numFmtId="4" fontId="16" fillId="0" borderId="0" xfId="130" applyNumberFormat="1" applyFont="1" applyFill="1" applyBorder="1" applyAlignment="1">
      <alignment horizontal="right" vertical="center" wrapText="1"/>
    </xf>
    <xf numFmtId="0" fontId="78" fillId="0" borderId="0" xfId="107" applyFont="1" applyBorder="1">
      <alignment/>
      <protection/>
    </xf>
    <xf numFmtId="0" fontId="23" fillId="0" borderId="0" xfId="107" applyFont="1" applyFill="1" applyBorder="1" applyAlignment="1">
      <alignment horizontal="center" vertical="center"/>
      <protection/>
    </xf>
    <xf numFmtId="0" fontId="86" fillId="55" borderId="18" xfId="99" applyFont="1" applyFill="1" applyBorder="1" applyAlignment="1">
      <alignment horizontal="center" vertical="center" wrapText="1"/>
      <protection/>
    </xf>
    <xf numFmtId="2" fontId="86" fillId="55" borderId="18" xfId="99" applyNumberFormat="1" applyFont="1" applyFill="1" applyBorder="1" applyAlignment="1">
      <alignment horizontal="center" vertical="center" wrapText="1"/>
      <protection/>
    </xf>
    <xf numFmtId="0" fontId="78" fillId="0" borderId="18" xfId="107" applyFont="1" applyBorder="1" applyAlignment="1">
      <alignment horizontal="center" vertical="center"/>
      <protection/>
    </xf>
    <xf numFmtId="0" fontId="78" fillId="0" borderId="18" xfId="107" applyFont="1" applyBorder="1" applyAlignment="1">
      <alignment horizontal="left" vertical="center"/>
      <protection/>
    </xf>
    <xf numFmtId="2" fontId="78" fillId="0" borderId="18" xfId="107" applyNumberFormat="1" applyFont="1" applyBorder="1" applyAlignment="1">
      <alignment horizontal="center" vertical="center"/>
      <protection/>
    </xf>
    <xf numFmtId="2" fontId="23" fillId="0" borderId="0" xfId="107" applyNumberFormat="1" applyFont="1" applyFill="1" applyBorder="1" applyAlignment="1">
      <alignment horizontal="center" vertical="center"/>
      <protection/>
    </xf>
    <xf numFmtId="0" fontId="78" fillId="0" borderId="18" xfId="107" applyFont="1" applyBorder="1" applyAlignment="1">
      <alignment horizontal="left" vertical="center" wrapText="1"/>
      <protection/>
    </xf>
    <xf numFmtId="0" fontId="86" fillId="55" borderId="18" xfId="99" applyFont="1" applyFill="1" applyBorder="1" applyAlignment="1">
      <alignment horizontal="left" vertical="center"/>
      <protection/>
    </xf>
    <xf numFmtId="0" fontId="23" fillId="0" borderId="0" xfId="107" applyFont="1" applyFill="1" applyBorder="1" applyAlignment="1">
      <alignment horizontal="center"/>
      <protection/>
    </xf>
    <xf numFmtId="2" fontId="23" fillId="0" borderId="0" xfId="107" applyNumberFormat="1" applyFont="1" applyFill="1" applyBorder="1" applyAlignment="1">
      <alignment horizontal="center"/>
      <protection/>
    </xf>
    <xf numFmtId="0" fontId="16" fillId="0" borderId="0" xfId="107" applyFont="1" applyFill="1" applyBorder="1" applyAlignment="1">
      <alignment horizontal="center"/>
      <protection/>
    </xf>
    <xf numFmtId="0" fontId="78" fillId="0" borderId="0" xfId="107" applyFont="1">
      <alignment/>
      <protection/>
    </xf>
    <xf numFmtId="43" fontId="85" fillId="0" borderId="18" xfId="0" applyNumberFormat="1" applyFont="1" applyFill="1" applyBorder="1" applyAlignment="1">
      <alignment horizontal="center" wrapText="1"/>
    </xf>
    <xf numFmtId="43" fontId="83" fillId="0" borderId="21" xfId="0" applyNumberFormat="1" applyFont="1" applyFill="1" applyBorder="1" applyAlignment="1">
      <alignment horizontal="center"/>
    </xf>
    <xf numFmtId="43" fontId="83" fillId="0" borderId="28" xfId="0" applyNumberFormat="1" applyFont="1" applyFill="1" applyBorder="1" applyAlignment="1">
      <alignment horizontal="center"/>
    </xf>
    <xf numFmtId="43" fontId="78" fillId="0" borderId="20" xfId="0" applyNumberFormat="1" applyFont="1" applyFill="1" applyBorder="1" applyAlignment="1">
      <alignment horizontal="left"/>
    </xf>
    <xf numFmtId="0" fontId="78" fillId="0" borderId="20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8" fillId="0" borderId="28" xfId="0" applyFont="1" applyFill="1" applyBorder="1" applyAlignment="1">
      <alignment horizontal="center"/>
    </xf>
    <xf numFmtId="43" fontId="85" fillId="0" borderId="24" xfId="0" applyNumberFormat="1" applyFont="1" applyFill="1" applyBorder="1" applyAlignment="1">
      <alignment horizontal="center" wrapText="1"/>
    </xf>
    <xf numFmtId="43" fontId="85" fillId="0" borderId="25" xfId="0" applyNumberFormat="1" applyFont="1" applyFill="1" applyBorder="1" applyAlignment="1">
      <alignment horizontal="center" wrapText="1"/>
    </xf>
    <xf numFmtId="43" fontId="85" fillId="0" borderId="29" xfId="0" applyNumberFormat="1" applyFont="1" applyFill="1" applyBorder="1" applyAlignment="1">
      <alignment horizontal="center" wrapText="1"/>
    </xf>
    <xf numFmtId="43" fontId="78" fillId="49" borderId="24" xfId="0" applyNumberFormat="1" applyFont="1" applyFill="1" applyBorder="1" applyAlignment="1">
      <alignment horizontal="left" wrapText="1"/>
    </xf>
    <xf numFmtId="43" fontId="78" fillId="49" borderId="25" xfId="0" applyNumberFormat="1" applyFont="1" applyFill="1" applyBorder="1" applyAlignment="1">
      <alignment horizontal="left" wrapText="1"/>
    </xf>
    <xf numFmtId="43" fontId="78" fillId="49" borderId="29" xfId="0" applyNumberFormat="1" applyFont="1" applyFill="1" applyBorder="1" applyAlignment="1">
      <alignment horizontal="left" wrapText="1"/>
    </xf>
    <xf numFmtId="43" fontId="78" fillId="49" borderId="23" xfId="0" applyNumberFormat="1" applyFont="1" applyFill="1" applyBorder="1" applyAlignment="1">
      <alignment horizontal="left" wrapText="1"/>
    </xf>
    <xf numFmtId="43" fontId="78" fillId="49" borderId="27" xfId="0" applyNumberFormat="1" applyFont="1" applyFill="1" applyBorder="1" applyAlignment="1">
      <alignment horizontal="left" wrapText="1"/>
    </xf>
    <xf numFmtId="43" fontId="78" fillId="49" borderId="30" xfId="0" applyNumberFormat="1" applyFont="1" applyFill="1" applyBorder="1" applyAlignment="1">
      <alignment horizontal="left" wrapText="1"/>
    </xf>
    <xf numFmtId="43" fontId="85" fillId="0" borderId="18" xfId="0" applyNumberFormat="1" applyFont="1" applyFill="1" applyBorder="1" applyAlignment="1">
      <alignment horizont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83" fillId="49" borderId="20" xfId="0" applyFont="1" applyFill="1" applyBorder="1" applyAlignment="1">
      <alignment horizontal="center" vertical="center" wrapText="1"/>
    </xf>
    <xf numFmtId="0" fontId="83" fillId="49" borderId="21" xfId="0" applyFont="1" applyFill="1" applyBorder="1" applyAlignment="1">
      <alignment horizontal="center" vertical="center" wrapText="1"/>
    </xf>
    <xf numFmtId="0" fontId="83" fillId="49" borderId="28" xfId="0" applyFont="1" applyFill="1" applyBorder="1" applyAlignment="1">
      <alignment horizontal="center" vertical="center" wrapText="1"/>
    </xf>
    <xf numFmtId="43" fontId="85" fillId="0" borderId="20" xfId="0" applyNumberFormat="1" applyFont="1" applyFill="1" applyBorder="1" applyAlignment="1">
      <alignment horizontal="center" wrapText="1"/>
    </xf>
    <xf numFmtId="43" fontId="85" fillId="0" borderId="21" xfId="0" applyNumberFormat="1" applyFont="1" applyFill="1" applyBorder="1" applyAlignment="1">
      <alignment horizontal="center" wrapText="1"/>
    </xf>
    <xf numFmtId="43" fontId="85" fillId="0" borderId="28" xfId="0" applyNumberFormat="1" applyFont="1" applyFill="1" applyBorder="1" applyAlignment="1">
      <alignment horizontal="center" wrapText="1"/>
    </xf>
    <xf numFmtId="0" fontId="82" fillId="0" borderId="20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43" fontId="83" fillId="0" borderId="20" xfId="0" applyNumberFormat="1" applyFont="1" applyFill="1" applyBorder="1" applyAlignment="1">
      <alignment horizontal="center"/>
    </xf>
    <xf numFmtId="43" fontId="83" fillId="0" borderId="21" xfId="0" applyNumberFormat="1" applyFont="1" applyFill="1" applyBorder="1" applyAlignment="1">
      <alignment horizontal="center"/>
    </xf>
    <xf numFmtId="43" fontId="83" fillId="0" borderId="28" xfId="0" applyNumberFormat="1" applyFont="1" applyFill="1" applyBorder="1" applyAlignment="1">
      <alignment horizontal="center"/>
    </xf>
    <xf numFmtId="171" fontId="78" fillId="49" borderId="20" xfId="125" applyFont="1" applyFill="1" applyBorder="1" applyAlignment="1">
      <alignment horizontal="center"/>
    </xf>
    <xf numFmtId="171" fontId="78" fillId="49" borderId="21" xfId="125" applyFont="1" applyFill="1" applyBorder="1" applyAlignment="1">
      <alignment horizontal="center"/>
    </xf>
    <xf numFmtId="171" fontId="78" fillId="49" borderId="28" xfId="125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97" fontId="25" fillId="0" borderId="20" xfId="99" applyNumberFormat="1" applyFont="1" applyFill="1" applyBorder="1" applyAlignment="1">
      <alignment horizontal="left" vertical="center" wrapText="1"/>
      <protection/>
    </xf>
    <xf numFmtId="197" fontId="25" fillId="0" borderId="21" xfId="99" applyNumberFormat="1" applyFont="1" applyFill="1" applyBorder="1" applyAlignment="1">
      <alignment horizontal="left" vertical="center" wrapText="1"/>
      <protection/>
    </xf>
    <xf numFmtId="197" fontId="25" fillId="0" borderId="28" xfId="99" applyNumberFormat="1" applyFont="1" applyFill="1" applyBorder="1" applyAlignment="1">
      <alignment horizontal="left" vertical="center" wrapText="1"/>
      <protection/>
    </xf>
    <xf numFmtId="171" fontId="78" fillId="49" borderId="20" xfId="125" applyFont="1" applyFill="1" applyBorder="1" applyAlignment="1">
      <alignment horizontal="center" wrapText="1"/>
    </xf>
    <xf numFmtId="171" fontId="78" fillId="49" borderId="21" xfId="125" applyFont="1" applyFill="1" applyBorder="1" applyAlignment="1">
      <alignment horizontal="center" wrapText="1"/>
    </xf>
    <xf numFmtId="171" fontId="78" fillId="49" borderId="28" xfId="125" applyFont="1" applyFill="1" applyBorder="1" applyAlignment="1">
      <alignment horizontal="center" wrapText="1"/>
    </xf>
    <xf numFmtId="171" fontId="28" fillId="0" borderId="18" xfId="127" applyFont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49" fontId="25" fillId="0" borderId="18" xfId="99" applyNumberFormat="1" applyFont="1" applyFill="1" applyBorder="1" applyAlignment="1">
      <alignment vertical="top" wrapText="1"/>
      <protection/>
    </xf>
    <xf numFmtId="0" fontId="27" fillId="0" borderId="18" xfId="0" applyFont="1" applyBorder="1" applyAlignment="1">
      <alignment horizontal="center" vertical="top" wrapText="1"/>
    </xf>
    <xf numFmtId="0" fontId="87" fillId="20" borderId="26" xfId="0" applyFont="1" applyFill="1" applyBorder="1" applyAlignment="1">
      <alignment horizontal="center" vertical="top" wrapText="1"/>
    </xf>
    <xf numFmtId="0" fontId="87" fillId="20" borderId="0" xfId="0" applyFont="1" applyFill="1" applyAlignment="1">
      <alignment horizontal="center" vertical="top" wrapText="1"/>
    </xf>
    <xf numFmtId="0" fontId="30" fillId="0" borderId="25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center" vertical="top" wrapText="1"/>
    </xf>
    <xf numFmtId="0" fontId="30" fillId="5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84" fillId="0" borderId="18" xfId="0" applyFont="1" applyBorder="1" applyAlignment="1">
      <alignment/>
    </xf>
    <xf numFmtId="0" fontId="30" fillId="50" borderId="20" xfId="0" applyFont="1" applyFill="1" applyBorder="1" applyAlignment="1">
      <alignment horizontal="center" vertical="top"/>
    </xf>
    <xf numFmtId="0" fontId="30" fillId="50" borderId="21" xfId="0" applyFont="1" applyFill="1" applyBorder="1" applyAlignment="1">
      <alignment horizontal="center" vertical="top"/>
    </xf>
    <xf numFmtId="0" fontId="30" fillId="50" borderId="28" xfId="0" applyFont="1" applyFill="1" applyBorder="1" applyAlignment="1">
      <alignment horizontal="center" vertical="top"/>
    </xf>
    <xf numFmtId="0" fontId="27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2" fillId="50" borderId="20" xfId="0" applyFont="1" applyFill="1" applyBorder="1" applyAlignment="1">
      <alignment horizontal="center" vertical="top" wrapText="1"/>
    </xf>
    <xf numFmtId="0" fontId="84" fillId="50" borderId="21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84" fillId="0" borderId="21" xfId="0" applyFont="1" applyBorder="1" applyAlignment="1">
      <alignment/>
    </xf>
    <xf numFmtId="171" fontId="28" fillId="0" borderId="24" xfId="127" applyFont="1" applyBorder="1" applyAlignment="1">
      <alignment horizontal="center" vertical="top" wrapText="1"/>
    </xf>
    <xf numFmtId="171" fontId="28" fillId="0" borderId="25" xfId="127" applyFont="1" applyBorder="1" applyAlignment="1">
      <alignment horizontal="center" vertical="top" wrapText="1"/>
    </xf>
    <xf numFmtId="171" fontId="28" fillId="0" borderId="26" xfId="127" applyFont="1" applyBorder="1" applyAlignment="1">
      <alignment horizontal="center" vertical="top" wrapText="1"/>
    </xf>
    <xf numFmtId="171" fontId="28" fillId="0" borderId="0" xfId="127" applyFont="1" applyBorder="1" applyAlignment="1">
      <alignment horizontal="center" vertical="top" wrapText="1"/>
    </xf>
    <xf numFmtId="171" fontId="28" fillId="0" borderId="23" xfId="127" applyFont="1" applyBorder="1" applyAlignment="1">
      <alignment horizontal="center" vertical="top" wrapText="1"/>
    </xf>
    <xf numFmtId="171" fontId="28" fillId="0" borderId="27" xfId="127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2" fontId="2" fillId="49" borderId="20" xfId="0" applyNumberFormat="1" applyFont="1" applyFill="1" applyBorder="1" applyAlignment="1">
      <alignment horizontal="left" vertical="top" wrapText="1"/>
    </xf>
    <xf numFmtId="2" fontId="2" fillId="49" borderId="21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9" fontId="25" fillId="0" borderId="18" xfId="99" applyNumberFormat="1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top" wrapText="1"/>
    </xf>
    <xf numFmtId="0" fontId="88" fillId="0" borderId="18" xfId="0" applyFont="1" applyBorder="1" applyAlignment="1">
      <alignment/>
    </xf>
    <xf numFmtId="171" fontId="28" fillId="0" borderId="21" xfId="127" applyFont="1" applyBorder="1" applyAlignment="1">
      <alignment horizontal="center" vertical="top" wrapText="1"/>
    </xf>
    <xf numFmtId="171" fontId="28" fillId="0" borderId="28" xfId="127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38" fillId="49" borderId="20" xfId="100" applyNumberFormat="1" applyFont="1" applyFill="1" applyBorder="1" applyAlignment="1" applyProtection="1">
      <alignment horizontal="center" vertical="top" readingOrder="1"/>
      <protection/>
    </xf>
    <xf numFmtId="0" fontId="38" fillId="49" borderId="21" xfId="100" applyNumberFormat="1" applyFont="1" applyFill="1" applyBorder="1" applyAlignment="1" applyProtection="1">
      <alignment horizontal="center" vertical="top" readingOrder="1"/>
      <protection/>
    </xf>
    <xf numFmtId="0" fontId="38" fillId="49" borderId="28" xfId="100" applyNumberFormat="1" applyFont="1" applyFill="1" applyBorder="1" applyAlignment="1" applyProtection="1">
      <alignment horizontal="center" vertical="top" readingOrder="1"/>
      <protection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99" applyFont="1" applyAlignment="1">
      <alignment horizontal="center"/>
      <protection/>
    </xf>
    <xf numFmtId="0" fontId="22" fillId="49" borderId="18" xfId="99" applyFont="1" applyFill="1" applyBorder="1" applyAlignment="1">
      <alignment horizontal="center" vertical="center" wrapText="1"/>
      <protection/>
    </xf>
    <xf numFmtId="0" fontId="37" fillId="51" borderId="20" xfId="100" applyNumberFormat="1" applyFont="1" applyFill="1" applyBorder="1" applyAlignment="1" applyProtection="1">
      <alignment horizontal="center" vertical="top" readingOrder="1"/>
      <protection/>
    </xf>
    <xf numFmtId="0" fontId="37" fillId="51" borderId="21" xfId="100" applyNumberFormat="1" applyFont="1" applyFill="1" applyBorder="1" applyAlignment="1" applyProtection="1">
      <alignment horizontal="center" vertical="top" readingOrder="1"/>
      <protection/>
    </xf>
    <xf numFmtId="0" fontId="37" fillId="51" borderId="28" xfId="100" applyNumberFormat="1" applyFont="1" applyFill="1" applyBorder="1" applyAlignment="1" applyProtection="1">
      <alignment horizontal="center" vertical="top" readingOrder="1"/>
      <protection/>
    </xf>
    <xf numFmtId="0" fontId="36" fillId="49" borderId="20" xfId="100" applyNumberFormat="1" applyFont="1" applyFill="1" applyBorder="1" applyAlignment="1" applyProtection="1">
      <alignment horizontal="center" vertical="top" readingOrder="1"/>
      <protection/>
    </xf>
    <xf numFmtId="0" fontId="36" fillId="49" borderId="21" xfId="100" applyNumberFormat="1" applyFont="1" applyFill="1" applyBorder="1" applyAlignment="1" applyProtection="1">
      <alignment horizontal="center" vertical="top" readingOrder="1"/>
      <protection/>
    </xf>
    <xf numFmtId="0" fontId="36" fillId="49" borderId="28" xfId="100" applyNumberFormat="1" applyFont="1" applyFill="1" applyBorder="1" applyAlignment="1" applyProtection="1">
      <alignment horizontal="center" vertical="top" readingOrder="1"/>
      <protection/>
    </xf>
    <xf numFmtId="0" fontId="29" fillId="0" borderId="32" xfId="99" applyFont="1" applyBorder="1" applyAlignment="1">
      <alignment horizontal="center" vertical="center" wrapText="1"/>
      <protection/>
    </xf>
    <xf numFmtId="0" fontId="29" fillId="0" borderId="33" xfId="99" applyFont="1" applyBorder="1" applyAlignment="1">
      <alignment horizontal="center" vertical="center" wrapText="1"/>
      <protection/>
    </xf>
    <xf numFmtId="0" fontId="29" fillId="0" borderId="19" xfId="99" applyFont="1" applyBorder="1" applyAlignment="1">
      <alignment horizontal="center" vertical="center" wrapText="1"/>
      <protection/>
    </xf>
    <xf numFmtId="10" fontId="29" fillId="0" borderId="18" xfId="99" applyNumberFormat="1" applyFont="1" applyBorder="1" applyAlignment="1">
      <alignment horizontal="center" vertical="center" wrapText="1"/>
      <protection/>
    </xf>
    <xf numFmtId="0" fontId="29" fillId="49" borderId="26" xfId="99" applyFont="1" applyFill="1" applyBorder="1" applyAlignment="1">
      <alignment horizontal="center" wrapText="1"/>
      <protection/>
    </xf>
    <xf numFmtId="0" fontId="29" fillId="49" borderId="0" xfId="99" applyFont="1" applyFill="1" applyBorder="1" applyAlignment="1">
      <alignment horizontal="center" wrapText="1"/>
      <protection/>
    </xf>
    <xf numFmtId="197" fontId="4" fillId="0" borderId="18" xfId="100" applyNumberFormat="1" applyFont="1" applyFill="1" applyBorder="1" applyAlignment="1">
      <alignment horizontal="left" vertical="center" wrapText="1"/>
      <protection/>
    </xf>
    <xf numFmtId="197" fontId="23" fillId="0" borderId="20" xfId="100" applyNumberFormat="1" applyFont="1" applyFill="1" applyBorder="1" applyAlignment="1">
      <alignment horizontal="center" vertical="center" wrapText="1"/>
      <protection/>
    </xf>
    <xf numFmtId="197" fontId="23" fillId="0" borderId="28" xfId="100" applyNumberFormat="1" applyFont="1" applyFill="1" applyBorder="1" applyAlignment="1">
      <alignment horizontal="center" vertical="center" wrapText="1"/>
      <protection/>
    </xf>
    <xf numFmtId="0" fontId="89" fillId="55" borderId="20" xfId="99" applyFont="1" applyFill="1" applyBorder="1" applyAlignment="1">
      <alignment horizontal="center" vertical="center" wrapText="1"/>
      <protection/>
    </xf>
    <xf numFmtId="0" fontId="89" fillId="55" borderId="21" xfId="99" applyFont="1" applyFill="1" applyBorder="1" applyAlignment="1">
      <alignment horizontal="center" vertical="center" wrapText="1"/>
      <protection/>
    </xf>
    <xf numFmtId="0" fontId="89" fillId="55" borderId="28" xfId="99" applyFont="1" applyFill="1" applyBorder="1" applyAlignment="1">
      <alignment horizontal="center" vertical="center" wrapText="1"/>
      <protection/>
    </xf>
    <xf numFmtId="0" fontId="16" fillId="49" borderId="24" xfId="107" applyFont="1" applyFill="1" applyBorder="1" applyAlignment="1">
      <alignment horizontal="center" vertical="center" wrapText="1"/>
      <protection/>
    </xf>
    <xf numFmtId="0" fontId="16" fillId="49" borderId="25" xfId="107" applyFont="1" applyFill="1" applyBorder="1" applyAlignment="1">
      <alignment horizontal="center" vertical="center" wrapText="1"/>
      <protection/>
    </xf>
    <xf numFmtId="0" fontId="16" fillId="49" borderId="26" xfId="107" applyFont="1" applyFill="1" applyBorder="1" applyAlignment="1">
      <alignment horizontal="center" vertical="center" wrapText="1"/>
      <protection/>
    </xf>
    <xf numFmtId="0" fontId="16" fillId="49" borderId="0" xfId="107" applyFont="1" applyFill="1" applyBorder="1" applyAlignment="1">
      <alignment horizontal="center" vertical="center" wrapText="1"/>
      <protection/>
    </xf>
    <xf numFmtId="0" fontId="16" fillId="49" borderId="23" xfId="107" applyFont="1" applyFill="1" applyBorder="1" applyAlignment="1">
      <alignment horizontal="center" vertical="center" wrapText="1"/>
      <protection/>
    </xf>
    <xf numFmtId="0" fontId="16" fillId="49" borderId="27" xfId="107" applyFont="1" applyFill="1" applyBorder="1" applyAlignment="1">
      <alignment horizontal="center" vertical="center" wrapText="1"/>
      <protection/>
    </xf>
    <xf numFmtId="0" fontId="2" fillId="0" borderId="24" xfId="107" applyFont="1" applyFill="1" applyBorder="1" applyAlignment="1">
      <alignment horizontal="center" vertical="center" wrapText="1"/>
      <protection/>
    </xf>
    <xf numFmtId="0" fontId="2" fillId="0" borderId="29" xfId="107" applyFont="1" applyFill="1" applyBorder="1" applyAlignment="1">
      <alignment horizontal="center" vertical="center" wrapText="1"/>
      <protection/>
    </xf>
    <xf numFmtId="0" fontId="2" fillId="0" borderId="23" xfId="107" applyFont="1" applyFill="1" applyBorder="1" applyAlignment="1">
      <alignment horizontal="center" vertical="center" wrapText="1"/>
      <protection/>
    </xf>
    <xf numFmtId="0" fontId="2" fillId="0" borderId="30" xfId="107" applyFont="1" applyFill="1" applyBorder="1" applyAlignment="1">
      <alignment horizontal="center" vertical="center" wrapText="1"/>
      <protection/>
    </xf>
    <xf numFmtId="0" fontId="3" fillId="0" borderId="24" xfId="107" applyFont="1" applyFill="1" applyBorder="1" applyAlignment="1">
      <alignment horizontal="center" vertical="center" wrapText="1"/>
      <protection/>
    </xf>
    <xf numFmtId="0" fontId="3" fillId="0" borderId="29" xfId="107" applyFont="1" applyFill="1" applyBorder="1" applyAlignment="1">
      <alignment horizontal="center" vertical="center" wrapText="1"/>
      <protection/>
    </xf>
    <xf numFmtId="0" fontId="3" fillId="0" borderId="23" xfId="107" applyFont="1" applyFill="1" applyBorder="1" applyAlignment="1">
      <alignment horizontal="center" vertical="center" wrapText="1"/>
      <protection/>
    </xf>
    <xf numFmtId="0" fontId="3" fillId="0" borderId="30" xfId="107" applyFont="1" applyFill="1" applyBorder="1" applyAlignment="1">
      <alignment horizontal="center" vertical="center" wrapText="1"/>
      <protection/>
    </xf>
    <xf numFmtId="197" fontId="3" fillId="0" borderId="18" xfId="100" applyNumberFormat="1" applyFont="1" applyFill="1" applyBorder="1" applyAlignment="1">
      <alignment horizontal="left" vertical="center" wrapText="1"/>
      <protection/>
    </xf>
    <xf numFmtId="197" fontId="3" fillId="0" borderId="20" xfId="100" applyNumberFormat="1" applyFont="1" applyFill="1" applyBorder="1" applyAlignment="1">
      <alignment horizontal="left" vertical="center" wrapText="1"/>
      <protection/>
    </xf>
    <xf numFmtId="197" fontId="3" fillId="0" borderId="28" xfId="100" applyNumberFormat="1" applyFont="1" applyFill="1" applyBorder="1" applyAlignment="1">
      <alignment horizontal="left" vertical="center" wrapText="1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to" xfId="80"/>
    <cellStyle name="Input" xfId="81"/>
    <cellStyle name="Linked Cell" xfId="82"/>
    <cellStyle name="Currency" xfId="83"/>
    <cellStyle name="Currency [0]" xfId="84"/>
    <cellStyle name="Moeda 2" xfId="85"/>
    <cellStyle name="Moeda 2 2" xfId="86"/>
    <cellStyle name="Moeda 2 3" xfId="87"/>
    <cellStyle name="Moeda 3" xfId="88"/>
    <cellStyle name="Moeda 4" xfId="89"/>
    <cellStyle name="Moeda 5" xfId="90"/>
    <cellStyle name="Moeda 6" xfId="91"/>
    <cellStyle name="Moeda 7" xfId="92"/>
    <cellStyle name="Moeda 8" xfId="93"/>
    <cellStyle name="Moeda 9" xfId="94"/>
    <cellStyle name="Neutra" xfId="95"/>
    <cellStyle name="Neutral" xfId="96"/>
    <cellStyle name="Normal 10" xfId="97"/>
    <cellStyle name="Normal 11" xfId="98"/>
    <cellStyle name="Normal 2" xfId="99"/>
    <cellStyle name="Normal 2 10" xfId="100"/>
    <cellStyle name="Normal 2 2" xfId="101"/>
    <cellStyle name="Normal 2 2 2" xfId="102"/>
    <cellStyle name="Normal 3" xfId="103"/>
    <cellStyle name="Normal 3 2" xfId="104"/>
    <cellStyle name="Normal 3 3" xfId="105"/>
    <cellStyle name="Normal 4" xfId="106"/>
    <cellStyle name="Normal 4 2 3 2" xfId="107"/>
    <cellStyle name="Normal 5" xfId="108"/>
    <cellStyle name="Normal 6" xfId="109"/>
    <cellStyle name="Normal 7" xfId="110"/>
    <cellStyle name="Normal 8" xfId="111"/>
    <cellStyle name="Normal 9" xfId="112"/>
    <cellStyle name="Nota" xfId="113"/>
    <cellStyle name="Note" xfId="114"/>
    <cellStyle name="Output" xfId="115"/>
    <cellStyle name="Percent" xfId="116"/>
    <cellStyle name="Porcentagem 2" xfId="117"/>
    <cellStyle name="Porcentagem 2 2" xfId="118"/>
    <cellStyle name="Porcentagem 3" xfId="119"/>
    <cellStyle name="Porcentagem 4" xfId="120"/>
    <cellStyle name="Porcentagem 4 2" xfId="121"/>
    <cellStyle name="Porcentagem 5" xfId="122"/>
    <cellStyle name="Porcentagem 6" xfId="123"/>
    <cellStyle name="Saída" xfId="124"/>
    <cellStyle name="Comma" xfId="125"/>
    <cellStyle name="Comma [0]" xfId="126"/>
    <cellStyle name="Separador de milhares 10" xfId="127"/>
    <cellStyle name="Separador de milhares 11" xfId="128"/>
    <cellStyle name="Separador de milhares 2" xfId="129"/>
    <cellStyle name="Separador de milhares 2 10" xfId="130"/>
    <cellStyle name="Separador de milhares 3" xfId="131"/>
    <cellStyle name="Separador de milhares 4" xfId="132"/>
    <cellStyle name="Separador de milhares 5" xfId="133"/>
    <cellStyle name="Separador de milhares 6" xfId="134"/>
    <cellStyle name="Separador de milhares 7" xfId="135"/>
    <cellStyle name="Separador de milhares 8" xfId="136"/>
    <cellStyle name="Separador de milhares 9" xfId="137"/>
    <cellStyle name="Texto de Aviso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ítulo 4" xfId="145"/>
    <cellStyle name="Título 5" xfId="146"/>
    <cellStyle name="Título 6" xfId="147"/>
    <cellStyle name="Título 7" xfId="148"/>
    <cellStyle name="Total" xfId="149"/>
    <cellStyle name="Vírgula 2" xfId="150"/>
    <cellStyle name="Vírgula 3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2800350</xdr:colOff>
      <xdr:row>1</xdr:row>
      <xdr:rowOff>9525</xdr:rowOff>
    </xdr:from>
    <xdr:to>
      <xdr:col>3</xdr:col>
      <xdr:colOff>695325</xdr:colOff>
      <xdr:row>6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09950" y="200025"/>
          <a:ext cx="3067050" cy="1343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2819400</xdr:colOff>
      <xdr:row>6</xdr:row>
      <xdr:rowOff>219075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2819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3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390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19050</xdr:rowOff>
    </xdr:from>
    <xdr:to>
      <xdr:col>1</xdr:col>
      <xdr:colOff>619125</xdr:colOff>
      <xdr:row>1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2133600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38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2</xdr:col>
      <xdr:colOff>371475</xdr:colOff>
      <xdr:row>6</xdr:row>
      <xdr:rowOff>104775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71475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</xdr:row>
      <xdr:rowOff>9525</xdr:rowOff>
    </xdr:from>
    <xdr:to>
      <xdr:col>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200025"/>
          <a:ext cx="2790825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ra%20pedro%20II%201%20medicao%20300611\planilhas%20de%20or&#231;ament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&#244;nica\AppData\Local\Microsoft\Windows\Temporary%20Internet%20Files\Content.IE5\57YLY3LQ\Or&#231;amento_Beneditinos_Atualizad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NT&#193;RIA%20E%20PLUVIAIS\SANIT&#193;RIA\DOCUME~1\ANA~1.LIM\CONFIG~1\Temp\WINDOWS\Desktop\Meus%20Patr&#245;es\RG%20CONSTRU&#199;&#213;ES\SAA\Teresina-Planilha-Or&#231;amento-Serv%20Redes%20Abas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&#212;NICA\AppData\Local\Microsoft\Windows\Temporary%20Internet%20Files\Content.IE5\GSSOEOOK\Mercad&#227;o\MERCADO%20S&#195;O%20JOAQUIM%20-%20ver&#244;nica\PROPOSTA%20ALTERADA\HIDR&#193;ULICA\IFPI_Campo_Maio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&#212;NICA\AppData\Local\Microsoft\Windows\Temporary%20Internet%20Files\Content.IE5\GSSOEOOK\Mercad&#227;o\MERCADO%20S&#195;O%20JOAQUIM%20-%20ver&#244;nica\PROPOSTA%20ALTERADA\HIDR&#193;ULICA\HIDRO_MERC_SAO_JOAQU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ra%20pedro%20II%201%20medicao%20300611\Users\cliente\AppData\Local\Microsoft\Windows\Temporary%20Internet%20Files\Low\Content.IE5\YMGEUWHJ\Documents%20and%20Settings\C.%20JMENESES\Meus%20documentos\RODRIGO\Aos%20Licitantes%20CN%20007.2010\Paulo%20Ferraz%20-%20Teresina\OR&#199;AMEN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iel\c\Meus%20documentos\UFPI\COMPOSI&#199;&#195;O%20LOJAS%209%20CV-30%2001-07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posi&#231;&#245;es%20civil(qs%20ok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du-corre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OR&#199;AMENTO%20DEFINITIVO\COMP_TUB_FRIGORIGE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Composi&#231;&#245;es\OR&#199;AMENTO..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iente\AppData\Local\Microsoft\Windows\Temporary%20Internet%20Files\Content.IE5\RA6RDOWS\Composi&#231;&#245;es%20instala&#231;&#245;es%20EMAI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&#212;NICA\Documents\SESAPI\Or&#231;amento%20SESAPI\Floriano\Or&#231;amento%20Geral1%20-%20finaliza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létrica-alta-OK"/>
      <sheetName val="elétrica-baixa-OK"/>
      <sheetName val="lógica-ok"/>
      <sheetName val="som-ok"/>
      <sheetName val="incêndio-ok"/>
      <sheetName val="spda-ok"/>
      <sheetName val="hidráulica-ok"/>
      <sheetName val="sanit-dren-ok"/>
      <sheetName val="Drenagem Pluvial-ok"/>
      <sheetName val="Gas-ok"/>
      <sheetName val="climatização-ok"/>
      <sheetName val="CRONO FIS-FINANC"/>
      <sheetName val="Consolidado"/>
      <sheetName val="BL08 - Guarita"/>
      <sheetName val="BL01 - Salas de Aula"/>
      <sheetName val="BL03 - Laboratórios"/>
      <sheetName val="BL04+B06 - Adm. + Controle Ped."/>
      <sheetName val="BL11 - Refeitório"/>
      <sheetName val="BL13 - Vestiário (Ginásio)"/>
      <sheetName val="GINASIO"/>
      <sheetName val="Ligações Cisterna e Caixa D'Águ"/>
      <sheetName val="Urbanizaçã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Insumos (2)"/>
      <sheetName val="Cronograma"/>
      <sheetName val="Orçamento"/>
      <sheetName val="Instalações"/>
      <sheetName val="ORÇ DET"/>
      <sheetName val="Equipamentos"/>
      <sheetName val="Res.M.deCálculo"/>
      <sheetName val="M.deCálculoTérreo"/>
      <sheetName val="Comp3"/>
      <sheetName val="Comp2"/>
      <sheetName val="Comp1"/>
      <sheetName val="Fossa-sumidouro"/>
      <sheetName val="Plan1 (2)"/>
      <sheetName val="Eletrica"/>
    </sheetNames>
    <sheetDataSet>
      <sheetData sheetId="0">
        <row r="2">
          <cell r="C2">
            <v>415</v>
          </cell>
        </row>
        <row r="3">
          <cell r="C3">
            <v>0.75</v>
          </cell>
        </row>
        <row r="7">
          <cell r="C7">
            <v>775</v>
          </cell>
        </row>
        <row r="8">
          <cell r="C8">
            <v>306.24</v>
          </cell>
        </row>
        <row r="13">
          <cell r="E13">
            <v>5.9</v>
          </cell>
        </row>
        <row r="14">
          <cell r="E14">
            <v>4.71</v>
          </cell>
        </row>
        <row r="15">
          <cell r="E15">
            <v>3.54</v>
          </cell>
        </row>
        <row r="16">
          <cell r="E16">
            <v>2.43</v>
          </cell>
        </row>
        <row r="17">
          <cell r="E17">
            <v>2.36</v>
          </cell>
        </row>
        <row r="20">
          <cell r="E20">
            <v>0.58</v>
          </cell>
        </row>
        <row r="21">
          <cell r="E21">
            <v>3.5</v>
          </cell>
        </row>
        <row r="22">
          <cell r="E22">
            <v>0.34</v>
          </cell>
        </row>
        <row r="23">
          <cell r="E23">
            <v>48.75</v>
          </cell>
        </row>
        <row r="24">
          <cell r="E24">
            <v>48.75</v>
          </cell>
        </row>
        <row r="25">
          <cell r="E25">
            <v>27.5</v>
          </cell>
        </row>
        <row r="26">
          <cell r="E26">
            <v>25</v>
          </cell>
        </row>
        <row r="27">
          <cell r="E27">
            <v>75</v>
          </cell>
        </row>
        <row r="28">
          <cell r="E28">
            <v>0.45</v>
          </cell>
        </row>
        <row r="29">
          <cell r="E29">
            <v>40.63</v>
          </cell>
        </row>
        <row r="30">
          <cell r="E30">
            <v>21.88</v>
          </cell>
        </row>
        <row r="31">
          <cell r="E31">
            <v>28.13</v>
          </cell>
        </row>
        <row r="32">
          <cell r="E32">
            <v>0.13</v>
          </cell>
        </row>
        <row r="35">
          <cell r="E35">
            <v>0.26</v>
          </cell>
        </row>
        <row r="36">
          <cell r="E36">
            <v>0.11</v>
          </cell>
        </row>
        <row r="37">
          <cell r="E37">
            <v>0.17</v>
          </cell>
        </row>
        <row r="38">
          <cell r="E38">
            <v>0.41</v>
          </cell>
        </row>
        <row r="39">
          <cell r="E39">
            <v>15.24</v>
          </cell>
        </row>
        <row r="42">
          <cell r="E42">
            <v>0.3</v>
          </cell>
        </row>
        <row r="43">
          <cell r="E43">
            <v>0.26</v>
          </cell>
        </row>
        <row r="44">
          <cell r="E44">
            <v>0.44</v>
          </cell>
        </row>
        <row r="45">
          <cell r="E45">
            <v>11.96</v>
          </cell>
        </row>
        <row r="46">
          <cell r="E46">
            <v>14.45</v>
          </cell>
        </row>
        <row r="47">
          <cell r="E47">
            <v>20.94</v>
          </cell>
        </row>
        <row r="48">
          <cell r="E48">
            <v>21.88</v>
          </cell>
        </row>
        <row r="54">
          <cell r="E54">
            <v>6.75</v>
          </cell>
        </row>
        <row r="55">
          <cell r="E55">
            <v>6.79</v>
          </cell>
        </row>
        <row r="56">
          <cell r="E56">
            <v>4.99</v>
          </cell>
        </row>
        <row r="57">
          <cell r="E57">
            <v>12.19</v>
          </cell>
        </row>
        <row r="58">
          <cell r="E58">
            <v>25.21</v>
          </cell>
        </row>
        <row r="59">
          <cell r="E59">
            <v>37.81</v>
          </cell>
        </row>
        <row r="60">
          <cell r="E60">
            <v>35.42</v>
          </cell>
        </row>
        <row r="62">
          <cell r="E62">
            <v>6.25</v>
          </cell>
        </row>
        <row r="63">
          <cell r="E63">
            <v>6.88</v>
          </cell>
        </row>
        <row r="64">
          <cell r="E64">
            <v>4.38</v>
          </cell>
        </row>
        <row r="65">
          <cell r="E65">
            <v>3.04</v>
          </cell>
        </row>
        <row r="66">
          <cell r="E66">
            <v>2.89</v>
          </cell>
        </row>
        <row r="67">
          <cell r="E67">
            <v>43.45</v>
          </cell>
        </row>
        <row r="68">
          <cell r="E68">
            <v>35.8</v>
          </cell>
        </row>
        <row r="69">
          <cell r="E69">
            <v>45</v>
          </cell>
        </row>
        <row r="70">
          <cell r="E70">
            <v>15</v>
          </cell>
        </row>
        <row r="71">
          <cell r="E71">
            <v>14.38</v>
          </cell>
        </row>
        <row r="72">
          <cell r="E72">
            <v>12.5</v>
          </cell>
        </row>
        <row r="75">
          <cell r="E75">
            <v>21.25</v>
          </cell>
        </row>
        <row r="76">
          <cell r="E76">
            <v>26.25</v>
          </cell>
        </row>
        <row r="77">
          <cell r="E77">
            <v>15</v>
          </cell>
        </row>
        <row r="78">
          <cell r="E78">
            <v>27.34</v>
          </cell>
        </row>
        <row r="79">
          <cell r="E79">
            <v>20.4</v>
          </cell>
        </row>
        <row r="80">
          <cell r="E80">
            <v>15</v>
          </cell>
        </row>
        <row r="81">
          <cell r="E81">
            <v>20.38</v>
          </cell>
        </row>
        <row r="82">
          <cell r="E82">
            <v>21.88</v>
          </cell>
        </row>
        <row r="83">
          <cell r="E83">
            <v>17.4</v>
          </cell>
        </row>
        <row r="84">
          <cell r="E84">
            <v>9.79</v>
          </cell>
        </row>
        <row r="85">
          <cell r="E85">
            <v>26.25</v>
          </cell>
        </row>
        <row r="86">
          <cell r="E86">
            <v>40</v>
          </cell>
        </row>
        <row r="87">
          <cell r="E87">
            <v>33.75</v>
          </cell>
        </row>
        <row r="88">
          <cell r="E88">
            <v>1.25</v>
          </cell>
        </row>
        <row r="89">
          <cell r="E89">
            <v>0.46</v>
          </cell>
        </row>
        <row r="90">
          <cell r="E90">
            <v>0.25</v>
          </cell>
        </row>
        <row r="93">
          <cell r="E93">
            <v>18.75</v>
          </cell>
        </row>
        <row r="94">
          <cell r="E94">
            <v>28.13</v>
          </cell>
        </row>
        <row r="95">
          <cell r="E95">
            <v>62.5</v>
          </cell>
        </row>
        <row r="96">
          <cell r="E96">
            <v>0.28</v>
          </cell>
        </row>
        <row r="99">
          <cell r="E99">
            <v>16.58</v>
          </cell>
        </row>
        <row r="100">
          <cell r="E100">
            <v>686.66</v>
          </cell>
        </row>
        <row r="101">
          <cell r="E101">
            <v>38.04</v>
          </cell>
        </row>
        <row r="102">
          <cell r="E102">
            <v>36.94</v>
          </cell>
        </row>
        <row r="105">
          <cell r="E105">
            <v>60.63</v>
          </cell>
        </row>
        <row r="106">
          <cell r="E106">
            <v>78.75</v>
          </cell>
        </row>
        <row r="107">
          <cell r="E107">
            <v>87.5</v>
          </cell>
        </row>
        <row r="108">
          <cell r="E108">
            <v>32.5</v>
          </cell>
        </row>
        <row r="109">
          <cell r="E109">
            <v>43.75</v>
          </cell>
        </row>
        <row r="110">
          <cell r="E110">
            <v>50</v>
          </cell>
        </row>
        <row r="111">
          <cell r="E111">
            <v>225</v>
          </cell>
        </row>
        <row r="112">
          <cell r="E112">
            <v>112.5</v>
          </cell>
        </row>
        <row r="115">
          <cell r="E115">
            <v>545.94</v>
          </cell>
        </row>
        <row r="116">
          <cell r="E116">
            <v>545.27</v>
          </cell>
        </row>
        <row r="117">
          <cell r="E117">
            <v>274.48</v>
          </cell>
        </row>
        <row r="120">
          <cell r="E120">
            <v>390.78</v>
          </cell>
        </row>
        <row r="121">
          <cell r="E121">
            <v>648.27</v>
          </cell>
        </row>
        <row r="122">
          <cell r="E122">
            <v>187.5</v>
          </cell>
        </row>
        <row r="125">
          <cell r="E125">
            <v>27.5</v>
          </cell>
        </row>
        <row r="126">
          <cell r="E126">
            <v>32.5</v>
          </cell>
        </row>
        <row r="127">
          <cell r="E127">
            <v>13.75</v>
          </cell>
        </row>
        <row r="128">
          <cell r="E128">
            <v>32.5</v>
          </cell>
        </row>
        <row r="129">
          <cell r="E129">
            <v>17.38</v>
          </cell>
        </row>
        <row r="130">
          <cell r="E130">
            <v>0.63</v>
          </cell>
        </row>
        <row r="131">
          <cell r="E131">
            <v>1.5</v>
          </cell>
        </row>
        <row r="132">
          <cell r="E132">
            <v>3.11</v>
          </cell>
        </row>
        <row r="136">
          <cell r="E136">
            <v>16.25</v>
          </cell>
        </row>
        <row r="137">
          <cell r="E137">
            <v>22.5</v>
          </cell>
        </row>
        <row r="138">
          <cell r="E138">
            <v>25</v>
          </cell>
        </row>
        <row r="139">
          <cell r="E139">
            <v>15</v>
          </cell>
        </row>
        <row r="140">
          <cell r="E140">
            <v>64.38</v>
          </cell>
        </row>
        <row r="141">
          <cell r="E141">
            <v>3.25</v>
          </cell>
        </row>
        <row r="142">
          <cell r="E142">
            <v>188.1</v>
          </cell>
        </row>
        <row r="143">
          <cell r="E143">
            <v>3</v>
          </cell>
        </row>
        <row r="144">
          <cell r="E144">
            <v>487.5</v>
          </cell>
        </row>
        <row r="145">
          <cell r="E145">
            <v>6</v>
          </cell>
        </row>
        <row r="146">
          <cell r="E146">
            <v>131.76</v>
          </cell>
        </row>
        <row r="147">
          <cell r="E147">
            <v>3.19</v>
          </cell>
        </row>
        <row r="148">
          <cell r="E148">
            <v>31.25</v>
          </cell>
        </row>
        <row r="149">
          <cell r="E149">
            <v>31.25</v>
          </cell>
        </row>
        <row r="150">
          <cell r="E150">
            <v>31.25</v>
          </cell>
        </row>
        <row r="151">
          <cell r="E151">
            <v>28.75</v>
          </cell>
        </row>
        <row r="152">
          <cell r="E152">
            <v>28.75</v>
          </cell>
        </row>
        <row r="153">
          <cell r="E153">
            <v>28.75</v>
          </cell>
        </row>
        <row r="154">
          <cell r="E154">
            <v>3.83</v>
          </cell>
        </row>
        <row r="155">
          <cell r="E155">
            <v>37.5</v>
          </cell>
        </row>
        <row r="156">
          <cell r="E156">
            <v>37.5</v>
          </cell>
        </row>
        <row r="157">
          <cell r="E157">
            <v>37.5</v>
          </cell>
        </row>
        <row r="158">
          <cell r="E158">
            <v>25</v>
          </cell>
        </row>
        <row r="159">
          <cell r="E159">
            <v>25</v>
          </cell>
        </row>
        <row r="160">
          <cell r="E160">
            <v>25</v>
          </cell>
        </row>
        <row r="161">
          <cell r="E161">
            <v>0.63</v>
          </cell>
        </row>
        <row r="164">
          <cell r="E164">
            <v>0.31</v>
          </cell>
        </row>
        <row r="165">
          <cell r="E165">
            <v>0.56</v>
          </cell>
        </row>
        <row r="166">
          <cell r="E166">
            <v>0.44</v>
          </cell>
        </row>
        <row r="167">
          <cell r="E167">
            <v>0.25</v>
          </cell>
        </row>
        <row r="168">
          <cell r="E168">
            <v>0.38</v>
          </cell>
        </row>
        <row r="169">
          <cell r="E169">
            <v>7.5</v>
          </cell>
        </row>
        <row r="172">
          <cell r="E172">
            <v>162</v>
          </cell>
        </row>
        <row r="173">
          <cell r="E173">
            <v>630</v>
          </cell>
        </row>
        <row r="174">
          <cell r="E174">
            <v>945</v>
          </cell>
        </row>
        <row r="176">
          <cell r="E176">
            <v>102.5</v>
          </cell>
        </row>
        <row r="177">
          <cell r="E177">
            <v>100</v>
          </cell>
        </row>
        <row r="178">
          <cell r="E178">
            <v>945</v>
          </cell>
        </row>
        <row r="179">
          <cell r="E179">
            <v>187.5</v>
          </cell>
        </row>
        <row r="180">
          <cell r="E180">
            <v>315</v>
          </cell>
        </row>
        <row r="181">
          <cell r="E181">
            <v>247.54</v>
          </cell>
        </row>
        <row r="182">
          <cell r="E182">
            <v>125</v>
          </cell>
        </row>
        <row r="183">
          <cell r="E183">
            <v>187.5</v>
          </cell>
        </row>
        <row r="184">
          <cell r="E184">
            <v>125</v>
          </cell>
        </row>
        <row r="185">
          <cell r="E185">
            <v>45</v>
          </cell>
        </row>
        <row r="186">
          <cell r="E186">
            <v>90</v>
          </cell>
        </row>
        <row r="187">
          <cell r="E187">
            <v>150</v>
          </cell>
        </row>
        <row r="188">
          <cell r="E188">
            <v>62.5</v>
          </cell>
        </row>
        <row r="189">
          <cell r="E189">
            <v>37.5</v>
          </cell>
        </row>
        <row r="190">
          <cell r="E190">
            <v>37.5</v>
          </cell>
        </row>
        <row r="191">
          <cell r="E191">
            <v>125</v>
          </cell>
        </row>
        <row r="193">
          <cell r="E193">
            <v>187.5</v>
          </cell>
        </row>
        <row r="194">
          <cell r="E194">
            <v>62.5</v>
          </cell>
        </row>
        <row r="196">
          <cell r="E196">
            <v>50</v>
          </cell>
        </row>
        <row r="197">
          <cell r="E197">
            <v>90</v>
          </cell>
        </row>
        <row r="198">
          <cell r="E198">
            <v>206.25</v>
          </cell>
        </row>
        <row r="199">
          <cell r="E199">
            <v>116.88</v>
          </cell>
        </row>
        <row r="200">
          <cell r="E200">
            <v>106.25</v>
          </cell>
        </row>
        <row r="201">
          <cell r="E201">
            <v>75</v>
          </cell>
        </row>
        <row r="202">
          <cell r="E202">
            <v>60.99</v>
          </cell>
        </row>
        <row r="204">
          <cell r="E204">
            <v>150</v>
          </cell>
        </row>
        <row r="205">
          <cell r="E205">
            <v>247.5</v>
          </cell>
        </row>
        <row r="206">
          <cell r="E206">
            <v>165</v>
          </cell>
        </row>
        <row r="207">
          <cell r="E207">
            <v>150</v>
          </cell>
        </row>
        <row r="208">
          <cell r="E208">
            <v>330</v>
          </cell>
        </row>
        <row r="209">
          <cell r="E209">
            <v>247.5</v>
          </cell>
        </row>
        <row r="210">
          <cell r="E210">
            <v>297</v>
          </cell>
        </row>
        <row r="211">
          <cell r="E211">
            <v>87.5</v>
          </cell>
        </row>
        <row r="214">
          <cell r="E214">
            <v>54.01</v>
          </cell>
        </row>
        <row r="215">
          <cell r="E215">
            <v>71.43</v>
          </cell>
        </row>
        <row r="216">
          <cell r="E216">
            <v>85.71</v>
          </cell>
        </row>
        <row r="217">
          <cell r="E217">
            <v>150</v>
          </cell>
        </row>
        <row r="218">
          <cell r="E218">
            <v>35.71</v>
          </cell>
        </row>
        <row r="219">
          <cell r="E219">
            <v>56.25</v>
          </cell>
        </row>
        <row r="220">
          <cell r="E220">
            <v>56.25</v>
          </cell>
        </row>
        <row r="221">
          <cell r="E221">
            <v>56.25</v>
          </cell>
        </row>
        <row r="222">
          <cell r="E222">
            <v>82.5</v>
          </cell>
        </row>
        <row r="223">
          <cell r="E223">
            <v>830.3</v>
          </cell>
        </row>
        <row r="224">
          <cell r="E224">
            <v>1556.81</v>
          </cell>
        </row>
        <row r="225">
          <cell r="E225">
            <v>1712.5</v>
          </cell>
        </row>
        <row r="226">
          <cell r="E226">
            <v>150</v>
          </cell>
        </row>
        <row r="227">
          <cell r="E227">
            <v>150</v>
          </cell>
        </row>
        <row r="228">
          <cell r="E228">
            <v>150</v>
          </cell>
        </row>
        <row r="229">
          <cell r="E229">
            <v>150</v>
          </cell>
        </row>
        <row r="230">
          <cell r="E230">
            <v>153.13</v>
          </cell>
        </row>
        <row r="231">
          <cell r="E231">
            <v>93.75</v>
          </cell>
        </row>
        <row r="232">
          <cell r="E232">
            <v>82.5</v>
          </cell>
        </row>
        <row r="233">
          <cell r="E233">
            <v>99</v>
          </cell>
        </row>
        <row r="234">
          <cell r="E234">
            <v>123.75</v>
          </cell>
        </row>
        <row r="235">
          <cell r="E235">
            <v>312.5</v>
          </cell>
        </row>
        <row r="238">
          <cell r="E238">
            <v>170</v>
          </cell>
        </row>
        <row r="239">
          <cell r="E239">
            <v>285</v>
          </cell>
        </row>
        <row r="240">
          <cell r="E240">
            <v>974.5</v>
          </cell>
        </row>
        <row r="241">
          <cell r="E241">
            <v>2227.5</v>
          </cell>
        </row>
        <row r="242">
          <cell r="E242">
            <v>2442.5</v>
          </cell>
        </row>
        <row r="243">
          <cell r="E243">
            <v>1332.5</v>
          </cell>
        </row>
        <row r="246">
          <cell r="E246">
            <v>15</v>
          </cell>
        </row>
        <row r="247">
          <cell r="E247">
            <v>11.5</v>
          </cell>
        </row>
        <row r="248">
          <cell r="E248">
            <v>7.38</v>
          </cell>
        </row>
        <row r="249">
          <cell r="E249">
            <v>4.5</v>
          </cell>
        </row>
        <row r="250">
          <cell r="E250">
            <v>22.25</v>
          </cell>
        </row>
        <row r="251">
          <cell r="E251">
            <v>23.03</v>
          </cell>
        </row>
        <row r="252">
          <cell r="E252">
            <v>5.35</v>
          </cell>
        </row>
        <row r="253">
          <cell r="E253">
            <v>4.75</v>
          </cell>
        </row>
        <row r="256">
          <cell r="E256">
            <v>33.75</v>
          </cell>
        </row>
        <row r="257">
          <cell r="E257">
            <v>80.63</v>
          </cell>
        </row>
        <row r="258">
          <cell r="E258">
            <v>3.59</v>
          </cell>
        </row>
        <row r="259">
          <cell r="E259">
            <v>1.78</v>
          </cell>
        </row>
        <row r="260">
          <cell r="E260">
            <v>3.48</v>
          </cell>
        </row>
        <row r="261">
          <cell r="E261">
            <v>187.5</v>
          </cell>
        </row>
        <row r="262">
          <cell r="E262">
            <v>6.25</v>
          </cell>
        </row>
        <row r="263">
          <cell r="E263">
            <v>187.5</v>
          </cell>
        </row>
        <row r="264">
          <cell r="E264">
            <v>112.5</v>
          </cell>
        </row>
        <row r="267">
          <cell r="E267">
            <v>12.5</v>
          </cell>
        </row>
        <row r="268">
          <cell r="E268">
            <v>45</v>
          </cell>
        </row>
        <row r="269">
          <cell r="E269">
            <v>11.25</v>
          </cell>
        </row>
        <row r="270">
          <cell r="E270">
            <v>199.24</v>
          </cell>
        </row>
        <row r="271">
          <cell r="E271">
            <v>110.5</v>
          </cell>
        </row>
        <row r="272">
          <cell r="E272">
            <v>109.74</v>
          </cell>
        </row>
        <row r="273">
          <cell r="E273">
            <v>69.38</v>
          </cell>
        </row>
        <row r="274">
          <cell r="E274">
            <v>37.5</v>
          </cell>
        </row>
        <row r="275">
          <cell r="E275">
            <v>25</v>
          </cell>
        </row>
        <row r="276">
          <cell r="E276">
            <v>15.81</v>
          </cell>
        </row>
        <row r="277">
          <cell r="E277">
            <v>25.11</v>
          </cell>
        </row>
        <row r="278">
          <cell r="E278">
            <v>3.7</v>
          </cell>
        </row>
        <row r="279">
          <cell r="E279">
            <v>8.43</v>
          </cell>
        </row>
        <row r="280">
          <cell r="E280">
            <v>3.21</v>
          </cell>
        </row>
        <row r="281">
          <cell r="E281">
            <v>2</v>
          </cell>
        </row>
        <row r="282">
          <cell r="E282">
            <v>2</v>
          </cell>
        </row>
        <row r="283">
          <cell r="E283">
            <v>2</v>
          </cell>
        </row>
        <row r="284">
          <cell r="E284">
            <v>1.25</v>
          </cell>
        </row>
        <row r="285">
          <cell r="E285">
            <v>46.88</v>
          </cell>
        </row>
        <row r="286">
          <cell r="E286">
            <v>42.38</v>
          </cell>
        </row>
        <row r="287">
          <cell r="E287">
            <v>25.38</v>
          </cell>
        </row>
        <row r="288">
          <cell r="E288">
            <v>6.88</v>
          </cell>
        </row>
        <row r="289">
          <cell r="E289">
            <v>6.13</v>
          </cell>
        </row>
        <row r="290">
          <cell r="E290">
            <v>6.88</v>
          </cell>
        </row>
        <row r="291">
          <cell r="E291">
            <v>6.88</v>
          </cell>
        </row>
        <row r="292">
          <cell r="E292">
            <v>48.03</v>
          </cell>
        </row>
        <row r="293">
          <cell r="E293">
            <v>68.68</v>
          </cell>
        </row>
        <row r="294">
          <cell r="E294">
            <v>39.38</v>
          </cell>
        </row>
        <row r="295">
          <cell r="E295">
            <v>61.25</v>
          </cell>
        </row>
        <row r="296">
          <cell r="E296">
            <v>34</v>
          </cell>
        </row>
        <row r="297">
          <cell r="E297">
            <v>42.5</v>
          </cell>
        </row>
        <row r="298">
          <cell r="E298">
            <v>98.13</v>
          </cell>
        </row>
        <row r="299">
          <cell r="E299">
            <v>81.25</v>
          </cell>
        </row>
        <row r="300">
          <cell r="E300">
            <v>35.25</v>
          </cell>
        </row>
        <row r="301">
          <cell r="E301">
            <v>27.88</v>
          </cell>
        </row>
        <row r="302">
          <cell r="E302">
            <v>11.88</v>
          </cell>
        </row>
        <row r="303">
          <cell r="E303">
            <v>6.25</v>
          </cell>
        </row>
        <row r="304">
          <cell r="E304">
            <v>1.88</v>
          </cell>
        </row>
        <row r="305">
          <cell r="E305">
            <v>2.69</v>
          </cell>
        </row>
        <row r="306">
          <cell r="E306">
            <v>3.13</v>
          </cell>
        </row>
        <row r="307">
          <cell r="E307">
            <v>4.5</v>
          </cell>
        </row>
        <row r="308">
          <cell r="E308">
            <v>6</v>
          </cell>
        </row>
        <row r="309">
          <cell r="E309">
            <v>10</v>
          </cell>
        </row>
        <row r="310">
          <cell r="E310">
            <v>15</v>
          </cell>
        </row>
        <row r="311">
          <cell r="E311">
            <v>9</v>
          </cell>
        </row>
        <row r="312">
          <cell r="E312">
            <v>10.5</v>
          </cell>
        </row>
        <row r="313">
          <cell r="E313">
            <v>6</v>
          </cell>
        </row>
        <row r="314">
          <cell r="E314">
            <v>6.38</v>
          </cell>
        </row>
        <row r="315">
          <cell r="E315">
            <v>6.69</v>
          </cell>
        </row>
        <row r="316">
          <cell r="E316">
            <v>6.5</v>
          </cell>
        </row>
        <row r="317">
          <cell r="E317">
            <v>8.5</v>
          </cell>
        </row>
        <row r="318">
          <cell r="E318">
            <v>6.69</v>
          </cell>
        </row>
        <row r="319">
          <cell r="E319">
            <v>36.38</v>
          </cell>
        </row>
        <row r="320">
          <cell r="E320">
            <v>8.75</v>
          </cell>
        </row>
        <row r="321">
          <cell r="E321">
            <v>6.5</v>
          </cell>
        </row>
        <row r="322">
          <cell r="E322">
            <v>8.5</v>
          </cell>
        </row>
        <row r="323">
          <cell r="E323">
            <v>8.5</v>
          </cell>
        </row>
        <row r="324">
          <cell r="E324">
            <v>8.5</v>
          </cell>
        </row>
        <row r="325">
          <cell r="E325">
            <v>6.04</v>
          </cell>
        </row>
        <row r="326">
          <cell r="E326">
            <v>18.75</v>
          </cell>
        </row>
        <row r="327">
          <cell r="E327">
            <v>18.88</v>
          </cell>
        </row>
        <row r="328">
          <cell r="E328">
            <v>18.75</v>
          </cell>
        </row>
        <row r="329">
          <cell r="E329">
            <v>2</v>
          </cell>
        </row>
        <row r="330">
          <cell r="E330">
            <v>5.88</v>
          </cell>
        </row>
        <row r="331">
          <cell r="E331">
            <v>2.6</v>
          </cell>
        </row>
        <row r="332">
          <cell r="E332">
            <v>17.25</v>
          </cell>
        </row>
        <row r="333">
          <cell r="E333">
            <v>30.14</v>
          </cell>
        </row>
        <row r="334">
          <cell r="E334">
            <v>1.51</v>
          </cell>
        </row>
        <row r="335">
          <cell r="E335">
            <v>1.63</v>
          </cell>
        </row>
        <row r="336">
          <cell r="E336">
            <v>0.81</v>
          </cell>
        </row>
        <row r="337">
          <cell r="E337">
            <v>0.75</v>
          </cell>
        </row>
        <row r="338">
          <cell r="E338">
            <v>38.43</v>
          </cell>
        </row>
        <row r="339">
          <cell r="E339">
            <v>6.25</v>
          </cell>
        </row>
        <row r="340">
          <cell r="E340">
            <v>6</v>
          </cell>
        </row>
        <row r="341">
          <cell r="E341">
            <v>5.53</v>
          </cell>
        </row>
        <row r="342">
          <cell r="E342">
            <v>5.53</v>
          </cell>
        </row>
        <row r="343">
          <cell r="E343">
            <v>5.53</v>
          </cell>
        </row>
        <row r="344">
          <cell r="E344">
            <v>1.24</v>
          </cell>
        </row>
        <row r="345">
          <cell r="E345">
            <v>1.54</v>
          </cell>
        </row>
        <row r="346">
          <cell r="E346">
            <v>1.71</v>
          </cell>
        </row>
        <row r="347">
          <cell r="E347">
            <v>0.71</v>
          </cell>
        </row>
        <row r="348">
          <cell r="E348">
            <v>0.84</v>
          </cell>
        </row>
        <row r="349">
          <cell r="E349">
            <v>1.25</v>
          </cell>
        </row>
        <row r="350">
          <cell r="E350">
            <v>0.24</v>
          </cell>
        </row>
        <row r="351">
          <cell r="E351">
            <v>0.9</v>
          </cell>
        </row>
        <row r="352">
          <cell r="E352">
            <v>2.08</v>
          </cell>
        </row>
        <row r="353">
          <cell r="E353">
            <v>0.75</v>
          </cell>
        </row>
        <row r="354">
          <cell r="E354">
            <v>1.47</v>
          </cell>
        </row>
        <row r="355">
          <cell r="E355">
            <v>1.94</v>
          </cell>
        </row>
        <row r="356">
          <cell r="E356">
            <v>1.94</v>
          </cell>
        </row>
        <row r="357">
          <cell r="E357">
            <v>1.42</v>
          </cell>
        </row>
        <row r="358">
          <cell r="E358">
            <v>7.27</v>
          </cell>
        </row>
        <row r="359">
          <cell r="E359">
            <v>0.4</v>
          </cell>
        </row>
        <row r="360">
          <cell r="E360">
            <v>2.7</v>
          </cell>
        </row>
        <row r="361">
          <cell r="E361">
            <v>1.25</v>
          </cell>
        </row>
        <row r="362">
          <cell r="E362">
            <v>7.73</v>
          </cell>
        </row>
        <row r="363">
          <cell r="E363">
            <v>0.31</v>
          </cell>
        </row>
        <row r="364">
          <cell r="E364">
            <v>1.11</v>
          </cell>
        </row>
        <row r="365">
          <cell r="E365">
            <v>1.74</v>
          </cell>
        </row>
        <row r="366">
          <cell r="E366">
            <v>9.48</v>
          </cell>
        </row>
        <row r="367">
          <cell r="E367">
            <v>1.71</v>
          </cell>
        </row>
        <row r="368">
          <cell r="E368">
            <v>111.25</v>
          </cell>
        </row>
        <row r="369">
          <cell r="E369">
            <v>746.75</v>
          </cell>
        </row>
        <row r="370">
          <cell r="E370">
            <v>1217</v>
          </cell>
        </row>
        <row r="371">
          <cell r="E371">
            <v>2847.5</v>
          </cell>
        </row>
        <row r="372">
          <cell r="E372">
            <v>3550</v>
          </cell>
        </row>
        <row r="373">
          <cell r="E373">
            <v>4375</v>
          </cell>
        </row>
        <row r="374">
          <cell r="E374">
            <v>1575</v>
          </cell>
        </row>
        <row r="375">
          <cell r="E375">
            <v>1875</v>
          </cell>
        </row>
        <row r="376">
          <cell r="E376">
            <v>2312.5</v>
          </cell>
        </row>
        <row r="377">
          <cell r="E377">
            <v>2625</v>
          </cell>
        </row>
        <row r="378">
          <cell r="E378">
            <v>400</v>
          </cell>
        </row>
        <row r="379">
          <cell r="E379">
            <v>437.5</v>
          </cell>
        </row>
        <row r="382">
          <cell r="E382">
            <v>1000</v>
          </cell>
        </row>
        <row r="383">
          <cell r="E383">
            <v>1302.09</v>
          </cell>
        </row>
        <row r="384">
          <cell r="E384">
            <v>1875</v>
          </cell>
        </row>
        <row r="385">
          <cell r="E385">
            <v>3.66</v>
          </cell>
        </row>
        <row r="386">
          <cell r="E386">
            <v>4.36</v>
          </cell>
        </row>
        <row r="387">
          <cell r="E387">
            <v>5.59</v>
          </cell>
        </row>
        <row r="388">
          <cell r="E388">
            <v>5.56</v>
          </cell>
        </row>
        <row r="389">
          <cell r="E389">
            <v>6.65</v>
          </cell>
        </row>
        <row r="390">
          <cell r="E390">
            <v>8.5</v>
          </cell>
        </row>
        <row r="391">
          <cell r="E391">
            <v>7.39</v>
          </cell>
        </row>
        <row r="392">
          <cell r="E392">
            <v>8.79</v>
          </cell>
        </row>
        <row r="393">
          <cell r="E393">
            <v>11.25</v>
          </cell>
        </row>
        <row r="394">
          <cell r="E394">
            <v>12.39</v>
          </cell>
        </row>
        <row r="395">
          <cell r="E395">
            <v>14.74</v>
          </cell>
        </row>
        <row r="396">
          <cell r="E396">
            <v>18.85</v>
          </cell>
        </row>
        <row r="397">
          <cell r="E397">
            <v>1.13</v>
          </cell>
        </row>
        <row r="398">
          <cell r="E398">
            <v>1.46</v>
          </cell>
        </row>
        <row r="399">
          <cell r="E399">
            <v>2.94</v>
          </cell>
        </row>
        <row r="400">
          <cell r="E400">
            <v>5.4</v>
          </cell>
        </row>
        <row r="401">
          <cell r="E401">
            <v>5.56</v>
          </cell>
        </row>
        <row r="402">
          <cell r="E402">
            <v>0.85</v>
          </cell>
        </row>
        <row r="403">
          <cell r="E403">
            <v>0.26</v>
          </cell>
        </row>
        <row r="404">
          <cell r="E404">
            <v>46.14</v>
          </cell>
        </row>
        <row r="405">
          <cell r="E405">
            <v>0.5</v>
          </cell>
        </row>
        <row r="406">
          <cell r="E406">
            <v>2.64</v>
          </cell>
        </row>
        <row r="407">
          <cell r="E407">
            <v>38.69</v>
          </cell>
        </row>
        <row r="408">
          <cell r="E408">
            <v>2.75</v>
          </cell>
        </row>
        <row r="409">
          <cell r="E409">
            <v>1.88</v>
          </cell>
        </row>
        <row r="410">
          <cell r="E410">
            <v>6.51</v>
          </cell>
        </row>
        <row r="411">
          <cell r="E411">
            <v>7.7</v>
          </cell>
        </row>
        <row r="412">
          <cell r="E412">
            <v>14.74</v>
          </cell>
        </row>
        <row r="413">
          <cell r="E413">
            <v>5.13</v>
          </cell>
        </row>
        <row r="414">
          <cell r="E414">
            <v>43.75</v>
          </cell>
        </row>
        <row r="415">
          <cell r="E415">
            <v>2.92</v>
          </cell>
        </row>
        <row r="416">
          <cell r="E416">
            <v>0.94</v>
          </cell>
        </row>
        <row r="417">
          <cell r="E417">
            <v>1.29</v>
          </cell>
        </row>
        <row r="418">
          <cell r="E418">
            <v>47.5</v>
          </cell>
        </row>
        <row r="419">
          <cell r="E419">
            <v>3.15</v>
          </cell>
        </row>
        <row r="420">
          <cell r="E420">
            <v>4.38</v>
          </cell>
        </row>
        <row r="421">
          <cell r="E421">
            <v>11.81</v>
          </cell>
        </row>
        <row r="422">
          <cell r="E422">
            <v>20.65</v>
          </cell>
        </row>
        <row r="423">
          <cell r="E423">
            <v>37.5</v>
          </cell>
        </row>
        <row r="424">
          <cell r="E424">
            <v>17.34</v>
          </cell>
        </row>
        <row r="425">
          <cell r="E425">
            <v>15</v>
          </cell>
        </row>
        <row r="426">
          <cell r="E426">
            <v>14.58</v>
          </cell>
        </row>
        <row r="427">
          <cell r="E427">
            <v>6.25</v>
          </cell>
        </row>
        <row r="428">
          <cell r="E428">
            <v>0.59</v>
          </cell>
        </row>
        <row r="429">
          <cell r="E429">
            <v>1.13</v>
          </cell>
        </row>
        <row r="430">
          <cell r="E430">
            <v>5.59</v>
          </cell>
        </row>
        <row r="431">
          <cell r="E431">
            <v>3.94</v>
          </cell>
        </row>
        <row r="432">
          <cell r="E432">
            <v>0.85</v>
          </cell>
        </row>
        <row r="433">
          <cell r="E433">
            <v>1.78</v>
          </cell>
        </row>
        <row r="434">
          <cell r="E434">
            <v>111.31</v>
          </cell>
        </row>
        <row r="435">
          <cell r="E435">
            <v>175</v>
          </cell>
        </row>
        <row r="436">
          <cell r="E436">
            <v>39.21</v>
          </cell>
        </row>
        <row r="437">
          <cell r="E437">
            <v>9.78</v>
          </cell>
        </row>
        <row r="438">
          <cell r="E438">
            <v>13.31</v>
          </cell>
        </row>
        <row r="439">
          <cell r="E439">
            <v>12.5</v>
          </cell>
        </row>
        <row r="440">
          <cell r="E440">
            <v>23.75</v>
          </cell>
        </row>
        <row r="443">
          <cell r="E443">
            <v>4.88</v>
          </cell>
        </row>
        <row r="444">
          <cell r="E444">
            <v>3.25</v>
          </cell>
        </row>
        <row r="445">
          <cell r="E445">
            <v>1.83</v>
          </cell>
        </row>
        <row r="446">
          <cell r="E446">
            <v>5</v>
          </cell>
        </row>
        <row r="447">
          <cell r="E447">
            <v>2.88</v>
          </cell>
        </row>
        <row r="448">
          <cell r="E448">
            <v>2.18</v>
          </cell>
        </row>
        <row r="449">
          <cell r="E449">
            <v>7.7</v>
          </cell>
        </row>
        <row r="450">
          <cell r="E450">
            <v>3.43</v>
          </cell>
        </row>
        <row r="451">
          <cell r="E451">
            <v>3.99</v>
          </cell>
        </row>
        <row r="452">
          <cell r="E452">
            <v>1.45</v>
          </cell>
        </row>
        <row r="453">
          <cell r="E453">
            <v>2.5</v>
          </cell>
        </row>
        <row r="454">
          <cell r="E454">
            <v>0.91</v>
          </cell>
        </row>
        <row r="455">
          <cell r="E455">
            <v>4.48</v>
          </cell>
        </row>
        <row r="456">
          <cell r="E456">
            <v>8.29</v>
          </cell>
        </row>
        <row r="457">
          <cell r="E457">
            <v>15.93</v>
          </cell>
        </row>
        <row r="458">
          <cell r="E458">
            <v>1.75</v>
          </cell>
        </row>
        <row r="459">
          <cell r="E459">
            <v>36.58</v>
          </cell>
        </row>
        <row r="460">
          <cell r="E460">
            <v>6.88</v>
          </cell>
        </row>
        <row r="463">
          <cell r="E463">
            <v>6.93</v>
          </cell>
        </row>
        <row r="464">
          <cell r="E464">
            <v>31.25</v>
          </cell>
        </row>
        <row r="465">
          <cell r="E465">
            <v>30</v>
          </cell>
        </row>
        <row r="466">
          <cell r="E466">
            <v>27.63</v>
          </cell>
        </row>
        <row r="467">
          <cell r="E467">
            <v>6.05</v>
          </cell>
        </row>
        <row r="468">
          <cell r="E468">
            <v>15</v>
          </cell>
        </row>
        <row r="471">
          <cell r="E471">
            <v>16.38</v>
          </cell>
        </row>
        <row r="472">
          <cell r="E472">
            <v>53.75</v>
          </cell>
        </row>
        <row r="473">
          <cell r="E473">
            <v>68.75</v>
          </cell>
        </row>
        <row r="474">
          <cell r="E474">
            <v>94.71</v>
          </cell>
        </row>
        <row r="475">
          <cell r="E475">
            <v>116.38</v>
          </cell>
        </row>
        <row r="476">
          <cell r="E476">
            <v>52.38</v>
          </cell>
        </row>
        <row r="478">
          <cell r="E478">
            <v>137.63</v>
          </cell>
        </row>
        <row r="479">
          <cell r="E479">
            <v>97.69</v>
          </cell>
        </row>
        <row r="480">
          <cell r="E480">
            <v>112.5</v>
          </cell>
        </row>
        <row r="481">
          <cell r="E481">
            <v>117.11</v>
          </cell>
        </row>
        <row r="482">
          <cell r="E482">
            <v>12.63</v>
          </cell>
        </row>
        <row r="483">
          <cell r="E483">
            <v>20.88</v>
          </cell>
        </row>
        <row r="484">
          <cell r="E484">
            <v>156.88</v>
          </cell>
        </row>
        <row r="485">
          <cell r="E485">
            <v>62.5</v>
          </cell>
        </row>
        <row r="486">
          <cell r="E486">
            <v>83.13</v>
          </cell>
        </row>
        <row r="487">
          <cell r="E487">
            <v>176</v>
          </cell>
        </row>
        <row r="488">
          <cell r="E488">
            <v>11.38</v>
          </cell>
        </row>
        <row r="489">
          <cell r="E489">
            <v>8.75</v>
          </cell>
        </row>
        <row r="490">
          <cell r="E490">
            <v>17.5</v>
          </cell>
        </row>
        <row r="491">
          <cell r="E491">
            <v>7.5</v>
          </cell>
        </row>
        <row r="492">
          <cell r="E492">
            <v>11.43</v>
          </cell>
        </row>
        <row r="493">
          <cell r="E493">
            <v>11</v>
          </cell>
        </row>
        <row r="494">
          <cell r="E494">
            <v>8.75</v>
          </cell>
        </row>
        <row r="495">
          <cell r="E495">
            <v>37.5</v>
          </cell>
        </row>
        <row r="496">
          <cell r="E496">
            <v>16.25</v>
          </cell>
        </row>
        <row r="497">
          <cell r="E497">
            <v>50</v>
          </cell>
        </row>
        <row r="498">
          <cell r="E498">
            <v>56.25</v>
          </cell>
        </row>
        <row r="499">
          <cell r="E499">
            <v>55</v>
          </cell>
        </row>
        <row r="500">
          <cell r="E500">
            <v>150</v>
          </cell>
        </row>
        <row r="501">
          <cell r="E501">
            <v>122.13</v>
          </cell>
        </row>
        <row r="504">
          <cell r="E504">
            <v>78</v>
          </cell>
        </row>
        <row r="505">
          <cell r="E505">
            <v>105</v>
          </cell>
        </row>
        <row r="506">
          <cell r="E506">
            <v>118.75</v>
          </cell>
        </row>
        <row r="507">
          <cell r="E507">
            <v>25</v>
          </cell>
        </row>
        <row r="508">
          <cell r="E508">
            <v>22.5</v>
          </cell>
        </row>
        <row r="509">
          <cell r="E509">
            <v>31.25</v>
          </cell>
        </row>
        <row r="510">
          <cell r="E510">
            <v>35</v>
          </cell>
        </row>
        <row r="511">
          <cell r="E511">
            <v>37.5</v>
          </cell>
        </row>
        <row r="512">
          <cell r="E512">
            <v>17.5</v>
          </cell>
        </row>
        <row r="513">
          <cell r="E513">
            <v>17.5</v>
          </cell>
        </row>
        <row r="514">
          <cell r="E514">
            <v>18.75</v>
          </cell>
        </row>
        <row r="515">
          <cell r="E515">
            <v>28.75</v>
          </cell>
        </row>
        <row r="516">
          <cell r="E516">
            <v>15</v>
          </cell>
        </row>
        <row r="517">
          <cell r="E517">
            <v>8.13</v>
          </cell>
        </row>
        <row r="518">
          <cell r="E518">
            <v>7</v>
          </cell>
        </row>
        <row r="519">
          <cell r="E519">
            <v>4.5</v>
          </cell>
        </row>
        <row r="520">
          <cell r="E520">
            <v>5.63</v>
          </cell>
        </row>
        <row r="521">
          <cell r="E521">
            <v>3.29</v>
          </cell>
        </row>
        <row r="522">
          <cell r="E522">
            <v>16.35</v>
          </cell>
        </row>
        <row r="525">
          <cell r="E525">
            <v>2.08</v>
          </cell>
        </row>
        <row r="529">
          <cell r="E529">
            <v>13.87</v>
          </cell>
        </row>
        <row r="530">
          <cell r="E530">
            <v>6.54</v>
          </cell>
        </row>
        <row r="531">
          <cell r="E531">
            <v>1.97</v>
          </cell>
        </row>
        <row r="532">
          <cell r="E532">
            <v>3.94</v>
          </cell>
        </row>
        <row r="533">
          <cell r="E533">
            <v>8.33</v>
          </cell>
        </row>
        <row r="534">
          <cell r="E534">
            <v>2.91</v>
          </cell>
        </row>
        <row r="535">
          <cell r="E535">
            <v>7.38</v>
          </cell>
        </row>
        <row r="536">
          <cell r="E536">
            <v>9.24</v>
          </cell>
        </row>
        <row r="537">
          <cell r="E537">
            <v>8.44</v>
          </cell>
        </row>
        <row r="538">
          <cell r="E538">
            <v>13.19</v>
          </cell>
        </row>
        <row r="539">
          <cell r="E539">
            <v>11.46</v>
          </cell>
        </row>
        <row r="540">
          <cell r="E540">
            <v>17.99</v>
          </cell>
        </row>
        <row r="541">
          <cell r="E541">
            <v>9.31</v>
          </cell>
        </row>
        <row r="542">
          <cell r="E542">
            <v>10.18</v>
          </cell>
        </row>
        <row r="543">
          <cell r="E543">
            <v>0.38</v>
          </cell>
        </row>
        <row r="545">
          <cell r="E545">
            <v>2.81</v>
          </cell>
        </row>
        <row r="546">
          <cell r="E546">
            <v>0.55</v>
          </cell>
        </row>
        <row r="547">
          <cell r="E547">
            <v>3.75</v>
          </cell>
        </row>
        <row r="550">
          <cell r="E550">
            <v>4.87</v>
          </cell>
        </row>
        <row r="553">
          <cell r="E553" t="str">
            <v>c/bdi</v>
          </cell>
        </row>
        <row r="554">
          <cell r="E554">
            <v>61.41</v>
          </cell>
        </row>
        <row r="555">
          <cell r="E555">
            <v>84.1</v>
          </cell>
        </row>
        <row r="557">
          <cell r="E557">
            <v>40.16</v>
          </cell>
        </row>
        <row r="558">
          <cell r="E558">
            <v>53.91</v>
          </cell>
        </row>
        <row r="559">
          <cell r="E559">
            <v>102.04</v>
          </cell>
        </row>
        <row r="560">
          <cell r="E560">
            <v>129.54</v>
          </cell>
        </row>
        <row r="565">
          <cell r="E565">
            <v>2.5</v>
          </cell>
        </row>
        <row r="567">
          <cell r="E567" t="str">
            <v>c/bdi</v>
          </cell>
        </row>
        <row r="568">
          <cell r="E568">
            <v>0.19</v>
          </cell>
        </row>
        <row r="571">
          <cell r="E571">
            <v>0.25</v>
          </cell>
        </row>
        <row r="572">
          <cell r="E572">
            <v>1.93</v>
          </cell>
        </row>
        <row r="573">
          <cell r="E573">
            <v>7.5</v>
          </cell>
        </row>
        <row r="574">
          <cell r="E574">
            <v>15</v>
          </cell>
        </row>
        <row r="575">
          <cell r="E575">
            <v>13.75</v>
          </cell>
        </row>
        <row r="577">
          <cell r="E577">
            <v>1250.61</v>
          </cell>
        </row>
        <row r="578">
          <cell r="E578">
            <v>1250.36</v>
          </cell>
        </row>
        <row r="582">
          <cell r="E582">
            <v>3.03</v>
          </cell>
        </row>
        <row r="583">
          <cell r="E583">
            <v>1.74</v>
          </cell>
        </row>
        <row r="584">
          <cell r="E584">
            <v>94.79</v>
          </cell>
        </row>
        <row r="585">
          <cell r="E585">
            <v>286.49</v>
          </cell>
        </row>
        <row r="588">
          <cell r="E588">
            <v>188.75</v>
          </cell>
        </row>
        <row r="589">
          <cell r="E589">
            <v>53.65</v>
          </cell>
        </row>
        <row r="590">
          <cell r="E590">
            <v>1822.91</v>
          </cell>
        </row>
        <row r="591">
          <cell r="E591">
            <v>541.66</v>
          </cell>
        </row>
        <row r="592">
          <cell r="E592">
            <v>94.79</v>
          </cell>
        </row>
        <row r="595">
          <cell r="E595">
            <v>1050</v>
          </cell>
        </row>
        <row r="596">
          <cell r="E596">
            <v>22.5</v>
          </cell>
        </row>
        <row r="597">
          <cell r="E597">
            <v>1683.1</v>
          </cell>
        </row>
        <row r="602">
          <cell r="E602">
            <v>0.1</v>
          </cell>
        </row>
        <row r="603">
          <cell r="E603">
            <v>0.06</v>
          </cell>
        </row>
        <row r="604">
          <cell r="E604">
            <v>0.04</v>
          </cell>
        </row>
        <row r="605">
          <cell r="E605">
            <v>1.09</v>
          </cell>
        </row>
        <row r="606">
          <cell r="E606">
            <v>0.63</v>
          </cell>
        </row>
        <row r="607">
          <cell r="E607">
            <v>0.54</v>
          </cell>
        </row>
        <row r="608">
          <cell r="E608">
            <v>600</v>
          </cell>
        </row>
        <row r="609">
          <cell r="E609">
            <v>0.75</v>
          </cell>
        </row>
        <row r="610">
          <cell r="E610">
            <v>187.5</v>
          </cell>
        </row>
        <row r="613">
          <cell r="E613">
            <v>4</v>
          </cell>
        </row>
        <row r="614">
          <cell r="E614">
            <v>27.55</v>
          </cell>
        </row>
        <row r="615">
          <cell r="E615">
            <v>1.11</v>
          </cell>
        </row>
        <row r="616">
          <cell r="E616">
            <v>5</v>
          </cell>
        </row>
        <row r="617">
          <cell r="E617">
            <v>4.16</v>
          </cell>
        </row>
        <row r="618">
          <cell r="E618">
            <v>24.04</v>
          </cell>
        </row>
        <row r="619">
          <cell r="E619">
            <v>111.11</v>
          </cell>
        </row>
        <row r="620">
          <cell r="E620">
            <v>52.63</v>
          </cell>
        </row>
        <row r="621">
          <cell r="E621">
            <v>948</v>
          </cell>
        </row>
        <row r="622">
          <cell r="E622">
            <v>1190.67</v>
          </cell>
        </row>
        <row r="623">
          <cell r="E623">
            <v>96</v>
          </cell>
        </row>
        <row r="624">
          <cell r="E624">
            <v>201.33</v>
          </cell>
        </row>
        <row r="625">
          <cell r="E625">
            <v>75</v>
          </cell>
        </row>
        <row r="626">
          <cell r="E626">
            <v>177.33</v>
          </cell>
        </row>
        <row r="627">
          <cell r="E627">
            <v>402.67</v>
          </cell>
        </row>
        <row r="628">
          <cell r="E628">
            <v>333</v>
          </cell>
        </row>
        <row r="629">
          <cell r="E629">
            <v>333</v>
          </cell>
        </row>
        <row r="630">
          <cell r="E630">
            <v>183.15</v>
          </cell>
        </row>
        <row r="631">
          <cell r="E631">
            <v>1</v>
          </cell>
        </row>
        <row r="632">
          <cell r="E632">
            <v>1</v>
          </cell>
        </row>
        <row r="633">
          <cell r="E633">
            <v>1</v>
          </cell>
        </row>
        <row r="634">
          <cell r="E634">
            <v>125.33</v>
          </cell>
        </row>
        <row r="635">
          <cell r="E635">
            <v>201.33</v>
          </cell>
        </row>
        <row r="636">
          <cell r="E636">
            <v>214.67</v>
          </cell>
        </row>
        <row r="637">
          <cell r="E637">
            <v>201.33</v>
          </cell>
        </row>
        <row r="638">
          <cell r="E638">
            <v>201.33</v>
          </cell>
        </row>
        <row r="639">
          <cell r="E639">
            <v>201.33</v>
          </cell>
        </row>
        <row r="640">
          <cell r="E640">
            <v>201.33</v>
          </cell>
        </row>
        <row r="641">
          <cell r="E641">
            <v>201.33</v>
          </cell>
        </row>
        <row r="644">
          <cell r="E644">
            <v>9942.58</v>
          </cell>
        </row>
        <row r="645">
          <cell r="E645">
            <v>4339</v>
          </cell>
        </row>
        <row r="646">
          <cell r="E646">
            <v>4452</v>
          </cell>
        </row>
        <row r="647">
          <cell r="E647">
            <v>3644</v>
          </cell>
        </row>
        <row r="648">
          <cell r="E648">
            <v>3818</v>
          </cell>
        </row>
        <row r="651">
          <cell r="E651">
            <v>26.25</v>
          </cell>
        </row>
        <row r="652">
          <cell r="E652">
            <v>27.36</v>
          </cell>
        </row>
        <row r="653">
          <cell r="E653">
            <v>54.73</v>
          </cell>
        </row>
        <row r="654">
          <cell r="E654">
            <v>70.86</v>
          </cell>
        </row>
        <row r="655">
          <cell r="E655">
            <v>109.49</v>
          </cell>
        </row>
        <row r="656">
          <cell r="E656">
            <v>130.01</v>
          </cell>
        </row>
        <row r="657">
          <cell r="E657">
            <v>157.38</v>
          </cell>
        </row>
        <row r="658">
          <cell r="E658">
            <v>171.08</v>
          </cell>
        </row>
        <row r="659">
          <cell r="E659">
            <v>26.25</v>
          </cell>
        </row>
        <row r="660">
          <cell r="E660">
            <v>41.06</v>
          </cell>
        </row>
        <row r="661">
          <cell r="E661">
            <v>82.11</v>
          </cell>
        </row>
        <row r="662">
          <cell r="E662">
            <v>123.18</v>
          </cell>
        </row>
        <row r="663">
          <cell r="E663">
            <v>164.23</v>
          </cell>
        </row>
        <row r="664">
          <cell r="E664">
            <v>195</v>
          </cell>
        </row>
        <row r="665">
          <cell r="E665">
            <v>236.08</v>
          </cell>
        </row>
        <row r="666">
          <cell r="E666">
            <v>256.6</v>
          </cell>
        </row>
        <row r="667">
          <cell r="E667">
            <v>26.25</v>
          </cell>
        </row>
        <row r="668">
          <cell r="E668">
            <v>68.75</v>
          </cell>
        </row>
        <row r="669">
          <cell r="E669">
            <v>136.25</v>
          </cell>
        </row>
        <row r="670">
          <cell r="E670">
            <v>205</v>
          </cell>
        </row>
        <row r="671">
          <cell r="E671">
            <v>273.75</v>
          </cell>
        </row>
        <row r="672">
          <cell r="E672">
            <v>325</v>
          </cell>
        </row>
        <row r="673">
          <cell r="E673">
            <v>393.75</v>
          </cell>
        </row>
        <row r="674">
          <cell r="E674">
            <v>427.5</v>
          </cell>
        </row>
        <row r="675">
          <cell r="E675">
            <v>26.25</v>
          </cell>
        </row>
        <row r="676">
          <cell r="E676">
            <v>68.75</v>
          </cell>
        </row>
        <row r="677">
          <cell r="E677">
            <v>136.25</v>
          </cell>
        </row>
        <row r="678">
          <cell r="E678">
            <v>205</v>
          </cell>
        </row>
        <row r="679">
          <cell r="E679">
            <v>273.75</v>
          </cell>
        </row>
        <row r="680">
          <cell r="E680">
            <v>325</v>
          </cell>
        </row>
        <row r="681">
          <cell r="E681">
            <v>393.75</v>
          </cell>
        </row>
        <row r="682">
          <cell r="E682">
            <v>427.5</v>
          </cell>
        </row>
        <row r="683">
          <cell r="E683">
            <v>24.98</v>
          </cell>
        </row>
        <row r="684">
          <cell r="E684">
            <v>187.34</v>
          </cell>
        </row>
        <row r="685">
          <cell r="E685">
            <v>3.33</v>
          </cell>
        </row>
        <row r="686">
          <cell r="E686">
            <v>3.33</v>
          </cell>
        </row>
        <row r="687">
          <cell r="E687">
            <v>3.33</v>
          </cell>
        </row>
        <row r="688">
          <cell r="E688">
            <v>3.75</v>
          </cell>
        </row>
        <row r="689">
          <cell r="E689">
            <v>3.75</v>
          </cell>
        </row>
        <row r="690">
          <cell r="E690">
            <v>6.25</v>
          </cell>
        </row>
        <row r="691">
          <cell r="E691">
            <v>6.25</v>
          </cell>
        </row>
        <row r="694">
          <cell r="E694">
            <v>3.75</v>
          </cell>
        </row>
        <row r="695">
          <cell r="E695">
            <v>1000</v>
          </cell>
        </row>
        <row r="696">
          <cell r="E696">
            <v>0.38</v>
          </cell>
        </row>
        <row r="697">
          <cell r="E697">
            <v>2.5</v>
          </cell>
        </row>
        <row r="698">
          <cell r="E698">
            <v>150</v>
          </cell>
        </row>
        <row r="699">
          <cell r="E699">
            <v>201.93</v>
          </cell>
        </row>
        <row r="700">
          <cell r="E700">
            <v>1000</v>
          </cell>
        </row>
        <row r="701">
          <cell r="E701">
            <v>27.5</v>
          </cell>
        </row>
        <row r="702">
          <cell r="E702">
            <v>125</v>
          </cell>
        </row>
        <row r="703">
          <cell r="E703">
            <v>262.5</v>
          </cell>
        </row>
        <row r="706">
          <cell r="E706">
            <v>2.11</v>
          </cell>
        </row>
        <row r="707">
          <cell r="E707">
            <v>47.5</v>
          </cell>
        </row>
        <row r="708">
          <cell r="E708">
            <v>37.5</v>
          </cell>
        </row>
        <row r="709">
          <cell r="E709">
            <v>21.25</v>
          </cell>
        </row>
        <row r="710">
          <cell r="E710">
            <v>375</v>
          </cell>
        </row>
        <row r="711">
          <cell r="E711">
            <v>343.75</v>
          </cell>
        </row>
        <row r="712">
          <cell r="E712">
            <v>312.5</v>
          </cell>
        </row>
        <row r="713">
          <cell r="E713">
            <v>87.63</v>
          </cell>
        </row>
        <row r="714">
          <cell r="E714">
            <v>0.58</v>
          </cell>
        </row>
        <row r="715">
          <cell r="E715">
            <v>0.58</v>
          </cell>
        </row>
        <row r="716">
          <cell r="E716">
            <v>0.58</v>
          </cell>
        </row>
        <row r="718">
          <cell r="E718">
            <v>0.58</v>
          </cell>
        </row>
      </sheetData>
      <sheetData sheetId="6">
        <row r="10">
          <cell r="F10">
            <v>0.8</v>
          </cell>
        </row>
        <row r="12">
          <cell r="A12">
            <v>2.11</v>
          </cell>
          <cell r="F12">
            <v>0.1</v>
          </cell>
        </row>
        <row r="13">
          <cell r="A13">
            <v>2.59</v>
          </cell>
        </row>
        <row r="14">
          <cell r="A14">
            <v>0.63</v>
          </cell>
        </row>
        <row r="15">
          <cell r="A15">
            <v>2.2</v>
          </cell>
        </row>
        <row r="16">
          <cell r="A16">
            <v>0.5</v>
          </cell>
          <cell r="F16">
            <v>0.2</v>
          </cell>
        </row>
        <row r="21">
          <cell r="N21">
            <v>290.3843718150788</v>
          </cell>
          <cell r="P21">
            <v>85.45937106507878</v>
          </cell>
        </row>
        <row r="22">
          <cell r="N22">
            <v>133.60474754067704</v>
          </cell>
          <cell r="P22">
            <v>42.13974779067705</v>
          </cell>
        </row>
        <row r="23">
          <cell r="N23">
            <v>114.1515373339458</v>
          </cell>
          <cell r="P23">
            <v>37.80778673394579</v>
          </cell>
        </row>
        <row r="24">
          <cell r="N24">
            <v>153.23522288742194</v>
          </cell>
          <cell r="P24">
            <v>45.02772288742197</v>
          </cell>
        </row>
        <row r="25">
          <cell r="N25">
            <v>102.40333679045592</v>
          </cell>
          <cell r="P25">
            <v>32.03183654045593</v>
          </cell>
        </row>
        <row r="26">
          <cell r="N26">
            <v>94.16419490187853</v>
          </cell>
          <cell r="P26">
            <v>25.177588562592817</v>
          </cell>
        </row>
        <row r="27">
          <cell r="N27">
            <v>64.84883478605438</v>
          </cell>
          <cell r="P27">
            <v>21.53569208962581</v>
          </cell>
        </row>
        <row r="28">
          <cell r="N28">
            <v>40.577919612318155</v>
          </cell>
          <cell r="P28">
            <v>16.072847380175304</v>
          </cell>
        </row>
        <row r="29">
          <cell r="N29">
            <v>94.5802797281423</v>
          </cell>
          <cell r="P29">
            <v>19.71474385314231</v>
          </cell>
        </row>
        <row r="30">
          <cell r="N30">
            <v>1.016992142649882</v>
          </cell>
          <cell r="P30">
            <v>0.743554486399882</v>
          </cell>
        </row>
        <row r="31">
          <cell r="N31">
            <v>73.83044576186917</v>
          </cell>
          <cell r="P31">
            <v>17.10794476186917</v>
          </cell>
        </row>
        <row r="32">
          <cell r="N32">
            <v>86.35516816453024</v>
          </cell>
        </row>
        <row r="33">
          <cell r="N33">
            <v>114.96516305045743</v>
          </cell>
          <cell r="P33">
            <v>21.152829300457448</v>
          </cell>
        </row>
        <row r="34">
          <cell r="N34">
            <v>90.7883422981916</v>
          </cell>
          <cell r="P34">
            <v>20.389007923191585</v>
          </cell>
        </row>
        <row r="35">
          <cell r="N35">
            <v>68.03576645357788</v>
          </cell>
          <cell r="P35">
            <v>19.62518374524454</v>
          </cell>
        </row>
        <row r="36">
          <cell r="N36">
            <v>11.570883307907778</v>
          </cell>
          <cell r="P36">
            <v>8.777132107907779</v>
          </cell>
        </row>
        <row r="37">
          <cell r="N37">
            <v>95.35012909823755</v>
          </cell>
          <cell r="P37">
            <v>21.635128098237537</v>
          </cell>
        </row>
        <row r="38">
          <cell r="N38">
            <v>87.83774295386644</v>
          </cell>
          <cell r="P38">
            <v>17.396741953866435</v>
          </cell>
        </row>
        <row r="39">
          <cell r="N39">
            <v>9.48049342933396</v>
          </cell>
          <cell r="P39">
            <v>8.436777734889514</v>
          </cell>
        </row>
        <row r="40">
          <cell r="N40">
            <v>9.825096318546649</v>
          </cell>
          <cell r="P40">
            <v>8.30728294354665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ronogr"/>
      <sheetName val="Venda"/>
      <sheetName val="Custo"/>
      <sheetName val="Composições"/>
      <sheetName val="Comp aux"/>
      <sheetName val="Insumos"/>
      <sheetName val="Instalações"/>
      <sheetName val="BDI"/>
      <sheetName val="LS Com aliment e vale transp"/>
      <sheetName val="Demonstra L.S."/>
      <sheetName val="Jornada"/>
      <sheetName val="Composições 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fis-fin(editar)"/>
      <sheetName val="Consolidado"/>
      <sheetName val="BL08 - Guarita-mod"/>
      <sheetName val="BL01 - Salas de Aula"/>
      <sheetName val="BL03 - Laboratórios"/>
      <sheetName val="BL04+B06 - Adm. + Controle Ped."/>
      <sheetName val="BL11 - Refeitório"/>
      <sheetName val="BL13 - Vestiário (Ginásio)"/>
      <sheetName val="GINASIO"/>
      <sheetName val="Ligações Cisterna e Caixa D'Águ"/>
      <sheetName val="Urbanização"/>
      <sheetName val="COMP SERV ADM LOCAL"/>
      <sheetName val="COMP. URBANIZAÇÃO "/>
      <sheetName val="COMP. GINÁSIO"/>
      <sheetName val="LOCAÇÃO"/>
      <sheetName val="FUNDAÇÕES"/>
      <sheetName val="ESTRUTURA"/>
      <sheetName val="ALVENARIA"/>
      <sheetName val="PAVIMENTAÇÃO"/>
      <sheetName val="REVESTIMENTO"/>
      <sheetName val="ESQUADRIAS"/>
      <sheetName val="COBERTURA TERMOACUSTICA "/>
      <sheetName val="COBERTURA ACESSORIOS "/>
      <sheetName val="PINTURA"/>
      <sheetName val="DIVERSOS"/>
      <sheetName val="COMP. ELÉTRICA GINÁSIO "/>
      <sheetName val="COMP. SPDA GINÁSIO  "/>
    </sheetNames>
    <sheetDataSet>
      <sheetData sheetId="14">
        <row r="9">
          <cell r="E9">
            <v>8.09</v>
          </cell>
        </row>
        <row r="10">
          <cell r="E10">
            <v>5.62</v>
          </cell>
        </row>
        <row r="13">
          <cell r="F13">
            <v>6.48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idráulica-ok"/>
      <sheetName val="COMP HIDRAULICA"/>
    </sheetNames>
    <sheetDataSet>
      <sheetData sheetId="1">
        <row r="7">
          <cell r="D7">
            <v>8.09</v>
          </cell>
        </row>
        <row r="18">
          <cell r="E18">
            <v>4.69</v>
          </cell>
        </row>
        <row r="27">
          <cell r="E27">
            <v>8.17</v>
          </cell>
        </row>
        <row r="72">
          <cell r="E72">
            <v>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ORMA"/>
      <sheetName val="AMPLIAÇÃO"/>
      <sheetName val="RESUMO"/>
      <sheetName val="CRON REFORed"/>
      <sheetName val="CRON AMPLed"/>
      <sheetName val="RESUMOed"/>
      <sheetName val="REFORMAed"/>
      <sheetName val="COMP. reforma"/>
      <sheetName val="AMPLIAÇÃOed"/>
      <sheetName val="COMP. ampliaçã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TP 15"/>
      <sheetName val="INSUMOS"/>
    </sheetNames>
    <sheetDataSet>
      <sheetData sheetId="1">
        <row r="18">
          <cell r="C18">
            <v>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CAÇÃO"/>
      <sheetName val="FUNDAÇÕES"/>
      <sheetName val="ESTRUTURA"/>
      <sheetName val="ALVENARIA"/>
      <sheetName val="PAVIMENTAÇÃO"/>
      <sheetName val="REVESTIMENTO"/>
      <sheetName val="ESQUADRIAS"/>
      <sheetName val="COBERTURA TERMOACUSTICA"/>
      <sheetName val="COBERTURA ACESS"/>
      <sheetName val="COBERTURA"/>
      <sheetName val="PINTURA"/>
      <sheetName val="DIVERSOS"/>
      <sheetName val="INST_ELET"/>
      <sheetName val="INST_CABEAMENTO"/>
      <sheetName val="Plan1"/>
    </sheetNames>
    <sheetDataSet>
      <sheetData sheetId="1">
        <row r="48">
          <cell r="E48">
            <v>8.09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Quantitativos"/>
      <sheetName val="Orçamento"/>
      <sheetName val="Composições"/>
      <sheetName val="Cronograma"/>
      <sheetName val="Insumos (não imprimir)"/>
      <sheetName val="Insumos _não imprimir_"/>
    </sheetNames>
    <sheetDataSet>
      <sheetData sheetId="5">
        <row r="2">
          <cell r="C2">
            <v>126</v>
          </cell>
        </row>
        <row r="3">
          <cell r="C3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_clima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ONO FIS-FINANC_verificado"/>
      <sheetName val="GINASIO_verificado"/>
      <sheetName val="MURO_verificado"/>
      <sheetName val="MURO_COMPOSIÇÕES"/>
      <sheetName val="VESTIARIO_verificado"/>
      <sheetName val="HIDRAULICA_VESTIARIO"/>
      <sheetName val="CIVIL_VESTIARIO"/>
      <sheetName val="SANITARIA_VESTIARIO"/>
      <sheetName val="ELÉTRICA_VESTIÁRIO"/>
      <sheetName val="LAVANDERIA_verificado"/>
      <sheetName val="CIVIL_LAVANDERIA"/>
      <sheetName val="HIDRAULICA_LAVANDERIA"/>
      <sheetName val="SANITARIA_LAVANDERIA"/>
      <sheetName val="ELÉTRICA_LAVANDERI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-OK"/>
      <sheetName val="elétrica-alta-OK"/>
      <sheetName val="COMP ELÉTRICA ALTA-OK"/>
      <sheetName val="elétrica-baixa-OK"/>
      <sheetName val="COMP.ELÉTRICA BAIXA"/>
      <sheetName val="lógica-ok"/>
      <sheetName val="COMP.LÓGICA"/>
      <sheetName val="som-ok"/>
      <sheetName val="COMP SOM"/>
      <sheetName val="incêndio-ok"/>
      <sheetName val="COMP INCÊNDIO"/>
      <sheetName val="spda-ok"/>
      <sheetName val="COMP SPDA"/>
      <sheetName val="hidráulica-ok"/>
      <sheetName val="COMP HIDRAULICA"/>
      <sheetName val="sanit-dren-ok"/>
      <sheetName val="COMP. SANITÁRIA"/>
      <sheetName val="Drenagem Pluvial-ok"/>
      <sheetName val="COMP DRENAGEM"/>
      <sheetName val="climatização-ok"/>
      <sheetName val="COMP CLIMATIZAÇÃO"/>
      <sheetName val="GLP"/>
      <sheetName val="COMP GLP"/>
    </sheetNames>
    <sheetDataSet>
      <sheetData sheetId="14">
        <row r="9">
          <cell r="E9">
            <v>3.66</v>
          </cell>
        </row>
        <row r="36">
          <cell r="E36">
            <v>12.94</v>
          </cell>
        </row>
        <row r="45">
          <cell r="E45">
            <v>22.79</v>
          </cell>
        </row>
        <row r="54">
          <cell r="E54">
            <v>33.88</v>
          </cell>
        </row>
        <row r="63">
          <cell r="E63">
            <v>44.57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 INCÊNDIO (2)"/>
      <sheetName val="COMP INCÊNDIO"/>
      <sheetName val="COMP CLIMATIZAÇÃO (2)"/>
      <sheetName val="ORÇAMENTO"/>
      <sheetName val="Cronograma"/>
      <sheetName val="COMP CLIMATIZAÇÃO"/>
      <sheetName val="COMP.LÓGICA"/>
      <sheetName val="Comp. Civil"/>
      <sheetName val="Comp. hidráulica - 05"/>
      <sheetName val="Comp. sanitária - 06"/>
      <sheetName val="Comp. elétrica - 04"/>
      <sheetName val="Plan1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4"/>
  <sheetViews>
    <sheetView view="pageBreakPreview" zoomScale="90" zoomScaleNormal="70" zoomScaleSheetLayoutView="90" zoomScalePageLayoutView="0" workbookViewId="0" topLeftCell="A94">
      <selection activeCell="F110" sqref="F110"/>
    </sheetView>
  </sheetViews>
  <sheetFormatPr defaultColWidth="9.140625" defaultRowHeight="15"/>
  <cols>
    <col min="1" max="1" width="9.140625" style="3" customWidth="1"/>
    <col min="2" max="2" width="67.00390625" style="1" customWidth="1"/>
    <col min="3" max="3" width="10.57421875" style="155" customWidth="1"/>
    <col min="4" max="4" width="10.421875" style="111" bestFit="1" customWidth="1"/>
    <col min="5" max="5" width="11.8515625" style="155" customWidth="1"/>
    <col min="6" max="6" width="20.57421875" style="111" customWidth="1"/>
    <col min="7" max="7" width="51.421875" style="2" customWidth="1"/>
    <col min="8" max="8" width="10.7109375" style="111" customWidth="1"/>
    <col min="9" max="16384" width="9.140625" style="3" customWidth="1"/>
  </cols>
  <sheetData>
    <row r="2" spans="2:8" ht="18" customHeight="1">
      <c r="B2" s="211"/>
      <c r="C2" s="212"/>
      <c r="D2" s="213"/>
      <c r="E2" s="220" t="s">
        <v>10</v>
      </c>
      <c r="F2" s="221"/>
      <c r="G2" s="221"/>
      <c r="H2" s="222"/>
    </row>
    <row r="3" spans="2:8" ht="18" customHeight="1">
      <c r="B3" s="214"/>
      <c r="C3" s="215"/>
      <c r="D3" s="216"/>
      <c r="E3" s="223"/>
      <c r="F3" s="224"/>
      <c r="G3" s="224"/>
      <c r="H3" s="225"/>
    </row>
    <row r="4" spans="2:8" ht="18" customHeight="1">
      <c r="B4" s="214"/>
      <c r="C4" s="215"/>
      <c r="D4" s="216"/>
      <c r="E4" s="226" t="s">
        <v>11</v>
      </c>
      <c r="F4" s="227"/>
      <c r="G4" s="227"/>
      <c r="H4" s="228"/>
    </row>
    <row r="5" spans="2:8" ht="18" customHeight="1">
      <c r="B5" s="214"/>
      <c r="C5" s="215"/>
      <c r="D5" s="216"/>
      <c r="E5" s="229"/>
      <c r="F5" s="230"/>
      <c r="G5" s="230"/>
      <c r="H5" s="231"/>
    </row>
    <row r="6" spans="2:8" ht="18" customHeight="1">
      <c r="B6" s="214"/>
      <c r="C6" s="215"/>
      <c r="D6" s="216"/>
      <c r="E6" s="232" t="s">
        <v>12</v>
      </c>
      <c r="F6" s="233"/>
      <c r="G6" s="233"/>
      <c r="H6" s="234"/>
    </row>
    <row r="7" spans="2:8" ht="18" customHeight="1">
      <c r="B7" s="217"/>
      <c r="C7" s="218"/>
      <c r="D7" s="219"/>
      <c r="E7" s="235"/>
      <c r="F7" s="236"/>
      <c r="G7" s="236"/>
      <c r="H7" s="237"/>
    </row>
    <row r="8" spans="2:8" ht="4.5" customHeight="1">
      <c r="B8" s="5"/>
      <c r="C8" s="103"/>
      <c r="D8" s="103"/>
      <c r="E8" s="103"/>
      <c r="F8" s="113"/>
      <c r="G8" s="4"/>
      <c r="H8" s="113"/>
    </row>
    <row r="9" spans="2:8" ht="18" customHeight="1">
      <c r="B9" s="238" t="s">
        <v>119</v>
      </c>
      <c r="C9" s="239"/>
      <c r="D9" s="239"/>
      <c r="E9" s="240"/>
      <c r="F9" s="193" t="s">
        <v>364</v>
      </c>
      <c r="G9" s="194"/>
      <c r="H9" s="195"/>
    </row>
    <row r="10" spans="2:8" ht="4.5" customHeight="1">
      <c r="B10" s="6"/>
      <c r="C10" s="148"/>
      <c r="D10" s="122"/>
      <c r="E10" s="156"/>
      <c r="F10" s="112"/>
      <c r="G10" s="7"/>
      <c r="H10" s="112"/>
    </row>
    <row r="11" spans="2:8" ht="24.75" customHeight="1" thickBot="1">
      <c r="B11" s="196" t="s">
        <v>16</v>
      </c>
      <c r="C11" s="197"/>
      <c r="D11" s="197"/>
      <c r="E11" s="197"/>
      <c r="F11" s="197"/>
      <c r="G11" s="197"/>
      <c r="H11" s="198"/>
    </row>
    <row r="12" spans="2:8" ht="15">
      <c r="B12" s="56" t="s">
        <v>6</v>
      </c>
      <c r="C12" s="67" t="s">
        <v>9</v>
      </c>
      <c r="D12" s="67" t="s">
        <v>8</v>
      </c>
      <c r="E12" s="67" t="s">
        <v>7</v>
      </c>
      <c r="F12" s="104" t="s">
        <v>13</v>
      </c>
      <c r="G12" s="57" t="s">
        <v>2</v>
      </c>
      <c r="H12" s="104" t="s">
        <v>0</v>
      </c>
    </row>
    <row r="13" spans="2:8" ht="15">
      <c r="B13" s="8" t="s">
        <v>15</v>
      </c>
      <c r="C13" s="149"/>
      <c r="D13" s="105">
        <v>1.5</v>
      </c>
      <c r="E13" s="149">
        <v>3</v>
      </c>
      <c r="F13" s="105">
        <v>4.5</v>
      </c>
      <c r="G13" s="9">
        <v>1</v>
      </c>
      <c r="H13" s="105">
        <v>4.5</v>
      </c>
    </row>
    <row r="14" spans="2:8" ht="15">
      <c r="B14" s="54" t="str">
        <f>'ORÇAMENTO LACEN '!D11</f>
        <v>RETIRADA DE PORTA DE MADEIRA</v>
      </c>
      <c r="C14" s="149"/>
      <c r="D14" s="105">
        <v>0.8</v>
      </c>
      <c r="E14" s="149">
        <v>2.1</v>
      </c>
      <c r="F14" s="105">
        <f>D14*E14</f>
        <v>1.6800000000000002</v>
      </c>
      <c r="G14" s="9">
        <v>15</v>
      </c>
      <c r="H14" s="11">
        <f>F14*G14</f>
        <v>25.200000000000003</v>
      </c>
    </row>
    <row r="15" spans="2:8" ht="15">
      <c r="B15" s="54" t="str">
        <f>'ORÇAMENTO LACEN '!D12</f>
        <v>RETIRADA DE IMPERMEABILIZAÇÃO DE CALHAS</v>
      </c>
      <c r="C15" s="149"/>
      <c r="D15" s="105">
        <v>20.95</v>
      </c>
      <c r="E15" s="149">
        <v>1.85</v>
      </c>
      <c r="F15" s="105">
        <f>D15*E15</f>
        <v>38.7575</v>
      </c>
      <c r="G15" s="9">
        <f>F15</f>
        <v>38.7575</v>
      </c>
      <c r="H15" s="11">
        <f>G15</f>
        <v>38.7575</v>
      </c>
    </row>
    <row r="16" spans="2:8" ht="15">
      <c r="B16" s="54" t="str">
        <f>'ORÇAMENTO LACEN '!D13</f>
        <v>RETIRADA DE TELHAS  CERÂMICAS</v>
      </c>
      <c r="C16" s="149"/>
      <c r="D16" s="105"/>
      <c r="E16" s="149"/>
      <c r="F16" s="105" t="s">
        <v>199</v>
      </c>
      <c r="G16" s="9">
        <f>1323.53-29.15</f>
        <v>1294.3799999999999</v>
      </c>
      <c r="H16" s="105">
        <f>G16</f>
        <v>1294.3799999999999</v>
      </c>
    </row>
    <row r="17" spans="2:8" ht="15">
      <c r="B17" s="54" t="str">
        <f>'ORÇAMENTO LACEN '!D14</f>
        <v>RETIRADA DE TELHAS FIBROCIMENTO</v>
      </c>
      <c r="C17" s="149"/>
      <c r="D17" s="105"/>
      <c r="E17" s="149"/>
      <c r="F17" s="115">
        <v>29.15</v>
      </c>
      <c r="G17" s="9">
        <f>F17</f>
        <v>29.15</v>
      </c>
      <c r="H17" s="11">
        <f>G17</f>
        <v>29.15</v>
      </c>
    </row>
    <row r="18" spans="2:8" s="55" customFormat="1" ht="15">
      <c r="B18" s="73" t="str">
        <f>'ORÇAMENTO LACEN '!D15</f>
        <v>RETIRADA DE MADEIRAMENTO DA COBERTURA</v>
      </c>
      <c r="C18" s="150"/>
      <c r="D18" s="106"/>
      <c r="E18" s="150"/>
      <c r="F18" s="106" t="s">
        <v>198</v>
      </c>
      <c r="G18" s="133">
        <f>1102.97*0.4</f>
        <v>441.18800000000005</v>
      </c>
      <c r="H18" s="93">
        <f>G18</f>
        <v>441.18800000000005</v>
      </c>
    </row>
    <row r="19" spans="2:8" s="55" customFormat="1" ht="15">
      <c r="B19" s="73" t="s">
        <v>220</v>
      </c>
      <c r="C19" s="150"/>
      <c r="D19" s="106"/>
      <c r="E19" s="150"/>
      <c r="F19" s="106"/>
      <c r="G19" s="133">
        <v>7</v>
      </c>
      <c r="H19" s="93">
        <f>G19</f>
        <v>7</v>
      </c>
    </row>
    <row r="20" spans="2:8" s="55" customFormat="1" ht="15">
      <c r="B20" s="73" t="s">
        <v>251</v>
      </c>
      <c r="C20" s="150"/>
      <c r="D20" s="106"/>
      <c r="E20" s="150"/>
      <c r="F20" s="106"/>
      <c r="G20" s="133">
        <v>50</v>
      </c>
      <c r="H20" s="93">
        <f>G20</f>
        <v>50</v>
      </c>
    </row>
    <row r="21" spans="2:8" s="2" customFormat="1" ht="36.75" customHeight="1">
      <c r="B21" s="75" t="str">
        <f>'ORÇAMENTO LACEN '!D18</f>
        <v>DEMOLIÇÃO DE PISO CIMENTADO (INCLUINDO RAMPA EXTERNA E PARA DRENAGEM DE ÁGUAS PLUVIAIS)</v>
      </c>
      <c r="C21" s="149"/>
      <c r="D21" s="105"/>
      <c r="E21" s="149"/>
      <c r="F21" s="105"/>
      <c r="G21" s="9"/>
      <c r="H21" s="105"/>
    </row>
    <row r="22" spans="2:8" s="2" customFormat="1" ht="36.75" customHeight="1">
      <c r="B22" s="74" t="s">
        <v>169</v>
      </c>
      <c r="C22" s="149">
        <v>11</v>
      </c>
      <c r="D22" s="105">
        <v>9.2</v>
      </c>
      <c r="E22" s="149"/>
      <c r="F22" s="105">
        <f>C22*D22</f>
        <v>101.19999999999999</v>
      </c>
      <c r="G22" s="9"/>
      <c r="H22" s="105">
        <f>F22</f>
        <v>101.19999999999999</v>
      </c>
    </row>
    <row r="23" spans="2:8" s="2" customFormat="1" ht="36.75" customHeight="1">
      <c r="B23" s="74" t="s">
        <v>170</v>
      </c>
      <c r="C23" s="149">
        <v>12</v>
      </c>
      <c r="D23" s="105">
        <v>5</v>
      </c>
      <c r="E23" s="149"/>
      <c r="F23" s="105">
        <f>C23*D23</f>
        <v>60</v>
      </c>
      <c r="G23" s="9"/>
      <c r="H23" s="105">
        <f>F23</f>
        <v>60</v>
      </c>
    </row>
    <row r="24" spans="2:8" s="2" customFormat="1" ht="36.75" customHeight="1">
      <c r="B24" s="74" t="s">
        <v>171</v>
      </c>
      <c r="C24" s="149">
        <v>8.85</v>
      </c>
      <c r="D24" s="105">
        <v>1.85</v>
      </c>
      <c r="E24" s="149"/>
      <c r="F24" s="105">
        <f>C24*D24</f>
        <v>16.3725</v>
      </c>
      <c r="G24" s="9"/>
      <c r="H24" s="105">
        <f>F24</f>
        <v>16.3725</v>
      </c>
    </row>
    <row r="25" spans="2:8" s="2" customFormat="1" ht="36.75" customHeight="1">
      <c r="B25" s="74" t="s">
        <v>172</v>
      </c>
      <c r="C25" s="149">
        <v>14.6</v>
      </c>
      <c r="D25" s="105">
        <v>0.4</v>
      </c>
      <c r="E25" s="149"/>
      <c r="F25" s="105">
        <f>C25*D25</f>
        <v>5.84</v>
      </c>
      <c r="G25" s="9"/>
      <c r="H25" s="105">
        <f>F25</f>
        <v>5.84</v>
      </c>
    </row>
    <row r="26" spans="2:8" s="2" customFormat="1" ht="36.75" customHeight="1">
      <c r="B26" s="192" t="s">
        <v>173</v>
      </c>
      <c r="C26" s="192"/>
      <c r="D26" s="192"/>
      <c r="E26" s="192"/>
      <c r="F26" s="192"/>
      <c r="G26" s="192"/>
      <c r="H26" s="114">
        <f>SUM(H22:H25)</f>
        <v>183.4125</v>
      </c>
    </row>
    <row r="27" spans="2:8" s="2" customFormat="1" ht="36.75" customHeight="1">
      <c r="B27" s="75" t="s">
        <v>100</v>
      </c>
      <c r="C27" s="151"/>
      <c r="D27" s="134"/>
      <c r="E27" s="151"/>
      <c r="F27" s="134" t="s">
        <v>200</v>
      </c>
      <c r="G27" s="134">
        <v>63.63</v>
      </c>
      <c r="H27" s="114">
        <f>G27</f>
        <v>63.63</v>
      </c>
    </row>
    <row r="28" spans="2:8" s="2" customFormat="1" ht="36.75" customHeight="1">
      <c r="B28" s="75" t="s">
        <v>252</v>
      </c>
      <c r="C28" s="151"/>
      <c r="D28" s="137"/>
      <c r="E28" s="151"/>
      <c r="F28" s="137"/>
      <c r="G28" s="137" t="s">
        <v>253</v>
      </c>
      <c r="H28" s="114">
        <f>19.95+11.14+9.1+44.67+15.02+9.55+13.65+13.66+9.03</f>
        <v>145.77</v>
      </c>
    </row>
    <row r="29" spans="2:8" s="2" customFormat="1" ht="36.75" customHeight="1">
      <c r="B29" s="75" t="s">
        <v>365</v>
      </c>
      <c r="C29" s="151"/>
      <c r="D29" s="176"/>
      <c r="E29" s="151"/>
      <c r="F29" s="176" t="s">
        <v>367</v>
      </c>
      <c r="G29" s="176">
        <f>1323.53*0.3</f>
        <v>397.05899999999997</v>
      </c>
      <c r="H29" s="114">
        <f>G29</f>
        <v>397.05899999999997</v>
      </c>
    </row>
    <row r="30" spans="2:8" s="2" customFormat="1" ht="15">
      <c r="B30" s="67" t="str">
        <f>'ORÇAMENTO LACEN '!D22</f>
        <v>MOVIMENTO DE TERRA</v>
      </c>
      <c r="C30" s="67"/>
      <c r="D30" s="67"/>
      <c r="E30" s="67"/>
      <c r="F30" s="107"/>
      <c r="G30" s="59"/>
      <c r="H30" s="107"/>
    </row>
    <row r="31" spans="2:8" s="2" customFormat="1" ht="14.25">
      <c r="B31" s="75" t="str">
        <f>'ORÇAMENTO LACEN '!D23</f>
        <v>ATERRO PARA NIVELAMENTO DO PISO CIMENTADO</v>
      </c>
      <c r="C31" s="149"/>
      <c r="D31" s="105"/>
      <c r="E31" s="149"/>
      <c r="F31" s="105"/>
      <c r="G31" s="9"/>
      <c r="H31" s="115"/>
    </row>
    <row r="32" spans="2:8" s="2" customFormat="1" ht="14.25">
      <c r="B32" s="74" t="s">
        <v>169</v>
      </c>
      <c r="C32" s="149">
        <v>11</v>
      </c>
      <c r="D32" s="105">
        <v>9.2</v>
      </c>
      <c r="E32" s="149">
        <v>0.3</v>
      </c>
      <c r="F32" s="105">
        <f>C32*D32*E32</f>
        <v>30.359999999999996</v>
      </c>
      <c r="G32" s="9"/>
      <c r="H32" s="105">
        <f>F32</f>
        <v>30.359999999999996</v>
      </c>
    </row>
    <row r="33" spans="2:8" s="2" customFormat="1" ht="14.25">
      <c r="B33" s="74" t="s">
        <v>170</v>
      </c>
      <c r="C33" s="149">
        <v>12</v>
      </c>
      <c r="D33" s="105">
        <v>5</v>
      </c>
      <c r="E33" s="149">
        <v>0.3</v>
      </c>
      <c r="F33" s="105">
        <f>C33*D33*E33</f>
        <v>18</v>
      </c>
      <c r="G33" s="9"/>
      <c r="H33" s="105">
        <f>F33</f>
        <v>18</v>
      </c>
    </row>
    <row r="34" spans="2:8" s="2" customFormat="1" ht="14.25">
      <c r="B34" s="74" t="s">
        <v>171</v>
      </c>
      <c r="C34" s="149">
        <v>8.85</v>
      </c>
      <c r="D34" s="105">
        <v>1.85</v>
      </c>
      <c r="E34" s="149">
        <v>0.3</v>
      </c>
      <c r="F34" s="105">
        <f>C34*D34*E34</f>
        <v>4.91175</v>
      </c>
      <c r="G34" s="9"/>
      <c r="H34" s="105">
        <f>F34</f>
        <v>4.91175</v>
      </c>
    </row>
    <row r="35" spans="2:8" s="2" customFormat="1" ht="14.25">
      <c r="B35" s="74" t="s">
        <v>172</v>
      </c>
      <c r="C35" s="149">
        <v>14.6</v>
      </c>
      <c r="D35" s="105">
        <v>0.4</v>
      </c>
      <c r="E35" s="149">
        <v>0.3</v>
      </c>
      <c r="F35" s="105">
        <f>C35*D35*E35</f>
        <v>1.752</v>
      </c>
      <c r="G35" s="9"/>
      <c r="H35" s="105">
        <f>F35</f>
        <v>1.752</v>
      </c>
    </row>
    <row r="36" spans="2:8" s="2" customFormat="1" ht="15">
      <c r="B36" s="199" t="s">
        <v>211</v>
      </c>
      <c r="C36" s="200"/>
      <c r="D36" s="200"/>
      <c r="E36" s="200"/>
      <c r="F36" s="200"/>
      <c r="G36" s="201"/>
      <c r="H36" s="114">
        <f>SUM(H32:H35)</f>
        <v>55.02375</v>
      </c>
    </row>
    <row r="37" spans="2:8" s="2" customFormat="1" ht="15">
      <c r="B37" s="67" t="str">
        <f>'ORÇAMENTO LACEN '!D24</f>
        <v>INFRAESTRUTURA</v>
      </c>
      <c r="C37" s="67"/>
      <c r="D37" s="67"/>
      <c r="E37" s="67"/>
      <c r="F37" s="108"/>
      <c r="G37" s="58"/>
      <c r="H37" s="108"/>
    </row>
    <row r="38" spans="2:8" ht="15">
      <c r="B38" s="54" t="str">
        <f>'ORÇAMENTO LACEN '!D25</f>
        <v>LASTRO DE IMPERMEABILIZAÇÃO - 6 CM</v>
      </c>
      <c r="C38" s="149"/>
      <c r="D38" s="105"/>
      <c r="E38" s="149"/>
      <c r="F38" s="105"/>
      <c r="G38" s="9"/>
      <c r="H38" s="105"/>
    </row>
    <row r="39" spans="2:8" ht="15">
      <c r="B39" s="74" t="s">
        <v>169</v>
      </c>
      <c r="C39" s="149">
        <v>11</v>
      </c>
      <c r="D39" s="105">
        <v>9.2</v>
      </c>
      <c r="E39" s="149"/>
      <c r="F39" s="105">
        <f>C39*D39</f>
        <v>101.19999999999999</v>
      </c>
      <c r="G39" s="9"/>
      <c r="H39" s="105">
        <f>F39</f>
        <v>101.19999999999999</v>
      </c>
    </row>
    <row r="40" spans="2:8" ht="15">
      <c r="B40" s="74" t="s">
        <v>170</v>
      </c>
      <c r="C40" s="149">
        <v>12</v>
      </c>
      <c r="D40" s="105">
        <v>5</v>
      </c>
      <c r="E40" s="149"/>
      <c r="F40" s="105">
        <f>C40*D40</f>
        <v>60</v>
      </c>
      <c r="G40" s="9"/>
      <c r="H40" s="105">
        <f>F40</f>
        <v>60</v>
      </c>
    </row>
    <row r="41" spans="2:8" ht="15">
      <c r="B41" s="74" t="s">
        <v>171</v>
      </c>
      <c r="C41" s="149">
        <v>8.85</v>
      </c>
      <c r="D41" s="105">
        <v>1.85</v>
      </c>
      <c r="E41" s="149"/>
      <c r="F41" s="105">
        <f>C41*D41</f>
        <v>16.3725</v>
      </c>
      <c r="G41" s="9"/>
      <c r="H41" s="105">
        <f>F41</f>
        <v>16.3725</v>
      </c>
    </row>
    <row r="42" spans="2:8" ht="15">
      <c r="B42" s="74" t="s">
        <v>172</v>
      </c>
      <c r="C42" s="149">
        <v>14.6</v>
      </c>
      <c r="D42" s="105">
        <v>0.4</v>
      </c>
      <c r="E42" s="149"/>
      <c r="F42" s="105">
        <f>C42*D42</f>
        <v>5.84</v>
      </c>
      <c r="G42" s="9"/>
      <c r="H42" s="105">
        <f>F42</f>
        <v>5.84</v>
      </c>
    </row>
    <row r="43" spans="2:8" ht="15">
      <c r="B43" s="183" t="s">
        <v>173</v>
      </c>
      <c r="C43" s="184"/>
      <c r="D43" s="184"/>
      <c r="E43" s="184"/>
      <c r="F43" s="184"/>
      <c r="G43" s="185"/>
      <c r="H43" s="114">
        <f>SUM(H39:H42)</f>
        <v>183.4125</v>
      </c>
    </row>
    <row r="44" spans="2:8" ht="15">
      <c r="B44" s="67" t="str">
        <f>'ORÇAMENTO LACEN '!D26</f>
        <v>ESTRUTURA </v>
      </c>
      <c r="C44" s="67"/>
      <c r="D44" s="67"/>
      <c r="E44" s="67"/>
      <c r="F44" s="108"/>
      <c r="G44" s="58"/>
      <c r="H44" s="108"/>
    </row>
    <row r="45" spans="2:8" ht="30.75" customHeight="1">
      <c r="B45" s="54" t="str">
        <f>'ORÇAMENTO LACEN '!D27</f>
        <v>PAREDES DE TIJOLOS DE FUROS (FECHAMENTO DE VÃO DE AR CONDICIOINADO)-(0,40 X 0,50)</v>
      </c>
      <c r="C45" s="149">
        <v>0.6</v>
      </c>
      <c r="D45" s="105"/>
      <c r="E45" s="149">
        <v>0.5</v>
      </c>
      <c r="F45" s="105">
        <f>C45*E45</f>
        <v>0.3</v>
      </c>
      <c r="G45" s="9"/>
      <c r="H45" s="114">
        <f>F45</f>
        <v>0.3</v>
      </c>
    </row>
    <row r="46" spans="2:8" ht="15">
      <c r="B46" s="67" t="str">
        <f>'ORÇAMENTO LACEN '!D28</f>
        <v>REVESTIMENTOS</v>
      </c>
      <c r="C46" s="67"/>
      <c r="D46" s="67"/>
      <c r="E46" s="67"/>
      <c r="F46" s="67">
        <f>C46*E46</f>
        <v>0</v>
      </c>
      <c r="G46" s="60"/>
      <c r="H46" s="116"/>
    </row>
    <row r="47" spans="2:8" ht="63.75">
      <c r="B47" s="61" t="str">
        <f>'ORÇAMENTO LACEN '!D29</f>
        <v>CHAPISCO APLICADO EM ALVENARIAS E ESTRUTURAS DE CONCRETO INTERNAS, COM M2 AS 
ROLO PARA TEXTURA ACRÍLICA. ARGAMASSA TRAÇO 1:4 E EMULSÃO POLIMÉRICA
(ADESIVO) COM PREPARO EM BETONEIRA 400L. AF_06/2014</v>
      </c>
      <c r="C47" s="152">
        <v>0.6</v>
      </c>
      <c r="D47" s="12"/>
      <c r="E47" s="149">
        <v>0.5</v>
      </c>
      <c r="F47" s="105">
        <f>C47*E47</f>
        <v>0.3</v>
      </c>
      <c r="G47" s="9" t="s">
        <v>283</v>
      </c>
      <c r="H47" s="114">
        <f>50.6</f>
        <v>50.6</v>
      </c>
    </row>
    <row r="48" spans="2:8" ht="15">
      <c r="B48" s="61" t="str">
        <f>'ORÇAMENTO LACEN '!D30</f>
        <v>REBOCO</v>
      </c>
      <c r="C48" s="152">
        <v>0.6</v>
      </c>
      <c r="D48" s="12"/>
      <c r="E48" s="120">
        <v>0.5</v>
      </c>
      <c r="F48" s="105">
        <f>C48*E48</f>
        <v>0.3</v>
      </c>
      <c r="G48" s="9" t="s">
        <v>283</v>
      </c>
      <c r="H48" s="114">
        <v>50.6</v>
      </c>
    </row>
    <row r="49" spans="2:8" ht="15">
      <c r="B49" s="67" t="str">
        <f>'ORÇAMENTO LACEN '!D31</f>
        <v>COBERTURA</v>
      </c>
      <c r="C49" s="67"/>
      <c r="D49" s="67"/>
      <c r="E49" s="67"/>
      <c r="F49" s="110"/>
      <c r="G49" s="58"/>
      <c r="H49" s="108">
        <f>G49</f>
        <v>0</v>
      </c>
    </row>
    <row r="50" spans="2:8" ht="25.5">
      <c r="B50" s="61" t="str">
        <f>'ORÇAMENTO LACEN '!D32</f>
        <v>TRAMA DE MADEIRA PARA TELHAS TELHAS TERMOACÚSTCAS TRAPEZOIDAL COM POLIURETANO</v>
      </c>
      <c r="C50" s="152"/>
      <c r="D50" s="12"/>
      <c r="E50" s="120"/>
      <c r="F50" s="12"/>
      <c r="G50" s="9">
        <v>1323.53</v>
      </c>
      <c r="H50" s="105">
        <f>H18</f>
        <v>441.18800000000005</v>
      </c>
    </row>
    <row r="51" spans="2:8" s="55" customFormat="1" ht="29.25" customHeight="1">
      <c r="B51" s="99" t="str">
        <f>'ORÇAMENTO LACEN '!D33</f>
        <v>TELHAMENTO COM TELHA METÁLICA TERMOACÚSTICA  COM POLIURETANOE = 30 MM, COM ATÉ 2 ÁGUAS M2</v>
      </c>
      <c r="C51" s="149"/>
      <c r="D51" s="12"/>
      <c r="E51" s="120"/>
      <c r="F51" s="12"/>
      <c r="G51" s="9">
        <f>G50</f>
        <v>1323.53</v>
      </c>
      <c r="H51" s="105">
        <f>G51</f>
        <v>1323.53</v>
      </c>
    </row>
    <row r="52" spans="2:8" s="55" customFormat="1" ht="15">
      <c r="B52" s="147" t="s">
        <v>204</v>
      </c>
      <c r="C52" s="202" t="s">
        <v>205</v>
      </c>
      <c r="D52" s="203"/>
      <c r="E52" s="203"/>
      <c r="F52" s="204"/>
      <c r="G52" s="9">
        <v>149.83</v>
      </c>
      <c r="H52" s="114">
        <f>G52</f>
        <v>149.83</v>
      </c>
    </row>
    <row r="53" spans="2:8" s="55" customFormat="1" ht="15">
      <c r="B53" s="62" t="str">
        <f>'ORÇAMENTO LACEN '!D35</f>
        <v>MANTA IMPERMEABILIZANTE PARA CALHAS</v>
      </c>
      <c r="C53" s="120">
        <v>20.95</v>
      </c>
      <c r="D53" s="12">
        <v>1.85</v>
      </c>
      <c r="E53" s="120"/>
      <c r="F53" s="12">
        <f>C53*D53</f>
        <v>38.7575</v>
      </c>
      <c r="G53" s="63"/>
      <c r="H53" s="76">
        <f>F53</f>
        <v>38.7575</v>
      </c>
    </row>
    <row r="54" spans="2:8" s="55" customFormat="1" ht="29.25">
      <c r="B54" s="62" t="str">
        <f>'ORÇAMENTO LACEN '!D36</f>
        <v>CALHA DEBEIRAL SEMICIRCULAR  PVC 125 MM PARA BEIRAIS DA COBERTURA - HAA</v>
      </c>
      <c r="C54" s="120">
        <v>10.5</v>
      </c>
      <c r="D54" s="12"/>
      <c r="E54" s="120"/>
      <c r="F54" s="12"/>
      <c r="G54" s="63"/>
      <c r="H54" s="76">
        <f>C54</f>
        <v>10.5</v>
      </c>
    </row>
    <row r="55" spans="2:8" s="55" customFormat="1" ht="15">
      <c r="B55" s="67" t="str">
        <f>'ORÇAMENTO LACEN '!D37</f>
        <v>PAVIMENTAÇÃO</v>
      </c>
      <c r="C55" s="67"/>
      <c r="D55" s="67"/>
      <c r="E55" s="67"/>
      <c r="F55" s="109"/>
      <c r="G55" s="65"/>
      <c r="H55" s="109"/>
    </row>
    <row r="56" spans="2:8" s="55" customFormat="1" ht="28.5" customHeight="1">
      <c r="B56" s="62" t="str">
        <f>'ORÇAMENTO LACEN '!D38</f>
        <v>PISO CIMENTADO TRACO 1:3 (CIMENTO E AREIA) ACABAMENTO LISO ESPESSURA 3CM  </v>
      </c>
      <c r="C56" s="120"/>
      <c r="D56" s="12"/>
      <c r="E56" s="120"/>
      <c r="F56" s="12"/>
      <c r="G56" s="63"/>
      <c r="H56" s="12"/>
    </row>
    <row r="57" spans="2:8" s="55" customFormat="1" ht="28.5" customHeight="1">
      <c r="B57" s="74" t="s">
        <v>170</v>
      </c>
      <c r="C57" s="149">
        <v>12</v>
      </c>
      <c r="D57" s="105">
        <v>5</v>
      </c>
      <c r="E57" s="149"/>
      <c r="F57" s="105">
        <f>C57*D57</f>
        <v>60</v>
      </c>
      <c r="G57" s="9"/>
      <c r="H57" s="105">
        <f>F57</f>
        <v>60</v>
      </c>
    </row>
    <row r="58" spans="2:8" s="55" customFormat="1" ht="28.5" customHeight="1">
      <c r="B58" s="74" t="s">
        <v>171</v>
      </c>
      <c r="C58" s="149">
        <v>8.85</v>
      </c>
      <c r="D58" s="105">
        <v>1.85</v>
      </c>
      <c r="E58" s="149"/>
      <c r="F58" s="105">
        <f>C58*D58</f>
        <v>16.3725</v>
      </c>
      <c r="G58" s="9"/>
      <c r="H58" s="105">
        <f>F58</f>
        <v>16.3725</v>
      </c>
    </row>
    <row r="59" spans="2:8" s="55" customFormat="1" ht="28.5" customHeight="1">
      <c r="B59" s="74" t="s">
        <v>172</v>
      </c>
      <c r="C59" s="149">
        <v>14.6</v>
      </c>
      <c r="D59" s="105">
        <v>0.4</v>
      </c>
      <c r="E59" s="149"/>
      <c r="F59" s="105">
        <f>C59*D59</f>
        <v>5.84</v>
      </c>
      <c r="G59" s="9"/>
      <c r="H59" s="105">
        <f>F59</f>
        <v>5.84</v>
      </c>
    </row>
    <row r="60" spans="2:8" s="100" customFormat="1" ht="28.5" customHeight="1">
      <c r="B60" s="199" t="s">
        <v>173</v>
      </c>
      <c r="C60" s="200"/>
      <c r="D60" s="200"/>
      <c r="E60" s="200"/>
      <c r="F60" s="200"/>
      <c r="G60" s="201"/>
      <c r="H60" s="114">
        <f>SUM(H57:H59)</f>
        <v>82.2125</v>
      </c>
    </row>
    <row r="61" spans="2:8" ht="36" customHeight="1">
      <c r="B61" s="62" t="str">
        <f>'ORÇAMENTO LACEN '!D39</f>
        <v>PISO ANTIDERRAPANTE NITOPISO TF-5000, SELADO C/NITOP. FC-140 (RAMPA COBERTA)</v>
      </c>
      <c r="C61" s="120"/>
      <c r="D61" s="12"/>
      <c r="E61" s="120"/>
      <c r="F61" s="12"/>
      <c r="G61" s="63">
        <v>8.5</v>
      </c>
      <c r="H61" s="76">
        <f>G61</f>
        <v>8.5</v>
      </c>
    </row>
    <row r="62" spans="2:8" ht="36" customHeight="1">
      <c r="B62" s="128" t="s">
        <v>173</v>
      </c>
      <c r="C62" s="153"/>
      <c r="D62" s="129"/>
      <c r="E62" s="153"/>
      <c r="F62" s="129"/>
      <c r="G62" s="130"/>
      <c r="H62" s="76">
        <f>SUM(H57:H61)</f>
        <v>172.925</v>
      </c>
    </row>
    <row r="63" spans="2:8" ht="15">
      <c r="B63" s="67" t="str">
        <f>'ORÇAMENTO LACEN '!D40</f>
        <v>INSTALAÇÃOES ELÉTRICAS</v>
      </c>
      <c r="C63" s="67"/>
      <c r="D63" s="67"/>
      <c r="E63" s="67"/>
      <c r="F63" s="109"/>
      <c r="G63" s="65"/>
      <c r="H63" s="109"/>
    </row>
    <row r="64" spans="2:8" ht="15">
      <c r="B64" s="186" t="s">
        <v>287</v>
      </c>
      <c r="C64" s="187"/>
      <c r="D64" s="187"/>
      <c r="E64" s="187"/>
      <c r="F64" s="187"/>
      <c r="G64" s="187"/>
      <c r="H64" s="188"/>
    </row>
    <row r="65" spans="2:8" ht="15">
      <c r="B65" s="189"/>
      <c r="C65" s="190"/>
      <c r="D65" s="190"/>
      <c r="E65" s="190"/>
      <c r="F65" s="190"/>
      <c r="G65" s="190"/>
      <c r="H65" s="191"/>
    </row>
    <row r="66" spans="2:8" ht="15">
      <c r="B66" s="67" t="str">
        <f>'ORÇAMENTO LACEN '!D50</f>
        <v>INSTALAÇÕES HIDROSSANITÁRIAS</v>
      </c>
      <c r="C66" s="67"/>
      <c r="D66" s="67"/>
      <c r="E66" s="67"/>
      <c r="F66" s="109"/>
      <c r="G66" s="65"/>
      <c r="H66" s="109"/>
    </row>
    <row r="67" spans="2:8" ht="15">
      <c r="B67" s="66" t="str">
        <f>'ORÇAMENTO LACEN '!D51</f>
        <v>PONTO DE ESGOTO EM PVC P/ SANITÁRIO INCLUSIVE COLUNA VENTILAÇÃO MSD</v>
      </c>
      <c r="C67" s="120"/>
      <c r="D67" s="12"/>
      <c r="E67" s="180" t="s">
        <v>207</v>
      </c>
      <c r="F67" s="181"/>
      <c r="G67" s="182"/>
      <c r="H67" s="12">
        <v>3</v>
      </c>
    </row>
    <row r="68" spans="2:8" ht="15">
      <c r="B68" s="66" t="str">
        <f>'ORÇAMENTO LACEN '!D52</f>
        <v>C4602 PONTO DE ESGOTO EM PVC P/ TANQUE E LAVATÓRIO MSD FUNASA TIPO 10</v>
      </c>
      <c r="C68" s="120"/>
      <c r="D68" s="12"/>
      <c r="E68" s="180" t="s">
        <v>207</v>
      </c>
      <c r="F68" s="181"/>
      <c r="G68" s="182"/>
      <c r="H68" s="12">
        <v>3</v>
      </c>
    </row>
    <row r="69" spans="2:8" ht="15">
      <c r="B69" s="66" t="str">
        <f>'ORÇAMENTO LACEN '!D53</f>
        <v>CAIXAS DE INSPEÇÃO (WCS E ESCOAMENTO DE ÁGUAS PLUVIAIS)</v>
      </c>
      <c r="C69" s="120"/>
      <c r="D69" s="12"/>
      <c r="E69" s="180" t="s">
        <v>207</v>
      </c>
      <c r="F69" s="181"/>
      <c r="G69" s="182"/>
      <c r="H69" s="12">
        <v>3</v>
      </c>
    </row>
    <row r="70" spans="2:8" ht="52.5" customHeight="1">
      <c r="B70" s="62" t="str">
        <f>'ORÇAMENTO LACEN '!D54</f>
        <v>TUBO PVC DN 100 MM PARA DRENAGEM - FORNECIMENTO E INSTALACAO INCLUINDO DRENAGEM DA CALÇADA DO HOSPITAL AREOLINO DE ABRTEU</v>
      </c>
      <c r="C70" s="120"/>
      <c r="D70" s="12"/>
      <c r="E70" s="180" t="s">
        <v>209</v>
      </c>
      <c r="F70" s="181"/>
      <c r="G70" s="182"/>
      <c r="H70" s="12">
        <v>85</v>
      </c>
    </row>
    <row r="71" spans="2:8" ht="15">
      <c r="B71" s="67" t="str">
        <f>'ORÇAMENTO LACEN '!D55</f>
        <v>ESQUADRIAS/DIVISÓRIAS</v>
      </c>
      <c r="C71" s="67"/>
      <c r="D71" s="67"/>
      <c r="E71" s="67"/>
      <c r="F71" s="109"/>
      <c r="G71" s="65"/>
      <c r="H71" s="109"/>
    </row>
    <row r="72" spans="2:8" ht="40.5" customHeight="1">
      <c r="B72" s="62" t="str">
        <f>'ORÇAMENTO LACEN '!D56</f>
        <v>PORTA DE MADEIRA PARA PINTURA, SEMI-OCA (LEVE OU MÉDIA), 80X210CM, ESP </v>
      </c>
      <c r="C72" s="120"/>
      <c r="D72" s="12"/>
      <c r="E72" s="180" t="s">
        <v>212</v>
      </c>
      <c r="F72" s="181"/>
      <c r="G72" s="182"/>
      <c r="H72" s="12">
        <v>5</v>
      </c>
    </row>
    <row r="73" spans="2:8" ht="15">
      <c r="B73" s="66" t="s">
        <v>213</v>
      </c>
      <c r="C73" s="120"/>
      <c r="D73" s="12"/>
      <c r="E73" s="180" t="s">
        <v>214</v>
      </c>
      <c r="F73" s="181"/>
      <c r="G73" s="182"/>
      <c r="H73" s="12">
        <v>1</v>
      </c>
    </row>
    <row r="74" spans="2:8" ht="15">
      <c r="B74" s="66" t="str">
        <f>'ORÇAMENTO LACEN '!D58</f>
        <v>RECUPERAÇÃO DE PORTAS DE MADEIRA</v>
      </c>
      <c r="C74" s="120">
        <v>0.8</v>
      </c>
      <c r="D74" s="12"/>
      <c r="E74" s="120">
        <v>2.1</v>
      </c>
      <c r="F74" s="12" t="s">
        <v>366</v>
      </c>
      <c r="G74" s="63" t="s">
        <v>208</v>
      </c>
      <c r="H74" s="12">
        <v>16.8</v>
      </c>
    </row>
    <row r="75" spans="2:8" ht="15">
      <c r="B75" s="66" t="str">
        <f>'ORÇAMENTO LACEN '!D59</f>
        <v>DIVISÓRIAS PAINEL CELULAR, RODAPÉ, PERFIL EM AÇO</v>
      </c>
      <c r="C75" s="180" t="s">
        <v>216</v>
      </c>
      <c r="D75" s="181"/>
      <c r="E75" s="181"/>
      <c r="F75" s="181"/>
      <c r="G75" s="182"/>
      <c r="H75" s="12">
        <v>63.63</v>
      </c>
    </row>
    <row r="76" spans="2:8" ht="15">
      <c r="B76" s="66" t="str">
        <f>'ORÇAMENTO LACEN '!D60</f>
        <v>GRADIL METÁLICO</v>
      </c>
      <c r="C76" s="120">
        <v>1.2</v>
      </c>
      <c r="D76" s="12"/>
      <c r="E76" s="120">
        <v>2</v>
      </c>
      <c r="F76" s="180" t="s">
        <v>217</v>
      </c>
      <c r="G76" s="182"/>
      <c r="H76" s="12">
        <v>2.4</v>
      </c>
    </row>
    <row r="77" spans="2:8" ht="15">
      <c r="B77" s="66" t="str">
        <f>'ORÇAMENTO LACEN '!D61</f>
        <v>PORTA DE FERRO TIPO GRADE</v>
      </c>
      <c r="C77" s="120">
        <v>2.1</v>
      </c>
      <c r="D77" s="12"/>
      <c r="E77" s="120">
        <v>3</v>
      </c>
      <c r="F77" s="12"/>
      <c r="G77" s="63" t="s">
        <v>218</v>
      </c>
      <c r="H77" s="12">
        <v>6.3</v>
      </c>
    </row>
    <row r="78" spans="2:8" ht="29.25">
      <c r="B78" s="62" t="str">
        <f>'ORÇAMENTO LACEN '!D62</f>
        <v>PORTÃO TIPO GRADE COM FECHADURA/TRAVA ELÉTRICA, ACIONADOR E FIAÇÃO , INC. MÃO-DE-OBRA(2x3)</v>
      </c>
      <c r="C78" s="120">
        <v>2</v>
      </c>
      <c r="D78" s="12"/>
      <c r="E78" s="120">
        <v>3</v>
      </c>
      <c r="F78" s="12">
        <f>C78*E78</f>
        <v>6</v>
      </c>
      <c r="G78" s="63" t="s">
        <v>281</v>
      </c>
      <c r="H78" s="12">
        <v>6</v>
      </c>
    </row>
    <row r="79" spans="2:8" ht="15">
      <c r="B79" s="67" t="str">
        <f>'ORÇAMENTO LACEN '!D63</f>
        <v>PINTURA</v>
      </c>
      <c r="C79" s="67"/>
      <c r="D79" s="67"/>
      <c r="E79" s="67"/>
      <c r="F79" s="109"/>
      <c r="G79" s="65"/>
      <c r="H79" s="109"/>
    </row>
    <row r="80" spans="2:8" ht="15">
      <c r="B80" s="66" t="s">
        <v>221</v>
      </c>
      <c r="C80" s="120"/>
      <c r="D80" s="12"/>
      <c r="E80" s="120"/>
      <c r="F80" s="12"/>
      <c r="G80" s="63"/>
      <c r="H80" s="12"/>
    </row>
    <row r="81" spans="2:8" ht="15">
      <c r="B81" s="66" t="s">
        <v>222</v>
      </c>
      <c r="C81" s="120"/>
      <c r="D81" s="12"/>
      <c r="E81" s="120"/>
      <c r="F81" s="12"/>
      <c r="G81" s="63"/>
      <c r="H81" s="12"/>
    </row>
    <row r="82" spans="2:8" ht="15">
      <c r="B82" s="66"/>
      <c r="C82" s="120">
        <v>12.85</v>
      </c>
      <c r="D82" s="12"/>
      <c r="E82" s="120">
        <v>3</v>
      </c>
      <c r="F82" s="12">
        <f>C82*E82</f>
        <v>38.55</v>
      </c>
      <c r="G82" s="63">
        <f>F82</f>
        <v>38.55</v>
      </c>
      <c r="H82" s="12"/>
    </row>
    <row r="83" spans="2:8" ht="15">
      <c r="B83" s="66"/>
      <c r="C83" s="120">
        <v>12.18</v>
      </c>
      <c r="D83" s="12"/>
      <c r="E83" s="120">
        <v>3</v>
      </c>
      <c r="F83" s="12">
        <f>C83*E83</f>
        <v>36.54</v>
      </c>
      <c r="G83" s="63">
        <f>F83</f>
        <v>36.54</v>
      </c>
      <c r="H83" s="12"/>
    </row>
    <row r="84" spans="2:8" ht="15">
      <c r="B84" s="66" t="s">
        <v>223</v>
      </c>
      <c r="C84" s="120">
        <v>12.97</v>
      </c>
      <c r="D84" s="12"/>
      <c r="E84" s="120">
        <v>3</v>
      </c>
      <c r="F84" s="12">
        <f>C84*E84</f>
        <v>38.910000000000004</v>
      </c>
      <c r="G84" s="63">
        <f>F84</f>
        <v>38.910000000000004</v>
      </c>
      <c r="H84" s="12"/>
    </row>
    <row r="85" spans="2:8" ht="15">
      <c r="B85" s="66"/>
      <c r="C85" s="120">
        <v>14.91</v>
      </c>
      <c r="D85" s="12"/>
      <c r="E85" s="120">
        <v>3</v>
      </c>
      <c r="F85" s="12">
        <f>C85*E85</f>
        <v>44.730000000000004</v>
      </c>
      <c r="G85" s="63">
        <f>F85</f>
        <v>44.730000000000004</v>
      </c>
      <c r="H85" s="12"/>
    </row>
    <row r="86" spans="2:8" ht="48.75" customHeight="1">
      <c r="B86" s="66" t="s">
        <v>224</v>
      </c>
      <c r="C86" s="241" t="s">
        <v>225</v>
      </c>
      <c r="D86" s="242"/>
      <c r="E86" s="243"/>
      <c r="F86" s="12" t="s">
        <v>226</v>
      </c>
      <c r="G86" s="63">
        <v>60.33</v>
      </c>
      <c r="H86" s="12"/>
    </row>
    <row r="87" spans="2:8" ht="15">
      <c r="B87" s="66" t="s">
        <v>227</v>
      </c>
      <c r="C87" s="120">
        <v>11.53</v>
      </c>
      <c r="D87" s="12"/>
      <c r="E87" s="120">
        <v>3</v>
      </c>
      <c r="F87" s="12">
        <f>C87*E87</f>
        <v>34.589999999999996</v>
      </c>
      <c r="G87" s="63">
        <f>F87</f>
        <v>34.589999999999996</v>
      </c>
      <c r="H87" s="12"/>
    </row>
    <row r="88" spans="2:8" ht="15">
      <c r="B88" s="66"/>
      <c r="C88" s="120">
        <v>16.87</v>
      </c>
      <c r="D88" s="12"/>
      <c r="E88" s="120">
        <v>3</v>
      </c>
      <c r="F88" s="12">
        <f aca="true" t="shared" si="0" ref="F88:F101">C88*E88</f>
        <v>50.61</v>
      </c>
      <c r="G88" s="63">
        <f aca="true" t="shared" si="1" ref="G88:G101">F88</f>
        <v>50.61</v>
      </c>
      <c r="H88" s="12"/>
    </row>
    <row r="89" spans="2:8" ht="15">
      <c r="B89" s="66"/>
      <c r="C89" s="120">
        <v>5.15</v>
      </c>
      <c r="D89" s="12"/>
      <c r="E89" s="120">
        <v>3</v>
      </c>
      <c r="F89" s="12">
        <f t="shared" si="0"/>
        <v>15.450000000000001</v>
      </c>
      <c r="G89" s="63">
        <f t="shared" si="1"/>
        <v>15.450000000000001</v>
      </c>
      <c r="H89" s="12"/>
    </row>
    <row r="90" spans="2:8" ht="15">
      <c r="B90" s="66"/>
      <c r="C90" s="120">
        <v>3.25</v>
      </c>
      <c r="D90" s="12"/>
      <c r="E90" s="120">
        <v>3</v>
      </c>
      <c r="F90" s="12">
        <f t="shared" si="0"/>
        <v>9.75</v>
      </c>
      <c r="G90" s="63">
        <f t="shared" si="1"/>
        <v>9.75</v>
      </c>
      <c r="H90" s="12"/>
    </row>
    <row r="91" spans="2:8" ht="15">
      <c r="B91" s="66"/>
      <c r="C91" s="120">
        <v>16.88</v>
      </c>
      <c r="D91" s="12"/>
      <c r="E91" s="120">
        <v>3</v>
      </c>
      <c r="F91" s="12">
        <f t="shared" si="0"/>
        <v>50.64</v>
      </c>
      <c r="G91" s="63">
        <f t="shared" si="1"/>
        <v>50.64</v>
      </c>
      <c r="H91" s="12"/>
    </row>
    <row r="92" spans="2:8" ht="15">
      <c r="B92" s="66"/>
      <c r="C92" s="120">
        <v>19.13</v>
      </c>
      <c r="D92" s="12"/>
      <c r="E92" s="120">
        <v>3</v>
      </c>
      <c r="F92" s="12">
        <f t="shared" si="0"/>
        <v>57.39</v>
      </c>
      <c r="G92" s="63">
        <f t="shared" si="1"/>
        <v>57.39</v>
      </c>
      <c r="H92" s="12"/>
    </row>
    <row r="93" spans="2:8" ht="15">
      <c r="B93" s="66" t="s">
        <v>228</v>
      </c>
      <c r="C93" s="120">
        <v>31</v>
      </c>
      <c r="D93" s="12"/>
      <c r="E93" s="120">
        <v>1.5</v>
      </c>
      <c r="F93" s="12">
        <f t="shared" si="0"/>
        <v>46.5</v>
      </c>
      <c r="G93" s="63">
        <f t="shared" si="1"/>
        <v>46.5</v>
      </c>
      <c r="H93" s="12"/>
    </row>
    <row r="94" spans="2:8" ht="15">
      <c r="B94" s="66"/>
      <c r="C94" s="120">
        <v>29.56</v>
      </c>
      <c r="D94" s="12"/>
      <c r="E94" s="120">
        <v>3</v>
      </c>
      <c r="F94" s="12">
        <f t="shared" si="0"/>
        <v>88.67999999999999</v>
      </c>
      <c r="G94" s="63">
        <f t="shared" si="1"/>
        <v>88.67999999999999</v>
      </c>
      <c r="H94" s="12"/>
    </row>
    <row r="95" spans="2:8" ht="15">
      <c r="B95" s="66" t="s">
        <v>229</v>
      </c>
      <c r="C95" s="120">
        <v>20.94</v>
      </c>
      <c r="D95" s="12"/>
      <c r="E95" s="120">
        <v>3</v>
      </c>
      <c r="F95" s="12">
        <f t="shared" si="0"/>
        <v>62.82000000000001</v>
      </c>
      <c r="G95" s="63">
        <f t="shared" si="1"/>
        <v>62.82000000000001</v>
      </c>
      <c r="H95" s="12"/>
    </row>
    <row r="96" spans="2:8" ht="15">
      <c r="B96" s="66"/>
      <c r="C96" s="120">
        <v>20.94</v>
      </c>
      <c r="D96" s="12"/>
      <c r="E96" s="120">
        <v>3</v>
      </c>
      <c r="F96" s="12">
        <f t="shared" si="0"/>
        <v>62.82000000000001</v>
      </c>
      <c r="G96" s="63">
        <f t="shared" si="1"/>
        <v>62.82000000000001</v>
      </c>
      <c r="H96" s="12"/>
    </row>
    <row r="97" spans="2:8" ht="15">
      <c r="B97" s="66" t="s">
        <v>230</v>
      </c>
      <c r="C97" s="120">
        <v>18.08</v>
      </c>
      <c r="D97" s="12"/>
      <c r="E97" s="120">
        <v>3</v>
      </c>
      <c r="F97" s="12">
        <f t="shared" si="0"/>
        <v>54.239999999999995</v>
      </c>
      <c r="G97" s="117">
        <f t="shared" si="1"/>
        <v>54.239999999999995</v>
      </c>
      <c r="H97" s="12"/>
    </row>
    <row r="98" spans="2:8" ht="15">
      <c r="B98" s="66"/>
      <c r="C98" s="120">
        <v>17.78</v>
      </c>
      <c r="D98" s="12"/>
      <c r="E98" s="120">
        <v>3</v>
      </c>
      <c r="F98" s="12">
        <f t="shared" si="0"/>
        <v>53.34</v>
      </c>
      <c r="G98" s="117">
        <f t="shared" si="1"/>
        <v>53.34</v>
      </c>
      <c r="H98" s="12"/>
    </row>
    <row r="99" spans="2:8" ht="15">
      <c r="B99" s="66" t="s">
        <v>231</v>
      </c>
      <c r="C99" s="120"/>
      <c r="D99" s="12"/>
      <c r="E99" s="120"/>
      <c r="F99" s="12"/>
      <c r="G99" s="117"/>
      <c r="H99" s="12"/>
    </row>
    <row r="100" spans="2:8" ht="15">
      <c r="B100" s="66" t="s">
        <v>232</v>
      </c>
      <c r="C100" s="120">
        <v>14.1</v>
      </c>
      <c r="D100" s="12"/>
      <c r="E100" s="120">
        <v>3</v>
      </c>
      <c r="F100" s="12">
        <f t="shared" si="0"/>
        <v>42.3</v>
      </c>
      <c r="G100" s="117">
        <f t="shared" si="1"/>
        <v>42.3</v>
      </c>
      <c r="H100" s="12"/>
    </row>
    <row r="101" spans="2:8" ht="15">
      <c r="B101" s="66"/>
      <c r="C101" s="120">
        <v>12.6</v>
      </c>
      <c r="D101" s="12"/>
      <c r="E101" s="120">
        <v>3</v>
      </c>
      <c r="F101" s="12">
        <f t="shared" si="0"/>
        <v>37.8</v>
      </c>
      <c r="G101" s="117">
        <f t="shared" si="1"/>
        <v>37.8</v>
      </c>
      <c r="H101" s="12"/>
    </row>
    <row r="102" spans="2:8" ht="15">
      <c r="B102" s="66" t="s">
        <v>233</v>
      </c>
      <c r="C102" s="120"/>
      <c r="D102" s="12"/>
      <c r="E102" s="120"/>
      <c r="F102" s="12"/>
      <c r="G102" s="118">
        <v>300</v>
      </c>
      <c r="H102" s="12"/>
    </row>
    <row r="103" spans="2:8" ht="15">
      <c r="B103" s="205" t="s">
        <v>173</v>
      </c>
      <c r="C103" s="206"/>
      <c r="D103" s="206"/>
      <c r="E103" s="206"/>
      <c r="F103" s="207"/>
      <c r="G103" s="117">
        <f>SUM(G82:G102)</f>
        <v>1185.99</v>
      </c>
      <c r="H103" s="76">
        <f>G103</f>
        <v>1185.99</v>
      </c>
    </row>
    <row r="104" spans="2:8" ht="15">
      <c r="B104" s="66" t="str">
        <f>'ORÇAMENTO LACEN '!D64</f>
        <v>EMASSAMENTO COM MASSA A OLEO, DUAS DEMAOS </v>
      </c>
      <c r="C104" s="208" t="s">
        <v>234</v>
      </c>
      <c r="D104" s="209"/>
      <c r="E104" s="209"/>
      <c r="F104" s="210"/>
      <c r="G104" s="63">
        <f>G103</f>
        <v>1185.99</v>
      </c>
      <c r="H104" s="76">
        <f>G104</f>
        <v>1185.99</v>
      </c>
    </row>
    <row r="105" spans="2:8" ht="15">
      <c r="B105" s="66" t="str">
        <f>'ORÇAMENTO LACEN '!D65</f>
        <v>ACRÍLICA SEMI-BRILHO PAREDES INTERNAS</v>
      </c>
      <c r="C105" s="208" t="s">
        <v>234</v>
      </c>
      <c r="D105" s="209"/>
      <c r="E105" s="209"/>
      <c r="F105" s="210"/>
      <c r="G105" s="63">
        <f>G104</f>
        <v>1185.99</v>
      </c>
      <c r="H105" s="76">
        <f>G105</f>
        <v>1185.99</v>
      </c>
    </row>
    <row r="106" spans="2:8" ht="15">
      <c r="B106" s="66" t="str">
        <f>'ORÇAMENTO LACEN '!D66</f>
        <v>EMASSAMENTO PARA PORTAS DE MADEIRA</v>
      </c>
      <c r="C106" s="120">
        <v>0.8</v>
      </c>
      <c r="D106" s="120"/>
      <c r="E106" s="120">
        <v>2.1</v>
      </c>
      <c r="F106" s="12">
        <f>C106*E106</f>
        <v>1.6800000000000002</v>
      </c>
      <c r="G106" s="63" t="s">
        <v>235</v>
      </c>
      <c r="H106" s="12">
        <f>20*2.5</f>
        <v>50</v>
      </c>
    </row>
    <row r="107" spans="2:8" ht="15">
      <c r="B107" s="66" t="str">
        <f>'ORÇAMENTO LACEN '!D67</f>
        <v>ESMALTE SINTÉTICO SEMI-BRILHO PARA PORTAS DE MADEIRA</v>
      </c>
      <c r="C107" s="120">
        <v>0.8</v>
      </c>
      <c r="D107" s="120"/>
      <c r="E107" s="120">
        <v>2.1</v>
      </c>
      <c r="F107" s="12">
        <f>C107*E107</f>
        <v>1.6800000000000002</v>
      </c>
      <c r="G107" s="63" t="s">
        <v>236</v>
      </c>
      <c r="H107" s="12">
        <f>20*2.5</f>
        <v>50</v>
      </c>
    </row>
    <row r="108" spans="2:8" ht="15">
      <c r="B108" s="66" t="str">
        <f>'ORÇAMENTO LACEN '!D68</f>
        <v>EMASSAMENTO DESUPERFÍCIE, 01 DEMÃO DE MASSA/FORRO</v>
      </c>
      <c r="C108" s="120"/>
      <c r="D108" s="12"/>
      <c r="E108" s="120"/>
      <c r="F108" s="12" t="s">
        <v>238</v>
      </c>
      <c r="G108" s="63" t="s">
        <v>237</v>
      </c>
      <c r="H108" s="12">
        <f>1102.57*0.5</f>
        <v>551.285</v>
      </c>
    </row>
    <row r="109" spans="2:8" ht="15">
      <c r="B109" s="66" t="str">
        <f>'ORÇAMENTO LACEN '!D69</f>
        <v>LATEX NO FORRO, DUAS DEMÃOS</v>
      </c>
      <c r="C109" s="120"/>
      <c r="D109" s="12"/>
      <c r="E109" s="120"/>
      <c r="F109" s="12" t="s">
        <v>238</v>
      </c>
      <c r="G109" s="63" t="s">
        <v>237</v>
      </c>
      <c r="H109" s="12">
        <f>1102.57*0.5</f>
        <v>551.285</v>
      </c>
    </row>
    <row r="110" spans="2:8" ht="15">
      <c r="B110" s="66" t="str">
        <f>'ORÇAMENTO LACEN '!D70</f>
        <v>TEXTURIZADA PAREDES EXTERNAS</v>
      </c>
      <c r="C110" s="120"/>
      <c r="D110" s="12"/>
      <c r="E110" s="120"/>
      <c r="F110" s="12"/>
      <c r="G110" s="63"/>
      <c r="H110" s="12"/>
    </row>
    <row r="111" spans="2:8" ht="15">
      <c r="B111" s="66" t="s">
        <v>239</v>
      </c>
      <c r="C111" s="120">
        <v>36.96</v>
      </c>
      <c r="D111" s="12"/>
      <c r="E111" s="120">
        <v>3.3</v>
      </c>
      <c r="F111" s="12">
        <f>C111*E111</f>
        <v>121.96799999999999</v>
      </c>
      <c r="G111" s="63">
        <f>F111</f>
        <v>121.96799999999999</v>
      </c>
      <c r="H111" s="12">
        <f>G111</f>
        <v>121.96799999999999</v>
      </c>
    </row>
    <row r="112" spans="2:8" ht="15">
      <c r="B112" s="66" t="s">
        <v>240</v>
      </c>
      <c r="C112" s="120">
        <v>30</v>
      </c>
      <c r="D112" s="12"/>
      <c r="E112" s="120">
        <v>3.3</v>
      </c>
      <c r="F112" s="12">
        <f>C112*E112</f>
        <v>99</v>
      </c>
      <c r="G112" s="63">
        <f aca="true" t="shared" si="2" ref="G112:H115">F112</f>
        <v>99</v>
      </c>
      <c r="H112" s="12">
        <f t="shared" si="2"/>
        <v>99</v>
      </c>
    </row>
    <row r="113" spans="2:8" ht="15">
      <c r="B113" s="66" t="s">
        <v>241</v>
      </c>
      <c r="C113" s="120">
        <v>26</v>
      </c>
      <c r="D113" s="12"/>
      <c r="E113" s="120">
        <v>3.3</v>
      </c>
      <c r="F113" s="12">
        <f>C113*E113</f>
        <v>85.8</v>
      </c>
      <c r="G113" s="63">
        <f t="shared" si="2"/>
        <v>85.8</v>
      </c>
      <c r="H113" s="12">
        <f t="shared" si="2"/>
        <v>85.8</v>
      </c>
    </row>
    <row r="114" spans="2:8" ht="15">
      <c r="B114" s="66" t="s">
        <v>242</v>
      </c>
      <c r="C114" s="120">
        <v>35.46</v>
      </c>
      <c r="D114" s="12"/>
      <c r="E114" s="120">
        <v>4.5</v>
      </c>
      <c r="F114" s="12">
        <f>C114*E114</f>
        <v>159.57</v>
      </c>
      <c r="G114" s="63">
        <f t="shared" si="2"/>
        <v>159.57</v>
      </c>
      <c r="H114" s="12">
        <f t="shared" si="2"/>
        <v>159.57</v>
      </c>
    </row>
    <row r="115" spans="2:8" ht="15">
      <c r="B115" s="145" t="s">
        <v>279</v>
      </c>
      <c r="C115" s="154">
        <v>84.41</v>
      </c>
      <c r="D115" s="12"/>
      <c r="E115" s="120">
        <v>3.3</v>
      </c>
      <c r="F115" s="146">
        <f>C115*E115</f>
        <v>278.553</v>
      </c>
      <c r="G115" s="63">
        <f t="shared" si="2"/>
        <v>278.553</v>
      </c>
      <c r="H115" s="12">
        <f t="shared" si="2"/>
        <v>278.553</v>
      </c>
    </row>
    <row r="116" spans="2:8" ht="15">
      <c r="B116" s="205" t="s">
        <v>173</v>
      </c>
      <c r="C116" s="206"/>
      <c r="D116" s="206"/>
      <c r="E116" s="206"/>
      <c r="F116" s="207"/>
      <c r="G116" s="63"/>
      <c r="H116" s="76">
        <f>SUM(H111:H115)</f>
        <v>744.891</v>
      </c>
    </row>
    <row r="117" spans="2:8" ht="15">
      <c r="B117" s="179" t="s">
        <v>372</v>
      </c>
      <c r="C117" s="177"/>
      <c r="D117" s="177"/>
      <c r="E117" s="177"/>
      <c r="F117" s="178"/>
      <c r="G117" s="63" t="s">
        <v>371</v>
      </c>
      <c r="H117" s="76">
        <f>14.7*2</f>
        <v>29.4</v>
      </c>
    </row>
    <row r="118" spans="2:8" ht="15">
      <c r="B118" s="67" t="str">
        <f>'ORÇAMENTO LACEN '!D72</f>
        <v>DIVERSOS</v>
      </c>
      <c r="C118" s="67"/>
      <c r="D118" s="67"/>
      <c r="E118" s="67"/>
      <c r="F118" s="67"/>
      <c r="G118" s="64"/>
      <c r="H118" s="110"/>
    </row>
    <row r="119" spans="2:8" s="132" customFormat="1" ht="15">
      <c r="B119" s="131" t="s">
        <v>254</v>
      </c>
      <c r="C119" s="120"/>
      <c r="D119" s="120"/>
      <c r="E119" s="120"/>
      <c r="F119" s="120"/>
      <c r="G119" s="140">
        <f>H28</f>
        <v>145.77</v>
      </c>
      <c r="H119" s="120">
        <f>G119</f>
        <v>145.77</v>
      </c>
    </row>
    <row r="120" spans="2:8" s="132" customFormat="1" ht="15">
      <c r="B120" s="131" t="s">
        <v>278</v>
      </c>
      <c r="C120" s="120"/>
      <c r="D120" s="120"/>
      <c r="E120" s="120"/>
      <c r="F120" s="120"/>
      <c r="G120" s="140">
        <f>G27</f>
        <v>63.63</v>
      </c>
      <c r="H120" s="120">
        <f>G120</f>
        <v>63.63</v>
      </c>
    </row>
    <row r="121" spans="2:8" ht="15">
      <c r="B121" s="66" t="str">
        <f>'ORÇAMENTO LACEN '!D75</f>
        <v>GRELHA DE FERRO FUNDIDO PARA CANALETAS, LARG. 30 CM</v>
      </c>
      <c r="C121" s="120">
        <v>14.6</v>
      </c>
      <c r="D121" s="12">
        <v>0.4</v>
      </c>
      <c r="E121" s="120"/>
      <c r="F121" s="12">
        <f>C121*D121</f>
        <v>5.84</v>
      </c>
      <c r="G121" s="63">
        <f>F121</f>
        <v>5.84</v>
      </c>
      <c r="H121" s="12">
        <f>G121</f>
        <v>5.84</v>
      </c>
    </row>
    <row r="122" spans="2:8" ht="29.25">
      <c r="B122" s="62" t="str">
        <f>'ORÇAMENTO LACEN '!D76</f>
        <v>MÃO-FRANCESA EM AÇO PARA SUPORTES DE CONDENSADORES DE SPLITS, CAP. 70 KG</v>
      </c>
      <c r="C122" s="120"/>
      <c r="D122" s="12"/>
      <c r="E122" s="120"/>
      <c r="F122" s="12"/>
      <c r="G122" s="123" t="s">
        <v>243</v>
      </c>
      <c r="H122" s="12">
        <v>30</v>
      </c>
    </row>
    <row r="123" spans="2:8" ht="43.5">
      <c r="B123" s="62" t="str">
        <f>'ORÇAMENTO LACEN '!D77</f>
        <v>IMPERMEABILIZANTE INCOLOR PARA TRATAMENTO DE FACHADAS, TELHAS, BASE SILICONE (JANELAS)  INCLUSO MÃO DE OBRA</v>
      </c>
      <c r="C123" s="120"/>
      <c r="D123" s="12"/>
      <c r="E123" s="120"/>
      <c r="F123" s="12"/>
      <c r="G123" s="63" t="s">
        <v>245</v>
      </c>
      <c r="H123" s="12">
        <v>3</v>
      </c>
    </row>
    <row r="124" spans="2:8" ht="15">
      <c r="B124" s="62" t="s">
        <v>284</v>
      </c>
      <c r="C124" s="120"/>
      <c r="D124" s="12"/>
      <c r="E124" s="120"/>
      <c r="F124" s="12"/>
      <c r="G124" s="63">
        <v>7</v>
      </c>
      <c r="H124" s="12">
        <f>G124</f>
        <v>7</v>
      </c>
    </row>
    <row r="125" spans="2:8" ht="15">
      <c r="B125" s="66" t="str">
        <f>'ORÇAMENTO LACEN '!D79</f>
        <v>LIMPEZA FINAL DA OBRA</v>
      </c>
      <c r="C125" s="120"/>
      <c r="D125" s="12"/>
      <c r="E125" s="120"/>
      <c r="F125" s="12"/>
      <c r="G125" s="63" t="s">
        <v>244</v>
      </c>
      <c r="H125" s="12">
        <v>1102.97</v>
      </c>
    </row>
    <row r="126" spans="2:8" ht="15">
      <c r="B126" s="10"/>
      <c r="C126" s="120"/>
      <c r="D126" s="12"/>
      <c r="E126" s="120"/>
      <c r="F126" s="12"/>
      <c r="G126" s="63">
        <v>352.37</v>
      </c>
      <c r="H126" s="12"/>
    </row>
    <row r="127" spans="2:8" ht="15">
      <c r="B127" s="10"/>
      <c r="C127" s="120"/>
      <c r="D127" s="12"/>
      <c r="E127" s="120"/>
      <c r="F127" s="12"/>
      <c r="G127" s="63">
        <v>2300</v>
      </c>
      <c r="H127" s="12"/>
    </row>
    <row r="128" spans="2:8" ht="15">
      <c r="B128" s="10"/>
      <c r="C128" s="120"/>
      <c r="D128" s="12"/>
      <c r="E128" s="120"/>
      <c r="F128" s="12"/>
      <c r="G128" s="63">
        <f>SUM(G126:G127)</f>
        <v>2652.37</v>
      </c>
      <c r="H128" s="12"/>
    </row>
    <row r="129" spans="2:8" ht="15">
      <c r="B129" s="10"/>
      <c r="C129" s="120"/>
      <c r="D129" s="12"/>
      <c r="E129" s="120"/>
      <c r="F129" s="12"/>
      <c r="G129" s="63"/>
      <c r="H129" s="12"/>
    </row>
    <row r="130" spans="2:8" ht="15">
      <c r="B130" s="10"/>
      <c r="C130" s="120"/>
      <c r="D130" s="12"/>
      <c r="E130" s="120"/>
      <c r="F130" s="12"/>
      <c r="G130" s="63"/>
      <c r="H130" s="12"/>
    </row>
    <row r="131" spans="2:8" ht="15">
      <c r="B131" s="10"/>
      <c r="C131" s="120"/>
      <c r="D131" s="12"/>
      <c r="E131" s="120"/>
      <c r="F131" s="12"/>
      <c r="G131" s="63"/>
      <c r="H131" s="12"/>
    </row>
    <row r="132" spans="2:8" ht="15">
      <c r="B132" s="10"/>
      <c r="C132" s="120"/>
      <c r="D132" s="12"/>
      <c r="E132" s="120"/>
      <c r="F132" s="12"/>
      <c r="G132" s="63"/>
      <c r="H132" s="12"/>
    </row>
    <row r="133" spans="2:8" ht="15">
      <c r="B133" s="10"/>
      <c r="C133" s="120"/>
      <c r="D133" s="12"/>
      <c r="E133" s="120"/>
      <c r="F133" s="12"/>
      <c r="G133" s="63"/>
      <c r="H133" s="12"/>
    </row>
    <row r="134" spans="2:8" ht="15">
      <c r="B134" s="10"/>
      <c r="C134" s="120"/>
      <c r="D134" s="12"/>
      <c r="E134" s="120"/>
      <c r="F134" s="12"/>
      <c r="G134" s="63"/>
      <c r="H134" s="12"/>
    </row>
  </sheetData>
  <sheetProtection/>
  <mergeCells count="27">
    <mergeCell ref="B103:F103"/>
    <mergeCell ref="C104:F104"/>
    <mergeCell ref="C105:F105"/>
    <mergeCell ref="B116:F116"/>
    <mergeCell ref="B2:D7"/>
    <mergeCell ref="E2:H3"/>
    <mergeCell ref="E4:H5"/>
    <mergeCell ref="E6:H7"/>
    <mergeCell ref="B9:E9"/>
    <mergeCell ref="C86:E86"/>
    <mergeCell ref="B26:G26"/>
    <mergeCell ref="E72:G72"/>
    <mergeCell ref="E73:G73"/>
    <mergeCell ref="C75:G75"/>
    <mergeCell ref="F9:H9"/>
    <mergeCell ref="B11:H11"/>
    <mergeCell ref="B36:G36"/>
    <mergeCell ref="C52:F52"/>
    <mergeCell ref="B60:G60"/>
    <mergeCell ref="E67:G67"/>
    <mergeCell ref="F76:G76"/>
    <mergeCell ref="B43:G43"/>
    <mergeCell ref="E68:G68"/>
    <mergeCell ref="E69:G69"/>
    <mergeCell ref="E70:G70"/>
    <mergeCell ref="B64:H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="72" zoomScaleSheetLayoutView="72" zoomScalePageLayoutView="0" workbookViewId="0" topLeftCell="A70">
      <selection activeCell="I86" sqref="I86"/>
    </sheetView>
  </sheetViews>
  <sheetFormatPr defaultColWidth="9.140625" defaultRowHeight="22.5" customHeight="1"/>
  <cols>
    <col min="1" max="1" width="14.421875" style="13" bestFit="1" customWidth="1"/>
    <col min="2" max="2" width="18.28125" style="19" customWidth="1"/>
    <col min="3" max="3" width="18.140625" style="19" customWidth="1"/>
    <col min="4" max="4" width="60.28125" style="13" customWidth="1"/>
    <col min="5" max="5" width="9.7109375" style="19" customWidth="1"/>
    <col min="6" max="6" width="12.421875" style="94" bestFit="1" customWidth="1"/>
    <col min="7" max="7" width="13.8515625" style="15" customWidth="1"/>
    <col min="8" max="8" width="15.8515625" style="95" customWidth="1"/>
    <col min="9" max="9" width="22.57421875" style="13" customWidth="1"/>
    <col min="10" max="16384" width="9.140625" style="13" customWidth="1"/>
  </cols>
  <sheetData>
    <row r="1" spans="1:9" ht="22.5" customHeight="1">
      <c r="A1" s="249"/>
      <c r="B1" s="249"/>
      <c r="C1" s="249"/>
      <c r="D1" s="244" t="s">
        <v>17</v>
      </c>
      <c r="E1" s="244"/>
      <c r="F1" s="244"/>
      <c r="G1" s="244"/>
      <c r="H1" s="244"/>
      <c r="I1" s="244"/>
    </row>
    <row r="2" spans="1:9" ht="22.5" customHeight="1">
      <c r="A2" s="249"/>
      <c r="B2" s="249"/>
      <c r="C2" s="249"/>
      <c r="D2" s="244" t="s">
        <v>18</v>
      </c>
      <c r="E2" s="244"/>
      <c r="F2" s="244"/>
      <c r="G2" s="244"/>
      <c r="H2" s="244"/>
      <c r="I2" s="244"/>
    </row>
    <row r="3" spans="1:9" ht="22.5" customHeight="1">
      <c r="A3" s="249"/>
      <c r="B3" s="249"/>
      <c r="C3" s="249"/>
      <c r="D3" s="244" t="s">
        <v>19</v>
      </c>
      <c r="E3" s="244"/>
      <c r="F3" s="244"/>
      <c r="G3" s="244"/>
      <c r="H3" s="244"/>
      <c r="I3" s="244"/>
    </row>
    <row r="4" spans="1:9" ht="27.75" customHeight="1">
      <c r="A4" s="254" t="s">
        <v>20</v>
      </c>
      <c r="B4" s="254"/>
      <c r="C4" s="254"/>
      <c r="D4" s="254"/>
      <c r="E4" s="254"/>
      <c r="F4" s="254"/>
      <c r="G4" s="254"/>
      <c r="H4" s="254"/>
      <c r="I4" s="254"/>
    </row>
    <row r="5" spans="1:9" ht="6.75" customHeight="1">
      <c r="A5" s="255"/>
      <c r="B5" s="256"/>
      <c r="C5" s="256"/>
      <c r="D5" s="256"/>
      <c r="E5" s="256"/>
      <c r="F5" s="256"/>
      <c r="G5" s="256"/>
      <c r="H5" s="256"/>
      <c r="I5" s="256"/>
    </row>
    <row r="6" spans="1:9" ht="18" customHeight="1">
      <c r="A6" s="245" t="s">
        <v>120</v>
      </c>
      <c r="B6" s="245"/>
      <c r="C6" s="245"/>
      <c r="D6" s="245"/>
      <c r="E6" s="245"/>
      <c r="F6" s="245"/>
      <c r="G6" s="245"/>
      <c r="H6" s="246" t="s">
        <v>54</v>
      </c>
      <c r="I6" s="246"/>
    </row>
    <row r="7" spans="1:9" ht="18" customHeight="1">
      <c r="A7" s="247" t="s">
        <v>37</v>
      </c>
      <c r="B7" s="247"/>
      <c r="C7" s="247"/>
      <c r="D7" s="247"/>
      <c r="E7" s="247"/>
      <c r="F7" s="247"/>
      <c r="G7" s="247"/>
      <c r="H7" s="248"/>
      <c r="I7" s="248"/>
    </row>
    <row r="8" spans="1:9" ht="54" customHeight="1">
      <c r="A8" s="71" t="s">
        <v>21</v>
      </c>
      <c r="B8" s="102" t="s">
        <v>118</v>
      </c>
      <c r="C8" s="71" t="s">
        <v>22</v>
      </c>
      <c r="D8" s="71" t="s">
        <v>23</v>
      </c>
      <c r="E8" s="16" t="s">
        <v>24</v>
      </c>
      <c r="F8" s="142" t="s">
        <v>25</v>
      </c>
      <c r="G8" s="102" t="s">
        <v>26</v>
      </c>
      <c r="H8" s="143" t="s">
        <v>197</v>
      </c>
      <c r="I8" s="102" t="s">
        <v>27</v>
      </c>
    </row>
    <row r="9" spans="1:9" s="15" customFormat="1" ht="15.75">
      <c r="A9" s="14" t="s">
        <v>28</v>
      </c>
      <c r="B9" s="14"/>
      <c r="C9" s="14"/>
      <c r="D9" s="42" t="s">
        <v>6</v>
      </c>
      <c r="E9" s="53"/>
      <c r="F9" s="43"/>
      <c r="G9" s="43"/>
      <c r="H9" s="43"/>
      <c r="I9" s="44">
        <f>SUM(I10:I21)</f>
        <v>22059.499557138</v>
      </c>
    </row>
    <row r="10" spans="1:9" s="15" customFormat="1" ht="15">
      <c r="A10" s="26" t="s">
        <v>121</v>
      </c>
      <c r="B10" s="16" t="s">
        <v>82</v>
      </c>
      <c r="C10" s="16" t="s">
        <v>83</v>
      </c>
      <c r="D10" s="45" t="s">
        <v>55</v>
      </c>
      <c r="E10" s="124" t="s">
        <v>81</v>
      </c>
      <c r="F10" s="46">
        <f>'MEM CÁLC LACEN'!H13</f>
        <v>4.5</v>
      </c>
      <c r="G10" s="46">
        <v>286.23</v>
      </c>
      <c r="H10" s="46">
        <f aca="true" t="shared" si="0" ref="H10:H19">G10*1.2644</f>
        <v>361.909212</v>
      </c>
      <c r="I10" s="46">
        <f>H10*F10</f>
        <v>1628.591454</v>
      </c>
    </row>
    <row r="11" spans="1:9" s="15" customFormat="1" ht="15">
      <c r="A11" s="26" t="s">
        <v>122</v>
      </c>
      <c r="B11" s="16" t="s">
        <v>82</v>
      </c>
      <c r="C11" s="16">
        <v>97644</v>
      </c>
      <c r="D11" s="45" t="s">
        <v>58</v>
      </c>
      <c r="E11" s="124" t="s">
        <v>81</v>
      </c>
      <c r="F11" s="46">
        <f>'MEM CÁLC LACEN'!H14</f>
        <v>25.200000000000003</v>
      </c>
      <c r="G11" s="46">
        <v>5.69</v>
      </c>
      <c r="H11" s="46">
        <f t="shared" si="0"/>
        <v>7.1944360000000005</v>
      </c>
      <c r="I11" s="46">
        <f aca="true" t="shared" si="1" ref="I11:I19">H11*F11</f>
        <v>181.29978720000003</v>
      </c>
    </row>
    <row r="12" spans="1:9" ht="18" customHeight="1">
      <c r="A12" s="26" t="s">
        <v>123</v>
      </c>
      <c r="B12" s="16" t="s">
        <v>82</v>
      </c>
      <c r="C12" s="16">
        <v>97631</v>
      </c>
      <c r="D12" s="52" t="s">
        <v>76</v>
      </c>
      <c r="E12" s="124" t="s">
        <v>81</v>
      </c>
      <c r="F12" s="46">
        <f>'MEM CÁLC LACEN'!H15</f>
        <v>38.7575</v>
      </c>
      <c r="G12" s="46">
        <v>2.04</v>
      </c>
      <c r="H12" s="46">
        <f t="shared" si="0"/>
        <v>2.579376</v>
      </c>
      <c r="I12" s="46">
        <f t="shared" si="1"/>
        <v>99.97016531999999</v>
      </c>
    </row>
    <row r="13" spans="1:9" ht="15">
      <c r="A13" s="26" t="s">
        <v>124</v>
      </c>
      <c r="B13" s="16" t="s">
        <v>82</v>
      </c>
      <c r="C13" s="16">
        <v>97647</v>
      </c>
      <c r="D13" s="47" t="s">
        <v>56</v>
      </c>
      <c r="E13" s="124" t="s">
        <v>81</v>
      </c>
      <c r="F13" s="46">
        <f>'MEM CÁLC LACEN'!H16</f>
        <v>1294.3799999999999</v>
      </c>
      <c r="G13" s="46">
        <v>2.05</v>
      </c>
      <c r="H13" s="46">
        <f t="shared" si="0"/>
        <v>2.5920199999999998</v>
      </c>
      <c r="I13" s="46">
        <f t="shared" si="1"/>
        <v>3355.0588475999994</v>
      </c>
    </row>
    <row r="14" spans="1:9" ht="15">
      <c r="A14" s="26" t="s">
        <v>125</v>
      </c>
      <c r="B14" s="16" t="s">
        <v>82</v>
      </c>
      <c r="C14" s="16">
        <v>97647</v>
      </c>
      <c r="D14" s="47" t="s">
        <v>59</v>
      </c>
      <c r="E14" s="124" t="s">
        <v>81</v>
      </c>
      <c r="F14" s="46">
        <f>'MEM CÁLC LACEN'!H17</f>
        <v>29.15</v>
      </c>
      <c r="G14" s="46">
        <v>2.05</v>
      </c>
      <c r="H14" s="46">
        <f t="shared" si="0"/>
        <v>2.5920199999999998</v>
      </c>
      <c r="I14" s="46">
        <f t="shared" si="1"/>
        <v>75.55738299999999</v>
      </c>
    </row>
    <row r="15" spans="1:9" s="15" customFormat="1" ht="18.75" customHeight="1">
      <c r="A15" s="26" t="s">
        <v>126</v>
      </c>
      <c r="B15" s="16" t="s">
        <v>82</v>
      </c>
      <c r="C15" s="16">
        <v>97650</v>
      </c>
      <c r="D15" s="45" t="s">
        <v>57</v>
      </c>
      <c r="E15" s="124" t="s">
        <v>81</v>
      </c>
      <c r="F15" s="46">
        <f>'MEM CÁLC LACEN'!H18</f>
        <v>441.18800000000005</v>
      </c>
      <c r="G15" s="46">
        <v>4.41</v>
      </c>
      <c r="H15" s="46">
        <f t="shared" si="0"/>
        <v>5.576004</v>
      </c>
      <c r="I15" s="46">
        <f t="shared" si="1"/>
        <v>2460.0660527520004</v>
      </c>
    </row>
    <row r="16" spans="1:9" s="15" customFormat="1" ht="29.25" customHeight="1">
      <c r="A16" s="26" t="s">
        <v>127</v>
      </c>
      <c r="B16" s="16" t="s">
        <v>109</v>
      </c>
      <c r="C16" s="16" t="s">
        <v>248</v>
      </c>
      <c r="D16" s="45" t="s">
        <v>247</v>
      </c>
      <c r="E16" s="124" t="s">
        <v>106</v>
      </c>
      <c r="F16" s="46">
        <f>'MEM CÁLC LACEN'!H19</f>
        <v>7</v>
      </c>
      <c r="G16" s="46">
        <v>41.2</v>
      </c>
      <c r="H16" s="46">
        <f t="shared" si="0"/>
        <v>52.09328</v>
      </c>
      <c r="I16" s="46">
        <f t="shared" si="1"/>
        <v>364.65296</v>
      </c>
    </row>
    <row r="17" spans="1:9" s="25" customFormat="1" ht="15">
      <c r="A17" s="26" t="s">
        <v>128</v>
      </c>
      <c r="B17" s="16" t="s">
        <v>82</v>
      </c>
      <c r="C17" s="16">
        <v>97631</v>
      </c>
      <c r="D17" s="48" t="s">
        <v>250</v>
      </c>
      <c r="E17" s="124" t="s">
        <v>81</v>
      </c>
      <c r="F17" s="32">
        <f>'MEM CÁLC LACEN'!H20</f>
        <v>50</v>
      </c>
      <c r="G17" s="32">
        <v>2.04</v>
      </c>
      <c r="H17" s="46">
        <f t="shared" si="0"/>
        <v>2.579376</v>
      </c>
      <c r="I17" s="46">
        <f t="shared" si="1"/>
        <v>128.9688</v>
      </c>
    </row>
    <row r="18" spans="1:9" s="15" customFormat="1" ht="45">
      <c r="A18" s="26" t="s">
        <v>129</v>
      </c>
      <c r="B18" s="16" t="s">
        <v>109</v>
      </c>
      <c r="C18" s="16" t="s">
        <v>108</v>
      </c>
      <c r="D18" s="52" t="s">
        <v>79</v>
      </c>
      <c r="E18" s="124" t="s">
        <v>81</v>
      </c>
      <c r="F18" s="46">
        <f>'MEM CÁLC LACEN'!H26</f>
        <v>183.4125</v>
      </c>
      <c r="G18" s="46">
        <v>13.61</v>
      </c>
      <c r="H18" s="46">
        <f t="shared" si="0"/>
        <v>17.208484</v>
      </c>
      <c r="I18" s="46">
        <f t="shared" si="1"/>
        <v>3156.2510716499996</v>
      </c>
    </row>
    <row r="19" spans="1:9" s="15" customFormat="1" ht="18.75" customHeight="1">
      <c r="A19" s="26" t="s">
        <v>264</v>
      </c>
      <c r="B19" s="16" t="s">
        <v>82</v>
      </c>
      <c r="C19" s="16">
        <v>72178</v>
      </c>
      <c r="D19" s="45" t="s">
        <v>100</v>
      </c>
      <c r="E19" s="124" t="s">
        <v>81</v>
      </c>
      <c r="F19" s="46">
        <f>'MEM CÁLC LACEN'!H27</f>
        <v>63.63</v>
      </c>
      <c r="G19" s="46">
        <v>20.02</v>
      </c>
      <c r="H19" s="46">
        <f t="shared" si="0"/>
        <v>25.313288</v>
      </c>
      <c r="I19" s="46">
        <f t="shared" si="1"/>
        <v>1610.68451544</v>
      </c>
    </row>
    <row r="20" spans="1:9" s="141" customFormat="1" ht="18.75" customHeight="1">
      <c r="A20" s="26" t="s">
        <v>285</v>
      </c>
      <c r="B20" s="26" t="s">
        <v>109</v>
      </c>
      <c r="C20" s="26" t="s">
        <v>276</v>
      </c>
      <c r="D20" s="52" t="s">
        <v>252</v>
      </c>
      <c r="E20" s="126" t="s">
        <v>81</v>
      </c>
      <c r="F20" s="46">
        <f>'MEM CÁLC LACEN'!H28</f>
        <v>145.77</v>
      </c>
      <c r="G20" s="46">
        <v>2.08</v>
      </c>
      <c r="H20" s="46">
        <f aca="true" t="shared" si="2" ref="H20:H62">G20*1.2644</f>
        <v>2.629952</v>
      </c>
      <c r="I20" s="46">
        <f>H20*F20</f>
        <v>383.36810304</v>
      </c>
    </row>
    <row r="21" spans="1:9" s="141" customFormat="1" ht="18.75" customHeight="1">
      <c r="A21" s="26" t="s">
        <v>368</v>
      </c>
      <c r="B21" s="26" t="s">
        <v>82</v>
      </c>
      <c r="C21" s="26">
        <v>72897</v>
      </c>
      <c r="D21" s="52" t="str">
        <f>'MEM CÁLC LACEN'!B29</f>
        <v>CARGA MANUAL COM CAMINHÃO BASCULANTE</v>
      </c>
      <c r="E21" s="126" t="s">
        <v>175</v>
      </c>
      <c r="F21" s="46">
        <f>'MEM CÁLC LACEN'!H29</f>
        <v>397.05899999999997</v>
      </c>
      <c r="G21" s="46">
        <v>17.16</v>
      </c>
      <c r="H21" s="46">
        <f t="shared" si="2"/>
        <v>21.697104</v>
      </c>
      <c r="I21" s="46">
        <f>H21*F21</f>
        <v>8615.030417135999</v>
      </c>
    </row>
    <row r="22" spans="1:12" ht="15.75">
      <c r="A22" s="14" t="s">
        <v>29</v>
      </c>
      <c r="B22" s="53"/>
      <c r="C22" s="53"/>
      <c r="D22" s="42" t="s">
        <v>1</v>
      </c>
      <c r="E22" s="127"/>
      <c r="F22" s="42"/>
      <c r="G22" s="42"/>
      <c r="H22" s="42">
        <f t="shared" si="2"/>
        <v>0</v>
      </c>
      <c r="I22" s="44">
        <f>SUM(I23)</f>
        <v>2159.51579568</v>
      </c>
      <c r="L22" s="13">
        <v>19</v>
      </c>
    </row>
    <row r="23" spans="1:12" ht="15">
      <c r="A23" s="26" t="s">
        <v>130</v>
      </c>
      <c r="B23" s="16" t="s">
        <v>82</v>
      </c>
      <c r="C23" s="16">
        <v>94319</v>
      </c>
      <c r="D23" s="47" t="s">
        <v>77</v>
      </c>
      <c r="E23" s="124" t="s">
        <v>175</v>
      </c>
      <c r="F23" s="46">
        <f>'MEM CÁLC LACEN'!H36</f>
        <v>55.02375</v>
      </c>
      <c r="G23" s="46">
        <v>31.04</v>
      </c>
      <c r="H23" s="46">
        <f t="shared" si="2"/>
        <v>39.246976</v>
      </c>
      <c r="I23" s="46">
        <f>F23*H23</f>
        <v>2159.51579568</v>
      </c>
      <c r="L23" s="13">
        <v>14.5</v>
      </c>
    </row>
    <row r="24" spans="1:12" ht="15.75">
      <c r="A24" s="14" t="s">
        <v>30</v>
      </c>
      <c r="B24" s="53"/>
      <c r="C24" s="69"/>
      <c r="D24" s="49" t="s">
        <v>60</v>
      </c>
      <c r="E24" s="127"/>
      <c r="F24" s="42"/>
      <c r="G24" s="42"/>
      <c r="H24" s="42">
        <f t="shared" si="2"/>
        <v>0</v>
      </c>
      <c r="I24" s="44">
        <f>SUM(I25)</f>
        <v>4225.341258299999</v>
      </c>
      <c r="L24" s="13">
        <v>36</v>
      </c>
    </row>
    <row r="25" spans="1:12" ht="15">
      <c r="A25" s="26" t="s">
        <v>131</v>
      </c>
      <c r="B25" s="16" t="s">
        <v>82</v>
      </c>
      <c r="C25" s="16">
        <v>95241</v>
      </c>
      <c r="D25" s="50" t="s">
        <v>174</v>
      </c>
      <c r="E25" s="124"/>
      <c r="F25" s="46">
        <f>'MEM CÁLC LACEN'!H43</f>
        <v>183.4125</v>
      </c>
      <c r="G25" s="46">
        <v>18.22</v>
      </c>
      <c r="H25" s="46">
        <f t="shared" si="2"/>
        <v>23.037367999999997</v>
      </c>
      <c r="I25" s="46">
        <f>F25*H25</f>
        <v>4225.341258299999</v>
      </c>
      <c r="L25" s="13">
        <v>11.4</v>
      </c>
    </row>
    <row r="26" spans="1:12" ht="15.75">
      <c r="A26" s="14" t="s">
        <v>31</v>
      </c>
      <c r="B26" s="53"/>
      <c r="C26" s="53"/>
      <c r="D26" s="42" t="s">
        <v>61</v>
      </c>
      <c r="E26" s="127"/>
      <c r="F26" s="42"/>
      <c r="G26" s="42"/>
      <c r="H26" s="42">
        <f t="shared" si="2"/>
        <v>0</v>
      </c>
      <c r="I26" s="44">
        <f>SUM(I27)</f>
        <v>12.8551548</v>
      </c>
      <c r="L26" s="13">
        <v>5.4</v>
      </c>
    </row>
    <row r="27" spans="1:12" s="15" customFormat="1" ht="30">
      <c r="A27" s="26" t="s">
        <v>132</v>
      </c>
      <c r="B27" s="16" t="s">
        <v>82</v>
      </c>
      <c r="C27" s="70">
        <v>87471</v>
      </c>
      <c r="D27" s="51" t="s">
        <v>176</v>
      </c>
      <c r="E27" s="125" t="s">
        <v>81</v>
      </c>
      <c r="F27" s="46">
        <f>'MEM CÁLC LACEN'!H45</f>
        <v>0.3</v>
      </c>
      <c r="G27" s="46">
        <v>33.89</v>
      </c>
      <c r="H27" s="46">
        <f t="shared" si="2"/>
        <v>42.850516</v>
      </c>
      <c r="I27" s="46">
        <f>F27*H27</f>
        <v>12.8551548</v>
      </c>
      <c r="L27" s="15">
        <v>10.4</v>
      </c>
    </row>
    <row r="28" spans="1:12" s="15" customFormat="1" ht="15.75">
      <c r="A28" s="14" t="s">
        <v>133</v>
      </c>
      <c r="B28" s="14"/>
      <c r="C28" s="14"/>
      <c r="D28" s="24" t="s">
        <v>3</v>
      </c>
      <c r="E28" s="53"/>
      <c r="F28" s="42"/>
      <c r="G28" s="42"/>
      <c r="H28" s="42">
        <f t="shared" si="2"/>
        <v>0</v>
      </c>
      <c r="I28" s="96">
        <f>SUM(I29:I30)</f>
        <v>1112.5885496</v>
      </c>
      <c r="L28" s="15">
        <v>9.4</v>
      </c>
    </row>
    <row r="29" spans="1:13" s="15" customFormat="1" ht="63" customHeight="1">
      <c r="A29" s="16" t="s">
        <v>134</v>
      </c>
      <c r="B29" s="68" t="s">
        <v>82</v>
      </c>
      <c r="C29" s="16">
        <v>87874</v>
      </c>
      <c r="D29" s="41" t="s">
        <v>87</v>
      </c>
      <c r="E29" s="125" t="s">
        <v>81</v>
      </c>
      <c r="F29" s="46">
        <f>'MEM CÁLC LACEN'!H47</f>
        <v>50.6</v>
      </c>
      <c r="G29" s="46">
        <v>3.56</v>
      </c>
      <c r="H29" s="46">
        <f t="shared" si="2"/>
        <v>4.501264</v>
      </c>
      <c r="I29" s="46">
        <f>F29*H29</f>
        <v>227.7639584</v>
      </c>
      <c r="L29" s="15">
        <f>SUM(L22:L28)</f>
        <v>106.10000000000002</v>
      </c>
      <c r="M29" s="15">
        <f>106.1*3</f>
        <v>318.29999999999995</v>
      </c>
    </row>
    <row r="30" spans="1:9" s="15" customFormat="1" ht="27" customHeight="1">
      <c r="A30" s="16" t="s">
        <v>135</v>
      </c>
      <c r="B30" s="16" t="s">
        <v>109</v>
      </c>
      <c r="C30" s="16" t="s">
        <v>110</v>
      </c>
      <c r="D30" s="52" t="s">
        <v>88</v>
      </c>
      <c r="E30" s="125" t="s">
        <v>81</v>
      </c>
      <c r="F30" s="46">
        <f>'MEM CÁLC LACEN'!H48</f>
        <v>50.6</v>
      </c>
      <c r="G30" s="46">
        <v>13.83</v>
      </c>
      <c r="H30" s="46">
        <f t="shared" si="2"/>
        <v>17.486652</v>
      </c>
      <c r="I30" s="46">
        <f>F30*H30</f>
        <v>884.8245912</v>
      </c>
    </row>
    <row r="31" spans="1:9" ht="15.75">
      <c r="A31" s="14" t="s">
        <v>33</v>
      </c>
      <c r="B31" s="53"/>
      <c r="C31" s="53"/>
      <c r="D31" s="42" t="s">
        <v>62</v>
      </c>
      <c r="E31" s="127"/>
      <c r="F31" s="42"/>
      <c r="G31" s="42"/>
      <c r="H31" s="42">
        <f t="shared" si="2"/>
        <v>0</v>
      </c>
      <c r="I31" s="44">
        <f>SUM(I32:I36)</f>
        <v>197527.49836711804</v>
      </c>
    </row>
    <row r="32" spans="1:9" ht="45">
      <c r="A32" s="26" t="s">
        <v>136</v>
      </c>
      <c r="B32" s="16" t="s">
        <v>82</v>
      </c>
      <c r="C32" s="16">
        <v>92543</v>
      </c>
      <c r="D32" s="47" t="s">
        <v>201</v>
      </c>
      <c r="E32" s="124" t="s">
        <v>81</v>
      </c>
      <c r="F32" s="46">
        <f>'MEM CÁLC LACEN'!H50</f>
        <v>441.18800000000005</v>
      </c>
      <c r="G32" s="46">
        <v>22.84</v>
      </c>
      <c r="H32" s="46">
        <f t="shared" si="2"/>
        <v>28.878895999999997</v>
      </c>
      <c r="I32" s="46">
        <f>F32*H32</f>
        <v>12741.022368448</v>
      </c>
    </row>
    <row r="33" spans="1:9" ht="49.5" customHeight="1">
      <c r="A33" s="26" t="s">
        <v>137</v>
      </c>
      <c r="B33" s="16" t="s">
        <v>82</v>
      </c>
      <c r="C33" s="16">
        <v>94216</v>
      </c>
      <c r="D33" s="47" t="s">
        <v>202</v>
      </c>
      <c r="E33" s="124" t="s">
        <v>81</v>
      </c>
      <c r="F33" s="46">
        <f>'MEM CÁLC LACEN'!H51</f>
        <v>1323.53</v>
      </c>
      <c r="G33" s="46">
        <v>102.01</v>
      </c>
      <c r="H33" s="46">
        <f t="shared" si="2"/>
        <v>128.981444</v>
      </c>
      <c r="I33" s="46">
        <f>F33*H33</f>
        <v>170710.81057732002</v>
      </c>
    </row>
    <row r="34" spans="1:9" ht="15">
      <c r="A34" s="26" t="s">
        <v>138</v>
      </c>
      <c r="B34" s="16" t="s">
        <v>109</v>
      </c>
      <c r="C34" s="16" t="s">
        <v>203</v>
      </c>
      <c r="D34" s="47" t="s">
        <v>206</v>
      </c>
      <c r="E34" s="124" t="s">
        <v>80</v>
      </c>
      <c r="F34" s="46">
        <f>'MEM CÁLC LACEN'!H52</f>
        <v>149.83</v>
      </c>
      <c r="G34" s="46">
        <v>59.73</v>
      </c>
      <c r="H34" s="46">
        <f t="shared" si="2"/>
        <v>75.522612</v>
      </c>
      <c r="I34" s="46">
        <f>F34*H34</f>
        <v>11315.55295596</v>
      </c>
    </row>
    <row r="35" spans="1:9" ht="15">
      <c r="A35" s="26" t="s">
        <v>139</v>
      </c>
      <c r="B35" s="16" t="s">
        <v>82</v>
      </c>
      <c r="C35" s="16" t="s">
        <v>101</v>
      </c>
      <c r="D35" s="47" t="s">
        <v>102</v>
      </c>
      <c r="E35" s="124" t="s">
        <v>81</v>
      </c>
      <c r="F35" s="46">
        <f>'MEM CÁLC LACEN'!H53</f>
        <v>38.7575</v>
      </c>
      <c r="G35" s="46">
        <v>43.33</v>
      </c>
      <c r="H35" s="46">
        <f t="shared" si="2"/>
        <v>54.786452</v>
      </c>
      <c r="I35" s="46">
        <f>F35*H35</f>
        <v>2123.38591339</v>
      </c>
    </row>
    <row r="36" spans="1:9" ht="30">
      <c r="A36" s="26" t="s">
        <v>140</v>
      </c>
      <c r="B36" s="16" t="s">
        <v>82</v>
      </c>
      <c r="C36" s="16">
        <v>94230</v>
      </c>
      <c r="D36" s="47" t="s">
        <v>105</v>
      </c>
      <c r="E36" s="124" t="s">
        <v>80</v>
      </c>
      <c r="F36" s="46">
        <f>'MEM CÁLC LACEN'!H54</f>
        <v>10.5</v>
      </c>
      <c r="G36" s="46">
        <v>47.96</v>
      </c>
      <c r="H36" s="46">
        <f t="shared" si="2"/>
        <v>60.640624</v>
      </c>
      <c r="I36" s="46">
        <f>F36*H36</f>
        <v>636.7265520000001</v>
      </c>
    </row>
    <row r="37" spans="1:9" ht="15.75">
      <c r="A37" s="14" t="s">
        <v>34</v>
      </c>
      <c r="B37" s="14"/>
      <c r="C37" s="14"/>
      <c r="D37" s="24" t="s">
        <v>65</v>
      </c>
      <c r="E37" s="53"/>
      <c r="F37" s="42"/>
      <c r="G37" s="42"/>
      <c r="H37" s="42"/>
      <c r="I37" s="44">
        <f>SUM(I38:I39)</f>
        <v>5741.20181125</v>
      </c>
    </row>
    <row r="38" spans="1:9" ht="30">
      <c r="A38" s="16" t="s">
        <v>141</v>
      </c>
      <c r="B38" s="16" t="s">
        <v>89</v>
      </c>
      <c r="C38" s="16" t="s">
        <v>82</v>
      </c>
      <c r="D38" s="47" t="s">
        <v>94</v>
      </c>
      <c r="E38" s="124" t="s">
        <v>81</v>
      </c>
      <c r="F38" s="46">
        <f>'MEM CÁLC LACEN'!H60</f>
        <v>82.2125</v>
      </c>
      <c r="G38" s="46">
        <v>42.25</v>
      </c>
      <c r="H38" s="46">
        <f t="shared" si="2"/>
        <v>53.420899999999996</v>
      </c>
      <c r="I38" s="46">
        <f>F38*H38</f>
        <v>4391.86574125</v>
      </c>
    </row>
    <row r="39" spans="1:10" ht="30.75" customHeight="1">
      <c r="A39" s="16" t="s">
        <v>142</v>
      </c>
      <c r="B39" s="16" t="s">
        <v>92</v>
      </c>
      <c r="C39" s="16" t="s">
        <v>93</v>
      </c>
      <c r="D39" s="47" t="s">
        <v>177</v>
      </c>
      <c r="E39" s="124" t="s">
        <v>81</v>
      </c>
      <c r="F39" s="46">
        <f>'MEM CÁLC LACEN'!H61</f>
        <v>8.5</v>
      </c>
      <c r="G39" s="46">
        <v>125.55</v>
      </c>
      <c r="H39" s="46">
        <f t="shared" si="2"/>
        <v>158.74542</v>
      </c>
      <c r="I39" s="46">
        <f>F39*H39</f>
        <v>1349.33607</v>
      </c>
      <c r="J39" s="98"/>
    </row>
    <row r="40" spans="1:9" ht="15.75">
      <c r="A40" s="14" t="s">
        <v>143</v>
      </c>
      <c r="B40" s="53"/>
      <c r="C40" s="53"/>
      <c r="D40" s="42" t="s">
        <v>63</v>
      </c>
      <c r="E40" s="127"/>
      <c r="F40" s="42"/>
      <c r="G40" s="42"/>
      <c r="H40" s="42"/>
      <c r="I40" s="44">
        <f>SUM(I41:I49)</f>
        <v>36763.810000000005</v>
      </c>
    </row>
    <row r="41" spans="1:9" ht="30">
      <c r="A41" s="26" t="s">
        <v>144</v>
      </c>
      <c r="B41" s="26" t="s">
        <v>116</v>
      </c>
      <c r="C41" s="26">
        <v>12103</v>
      </c>
      <c r="D41" s="52" t="s">
        <v>255</v>
      </c>
      <c r="E41" s="126" t="s">
        <v>106</v>
      </c>
      <c r="F41" s="52">
        <v>55</v>
      </c>
      <c r="G41" s="52">
        <v>141.53</v>
      </c>
      <c r="H41" s="46">
        <f t="shared" si="2"/>
        <v>178.950532</v>
      </c>
      <c r="I41" s="46">
        <f>ROUND(F41*H41,2)</f>
        <v>9842.28</v>
      </c>
    </row>
    <row r="42" spans="1:9" ht="60">
      <c r="A42" s="26" t="s">
        <v>145</v>
      </c>
      <c r="B42" s="26" t="s">
        <v>116</v>
      </c>
      <c r="C42" s="26">
        <v>12022</v>
      </c>
      <c r="D42" s="52" t="s">
        <v>256</v>
      </c>
      <c r="E42" s="126" t="s">
        <v>106</v>
      </c>
      <c r="F42" s="52">
        <v>97</v>
      </c>
      <c r="G42" s="52">
        <v>195.92</v>
      </c>
      <c r="H42" s="46">
        <f t="shared" si="2"/>
        <v>247.72124799999997</v>
      </c>
      <c r="I42" s="46">
        <f aca="true" t="shared" si="3" ref="I42:I49">ROUND(F42*H42,2)</f>
        <v>24028.96</v>
      </c>
    </row>
    <row r="43" spans="1:9" ht="45">
      <c r="A43" s="26" t="s">
        <v>265</v>
      </c>
      <c r="B43" s="26" t="s">
        <v>82</v>
      </c>
      <c r="C43" s="26">
        <v>97601</v>
      </c>
      <c r="D43" s="52" t="s">
        <v>257</v>
      </c>
      <c r="E43" s="126" t="s">
        <v>106</v>
      </c>
      <c r="F43" s="52">
        <v>6</v>
      </c>
      <c r="G43" s="52">
        <v>187.63</v>
      </c>
      <c r="H43" s="46">
        <f t="shared" si="2"/>
        <v>237.23937199999997</v>
      </c>
      <c r="I43" s="46">
        <f t="shared" si="3"/>
        <v>1423.44</v>
      </c>
    </row>
    <row r="44" spans="1:9" ht="60">
      <c r="A44" s="26" t="s">
        <v>266</v>
      </c>
      <c r="B44" s="26" t="s">
        <v>82</v>
      </c>
      <c r="C44" s="26">
        <v>91871</v>
      </c>
      <c r="D44" s="52" t="s">
        <v>258</v>
      </c>
      <c r="E44" s="126" t="s">
        <v>80</v>
      </c>
      <c r="F44" s="52">
        <v>12</v>
      </c>
      <c r="G44" s="52">
        <v>7.87</v>
      </c>
      <c r="H44" s="46">
        <f t="shared" si="2"/>
        <v>9.950828</v>
      </c>
      <c r="I44" s="46">
        <f t="shared" si="3"/>
        <v>119.41</v>
      </c>
    </row>
    <row r="45" spans="1:9" ht="60">
      <c r="A45" s="26" t="s">
        <v>267</v>
      </c>
      <c r="B45" s="26" t="s">
        <v>82</v>
      </c>
      <c r="C45" s="26">
        <v>91870</v>
      </c>
      <c r="D45" s="52" t="s">
        <v>259</v>
      </c>
      <c r="E45" s="126" t="s">
        <v>106</v>
      </c>
      <c r="F45" s="52">
        <v>16</v>
      </c>
      <c r="G45" s="52">
        <v>6.31</v>
      </c>
      <c r="H45" s="46">
        <f t="shared" si="2"/>
        <v>7.978363999999999</v>
      </c>
      <c r="I45" s="46">
        <f t="shared" si="3"/>
        <v>127.65</v>
      </c>
    </row>
    <row r="46" spans="1:9" ht="45">
      <c r="A46" s="26" t="s">
        <v>268</v>
      </c>
      <c r="B46" s="26" t="s">
        <v>82</v>
      </c>
      <c r="C46" s="26">
        <v>91927</v>
      </c>
      <c r="D46" s="52" t="s">
        <v>260</v>
      </c>
      <c r="E46" s="126" t="s">
        <v>80</v>
      </c>
      <c r="F46" s="52">
        <v>300</v>
      </c>
      <c r="G46" s="52">
        <v>2.48</v>
      </c>
      <c r="H46" s="46">
        <f t="shared" si="2"/>
        <v>3.135712</v>
      </c>
      <c r="I46" s="46">
        <f t="shared" si="3"/>
        <v>940.71</v>
      </c>
    </row>
    <row r="47" spans="1:9" ht="15">
      <c r="A47" s="26" t="s">
        <v>269</v>
      </c>
      <c r="B47" s="26" t="s">
        <v>116</v>
      </c>
      <c r="C47" s="26">
        <v>4014</v>
      </c>
      <c r="D47" s="52" t="s">
        <v>261</v>
      </c>
      <c r="E47" s="126" t="s">
        <v>106</v>
      </c>
      <c r="F47" s="52">
        <v>10</v>
      </c>
      <c r="G47" s="52">
        <v>6.5</v>
      </c>
      <c r="H47" s="46">
        <f t="shared" si="2"/>
        <v>8.2186</v>
      </c>
      <c r="I47" s="46">
        <f t="shared" si="3"/>
        <v>82.19</v>
      </c>
    </row>
    <row r="48" spans="1:9" ht="30">
      <c r="A48" s="26" t="s">
        <v>270</v>
      </c>
      <c r="B48" s="26" t="s">
        <v>116</v>
      </c>
      <c r="C48" s="26">
        <v>10327</v>
      </c>
      <c r="D48" s="52" t="s">
        <v>262</v>
      </c>
      <c r="E48" s="126" t="s">
        <v>106</v>
      </c>
      <c r="F48" s="52">
        <v>12</v>
      </c>
      <c r="G48" s="52">
        <v>3.41</v>
      </c>
      <c r="H48" s="46">
        <f t="shared" si="2"/>
        <v>4.311604</v>
      </c>
      <c r="I48" s="46">
        <f t="shared" si="3"/>
        <v>51.74</v>
      </c>
    </row>
    <row r="49" spans="1:9" ht="60">
      <c r="A49" s="26" t="s">
        <v>271</v>
      </c>
      <c r="B49" s="26" t="s">
        <v>82</v>
      </c>
      <c r="C49" s="26">
        <v>91854</v>
      </c>
      <c r="D49" s="52" t="s">
        <v>263</v>
      </c>
      <c r="E49" s="126" t="s">
        <v>80</v>
      </c>
      <c r="F49" s="52">
        <v>20</v>
      </c>
      <c r="G49" s="52">
        <v>5.83</v>
      </c>
      <c r="H49" s="46">
        <f t="shared" si="2"/>
        <v>7.371452</v>
      </c>
      <c r="I49" s="46">
        <f t="shared" si="3"/>
        <v>147.43</v>
      </c>
    </row>
    <row r="50" spans="1:9" ht="15.75">
      <c r="A50" s="14" t="s">
        <v>35</v>
      </c>
      <c r="B50" s="53"/>
      <c r="C50" s="53"/>
      <c r="D50" s="42" t="s">
        <v>64</v>
      </c>
      <c r="E50" s="127"/>
      <c r="F50" s="42"/>
      <c r="G50" s="42"/>
      <c r="H50" s="42">
        <f t="shared" si="2"/>
        <v>0</v>
      </c>
      <c r="I50" s="44">
        <f>SUM(I51:I54)</f>
        <v>6155.47852</v>
      </c>
    </row>
    <row r="51" spans="1:9" ht="43.5" customHeight="1">
      <c r="A51" s="26" t="s">
        <v>146</v>
      </c>
      <c r="B51" s="26" t="s">
        <v>95</v>
      </c>
      <c r="C51" s="16" t="s">
        <v>93</v>
      </c>
      <c r="D51" s="52" t="s">
        <v>96</v>
      </c>
      <c r="E51" s="126" t="s">
        <v>99</v>
      </c>
      <c r="F51" s="32">
        <f>'MEM CÁLC LACEN'!H67</f>
        <v>3</v>
      </c>
      <c r="G51" s="46">
        <v>146.91</v>
      </c>
      <c r="H51" s="46">
        <f t="shared" si="2"/>
        <v>185.753004</v>
      </c>
      <c r="I51" s="46">
        <f>F51*H51</f>
        <v>557.259012</v>
      </c>
    </row>
    <row r="52" spans="1:9" ht="48" customHeight="1">
      <c r="A52" s="26" t="s">
        <v>147</v>
      </c>
      <c r="B52" s="26" t="s">
        <v>98</v>
      </c>
      <c r="C52" s="26" t="s">
        <v>93</v>
      </c>
      <c r="D52" s="52" t="s">
        <v>97</v>
      </c>
      <c r="E52" s="126" t="s">
        <v>99</v>
      </c>
      <c r="F52" s="32">
        <f>'MEM CÁLC LACEN'!H68</f>
        <v>3</v>
      </c>
      <c r="G52" s="46">
        <v>139.78</v>
      </c>
      <c r="H52" s="46">
        <f t="shared" si="2"/>
        <v>176.737832</v>
      </c>
      <c r="I52" s="46">
        <f>F52*H52</f>
        <v>530.213496</v>
      </c>
    </row>
    <row r="53" spans="1:9" ht="30">
      <c r="A53" s="26" t="s">
        <v>148</v>
      </c>
      <c r="B53" s="26" t="s">
        <v>84</v>
      </c>
      <c r="C53" s="26" t="s">
        <v>82</v>
      </c>
      <c r="D53" s="52" t="s">
        <v>78</v>
      </c>
      <c r="E53" s="126" t="s">
        <v>85</v>
      </c>
      <c r="F53" s="32">
        <f>'MEM CÁLC LACEN'!H69</f>
        <v>3</v>
      </c>
      <c r="G53" s="46">
        <v>127.66</v>
      </c>
      <c r="H53" s="46">
        <f t="shared" si="2"/>
        <v>161.41330399999998</v>
      </c>
      <c r="I53" s="46">
        <f>F53*H53</f>
        <v>484.23991199999995</v>
      </c>
    </row>
    <row r="54" spans="1:9" ht="65.25" customHeight="1">
      <c r="A54" s="26" t="s">
        <v>149</v>
      </c>
      <c r="B54" s="26">
        <v>83671</v>
      </c>
      <c r="C54" s="26" t="s">
        <v>82</v>
      </c>
      <c r="D54" s="52" t="s">
        <v>210</v>
      </c>
      <c r="E54" s="126" t="s">
        <v>80</v>
      </c>
      <c r="F54" s="32">
        <f>'MEM CÁLC LACEN'!H70</f>
        <v>85</v>
      </c>
      <c r="G54" s="46">
        <v>42.65</v>
      </c>
      <c r="H54" s="46">
        <f t="shared" si="2"/>
        <v>53.92666</v>
      </c>
      <c r="I54" s="46">
        <f>F54*H54</f>
        <v>4583.7661</v>
      </c>
    </row>
    <row r="55" spans="1:9" ht="15.75">
      <c r="A55" s="14" t="s">
        <v>150</v>
      </c>
      <c r="B55" s="53"/>
      <c r="C55" s="53"/>
      <c r="D55" s="42" t="s">
        <v>66</v>
      </c>
      <c r="E55" s="127"/>
      <c r="F55" s="42"/>
      <c r="G55" s="42"/>
      <c r="H55" s="42">
        <f t="shared" si="2"/>
        <v>0</v>
      </c>
      <c r="I55" s="44">
        <f>SUM(I56:I62)</f>
        <v>18855.552181776</v>
      </c>
    </row>
    <row r="56" spans="1:9" ht="30">
      <c r="A56" s="26" t="s">
        <v>151</v>
      </c>
      <c r="B56" s="26">
        <v>90822</v>
      </c>
      <c r="C56" s="26" t="s">
        <v>82</v>
      </c>
      <c r="D56" s="52" t="s">
        <v>86</v>
      </c>
      <c r="E56" s="126" t="s">
        <v>85</v>
      </c>
      <c r="F56" s="46">
        <f>'MEM CÁLC LACEN'!H72</f>
        <v>5</v>
      </c>
      <c r="G56" s="46">
        <v>358.77</v>
      </c>
      <c r="H56" s="46">
        <f t="shared" si="2"/>
        <v>453.628788</v>
      </c>
      <c r="I56" s="46">
        <f aca="true" t="shared" si="4" ref="I56:I62">F56*H56</f>
        <v>2268.14394</v>
      </c>
    </row>
    <row r="57" spans="1:9" ht="51" customHeight="1">
      <c r="A57" s="26" t="s">
        <v>152</v>
      </c>
      <c r="B57" s="26"/>
      <c r="C57" s="26" t="s">
        <v>215</v>
      </c>
      <c r="D57" s="66" t="s">
        <v>213</v>
      </c>
      <c r="E57" s="126" t="s">
        <v>85</v>
      </c>
      <c r="F57" s="46">
        <f>'MEM CÁLC LACEN'!H73</f>
        <v>1</v>
      </c>
      <c r="G57" s="46">
        <f>213.43*1.88*2.1</f>
        <v>842.6216400000001</v>
      </c>
      <c r="H57" s="46">
        <f t="shared" si="2"/>
        <v>1065.410801616</v>
      </c>
      <c r="I57" s="46">
        <f t="shared" si="4"/>
        <v>1065.410801616</v>
      </c>
    </row>
    <row r="58" spans="1:9" ht="15">
      <c r="A58" s="26" t="s">
        <v>153</v>
      </c>
      <c r="B58" s="26"/>
      <c r="C58" s="26" t="s">
        <v>215</v>
      </c>
      <c r="D58" s="45" t="s">
        <v>68</v>
      </c>
      <c r="E58" s="126" t="s">
        <v>81</v>
      </c>
      <c r="F58" s="46">
        <f>'MEM CÁLC LACEN'!H74</f>
        <v>16.8</v>
      </c>
      <c r="G58" s="46">
        <f>0.4*G56</f>
        <v>143.508</v>
      </c>
      <c r="H58" s="46">
        <f t="shared" si="2"/>
        <v>181.45151520000002</v>
      </c>
      <c r="I58" s="46">
        <f t="shared" si="4"/>
        <v>3048.3854553600004</v>
      </c>
    </row>
    <row r="59" spans="1:9" ht="30">
      <c r="A59" s="26" t="s">
        <v>154</v>
      </c>
      <c r="B59" s="26" t="s">
        <v>109</v>
      </c>
      <c r="C59" s="26" t="s">
        <v>112</v>
      </c>
      <c r="D59" s="45" t="s">
        <v>113</v>
      </c>
      <c r="E59" s="126"/>
      <c r="F59" s="46"/>
      <c r="G59" s="46">
        <v>75</v>
      </c>
      <c r="H59" s="46">
        <f t="shared" si="2"/>
        <v>94.83</v>
      </c>
      <c r="I59" s="46">
        <f t="shared" si="4"/>
        <v>0</v>
      </c>
    </row>
    <row r="60" spans="1:9" ht="15">
      <c r="A60" s="26" t="s">
        <v>155</v>
      </c>
      <c r="B60" s="26" t="s">
        <v>109</v>
      </c>
      <c r="C60" s="26" t="s">
        <v>111</v>
      </c>
      <c r="D60" s="45" t="s">
        <v>67</v>
      </c>
      <c r="E60" s="126" t="s">
        <v>81</v>
      </c>
      <c r="F60" s="46">
        <f>'MEM CÁLC LACEN'!H76</f>
        <v>2.4</v>
      </c>
      <c r="G60" s="46">
        <v>168.6</v>
      </c>
      <c r="H60" s="46">
        <f t="shared" si="2"/>
        <v>213.17783999999997</v>
      </c>
      <c r="I60" s="46">
        <f t="shared" si="4"/>
        <v>511.6268159999999</v>
      </c>
    </row>
    <row r="61" spans="1:9" ht="36.75" customHeight="1">
      <c r="A61" s="26" t="s">
        <v>156</v>
      </c>
      <c r="B61" s="26" t="s">
        <v>82</v>
      </c>
      <c r="C61" s="26">
        <v>73933</v>
      </c>
      <c r="D61" s="45" t="s">
        <v>114</v>
      </c>
      <c r="E61" s="126" t="s">
        <v>81</v>
      </c>
      <c r="F61" s="46">
        <f>'MEM CÁLC LACEN'!H77</f>
        <v>6.3</v>
      </c>
      <c r="G61" s="46">
        <v>513.74</v>
      </c>
      <c r="H61" s="46">
        <f t="shared" si="2"/>
        <v>649.572856</v>
      </c>
      <c r="I61" s="46">
        <f t="shared" si="4"/>
        <v>4092.3089928</v>
      </c>
    </row>
    <row r="62" spans="1:14" ht="48" customHeight="1">
      <c r="A62" s="26" t="s">
        <v>272</v>
      </c>
      <c r="B62" s="26"/>
      <c r="C62" s="26" t="s">
        <v>215</v>
      </c>
      <c r="D62" s="51" t="s">
        <v>280</v>
      </c>
      <c r="E62" s="126" t="s">
        <v>81</v>
      </c>
      <c r="F62" s="46">
        <f>'MEM CÁLC LACEN'!H78</f>
        <v>6</v>
      </c>
      <c r="G62" s="144">
        <v>1037.34</v>
      </c>
      <c r="H62" s="46">
        <f t="shared" si="2"/>
        <v>1311.612696</v>
      </c>
      <c r="I62" s="46">
        <f t="shared" si="4"/>
        <v>7869.676175999999</v>
      </c>
      <c r="J62" s="250" t="s">
        <v>219</v>
      </c>
      <c r="K62" s="251"/>
      <c r="L62" s="251"/>
      <c r="M62" s="251"/>
      <c r="N62" s="251"/>
    </row>
    <row r="63" spans="1:9" ht="15.75">
      <c r="A63" s="14" t="s">
        <v>157</v>
      </c>
      <c r="B63" s="53"/>
      <c r="C63" s="53"/>
      <c r="D63" s="42" t="s">
        <v>4</v>
      </c>
      <c r="E63" s="127"/>
      <c r="F63" s="42"/>
      <c r="G63" s="42"/>
      <c r="H63" s="42"/>
      <c r="I63" s="44">
        <f>SUM(I64:I71)</f>
        <v>64316.150439232</v>
      </c>
    </row>
    <row r="64" spans="1:9" ht="32.25" customHeight="1">
      <c r="A64" s="26" t="s">
        <v>273</v>
      </c>
      <c r="B64" s="26" t="s">
        <v>82</v>
      </c>
      <c r="C64" s="26" t="s">
        <v>90</v>
      </c>
      <c r="D64" s="52" t="s">
        <v>91</v>
      </c>
      <c r="E64" s="126" t="s">
        <v>81</v>
      </c>
      <c r="F64" s="46">
        <f>'MEM CÁLC LACEN'!H104</f>
        <v>1185.99</v>
      </c>
      <c r="G64" s="46">
        <v>16.18</v>
      </c>
      <c r="H64" s="46">
        <f aca="true" t="shared" si="5" ref="H64:H79">G64*1.2644</f>
        <v>20.457992</v>
      </c>
      <c r="I64" s="46">
        <f aca="true" t="shared" si="6" ref="I64:I71">F64*H64</f>
        <v>24262.97393208</v>
      </c>
    </row>
    <row r="65" spans="1:9" ht="15">
      <c r="A65" s="26" t="s">
        <v>158</v>
      </c>
      <c r="B65" s="26" t="s">
        <v>82</v>
      </c>
      <c r="C65" s="26">
        <v>88489</v>
      </c>
      <c r="D65" s="52" t="s">
        <v>69</v>
      </c>
      <c r="E65" s="126" t="s">
        <v>81</v>
      </c>
      <c r="F65" s="46">
        <f>'MEM CÁLC LACEN'!H105</f>
        <v>1185.99</v>
      </c>
      <c r="G65" s="46">
        <v>9.3</v>
      </c>
      <c r="H65" s="46">
        <f t="shared" si="5"/>
        <v>11.75892</v>
      </c>
      <c r="I65" s="46">
        <f t="shared" si="6"/>
        <v>13945.9615308</v>
      </c>
    </row>
    <row r="66" spans="1:9" ht="15">
      <c r="A66" s="26" t="s">
        <v>159</v>
      </c>
      <c r="B66" s="26" t="s">
        <v>82</v>
      </c>
      <c r="C66" s="26" t="s">
        <v>103</v>
      </c>
      <c r="D66" s="52" t="s">
        <v>71</v>
      </c>
      <c r="E66" s="126" t="s">
        <v>81</v>
      </c>
      <c r="F66" s="46">
        <f>'MEM CÁLC LACEN'!H106</f>
        <v>50</v>
      </c>
      <c r="G66" s="46">
        <v>12.94</v>
      </c>
      <c r="H66" s="46">
        <f t="shared" si="5"/>
        <v>16.361335999999998</v>
      </c>
      <c r="I66" s="46">
        <f t="shared" si="6"/>
        <v>818.0668</v>
      </c>
    </row>
    <row r="67" spans="1:9" ht="30">
      <c r="A67" s="26" t="s">
        <v>160</v>
      </c>
      <c r="B67" s="26" t="s">
        <v>82</v>
      </c>
      <c r="C67" s="26">
        <v>73739</v>
      </c>
      <c r="D67" s="52" t="s">
        <v>70</v>
      </c>
      <c r="E67" s="126" t="s">
        <v>81</v>
      </c>
      <c r="F67" s="46">
        <f>'MEM CÁLC LACEN'!H107</f>
        <v>50</v>
      </c>
      <c r="G67" s="46">
        <v>13.63</v>
      </c>
      <c r="H67" s="46">
        <f t="shared" si="5"/>
        <v>17.233772000000002</v>
      </c>
      <c r="I67" s="46">
        <f t="shared" si="6"/>
        <v>861.6886000000001</v>
      </c>
    </row>
    <row r="68" spans="1:13" ht="30">
      <c r="A68" s="26" t="s">
        <v>161</v>
      </c>
      <c r="B68" s="26" t="s">
        <v>116</v>
      </c>
      <c r="C68" s="26">
        <v>2278</v>
      </c>
      <c r="D68" s="52" t="s">
        <v>117</v>
      </c>
      <c r="E68" s="126" t="s">
        <v>81</v>
      </c>
      <c r="F68" s="46">
        <f>'MEM CÁLC LACEN'!H108</f>
        <v>551.285</v>
      </c>
      <c r="G68" s="46">
        <v>8.39</v>
      </c>
      <c r="H68" s="46">
        <f t="shared" si="5"/>
        <v>10.608316</v>
      </c>
      <c r="I68" s="46">
        <f t="shared" si="6"/>
        <v>5848.20548606</v>
      </c>
      <c r="M68" s="13">
        <f>60*3.8</f>
        <v>228</v>
      </c>
    </row>
    <row r="69" spans="1:9" ht="15">
      <c r="A69" s="26" t="s">
        <v>162</v>
      </c>
      <c r="B69" s="26" t="s">
        <v>82</v>
      </c>
      <c r="C69" s="26">
        <v>88486</v>
      </c>
      <c r="D69" s="52" t="s">
        <v>75</v>
      </c>
      <c r="E69" s="126" t="s">
        <v>81</v>
      </c>
      <c r="F69" s="46">
        <f>'MEM CÁLC LACEN'!H109</f>
        <v>551.285</v>
      </c>
      <c r="G69" s="46">
        <v>8.22</v>
      </c>
      <c r="H69" s="46">
        <f t="shared" si="5"/>
        <v>10.393368</v>
      </c>
      <c r="I69" s="46">
        <f t="shared" si="6"/>
        <v>5729.70787788</v>
      </c>
    </row>
    <row r="70" spans="1:9" s="121" customFormat="1" ht="15">
      <c r="A70" s="26" t="s">
        <v>163</v>
      </c>
      <c r="B70" s="26" t="s">
        <v>82</v>
      </c>
      <c r="C70" s="26">
        <v>88416</v>
      </c>
      <c r="D70" s="52" t="s">
        <v>72</v>
      </c>
      <c r="E70" s="126" t="s">
        <v>81</v>
      </c>
      <c r="F70" s="46">
        <f>'MEM CÁLC LACEN'!H116</f>
        <v>744.891</v>
      </c>
      <c r="G70" s="46">
        <v>12.53</v>
      </c>
      <c r="H70" s="46">
        <f t="shared" si="5"/>
        <v>15.842932</v>
      </c>
      <c r="I70" s="46">
        <f t="shared" si="6"/>
        <v>11801.257460411998</v>
      </c>
    </row>
    <row r="71" spans="1:9" s="121" customFormat="1" ht="15">
      <c r="A71" s="26" t="s">
        <v>370</v>
      </c>
      <c r="B71" s="26" t="s">
        <v>82</v>
      </c>
      <c r="C71" s="26">
        <v>73794</v>
      </c>
      <c r="D71" s="52" t="s">
        <v>369</v>
      </c>
      <c r="E71" s="126" t="s">
        <v>81</v>
      </c>
      <c r="F71" s="46">
        <f>'MEM CÁLC LACEN'!H117</f>
        <v>29.4</v>
      </c>
      <c r="G71" s="46">
        <v>28.2</v>
      </c>
      <c r="H71" s="46">
        <f t="shared" si="5"/>
        <v>35.656079999999996</v>
      </c>
      <c r="I71" s="46">
        <f t="shared" si="6"/>
        <v>1048.288752</v>
      </c>
    </row>
    <row r="72" spans="1:9" ht="15.75">
      <c r="A72" s="14" t="s">
        <v>164</v>
      </c>
      <c r="B72" s="14"/>
      <c r="C72" s="14"/>
      <c r="D72" s="42" t="s">
        <v>73</v>
      </c>
      <c r="E72" s="127"/>
      <c r="F72" s="42"/>
      <c r="G72" s="42"/>
      <c r="H72" s="42"/>
      <c r="I72" s="44">
        <f>SUM(I73:I79)</f>
        <v>17567.60002596</v>
      </c>
    </row>
    <row r="73" spans="1:9" s="121" customFormat="1" ht="33" customHeight="1">
      <c r="A73" s="26" t="s">
        <v>165</v>
      </c>
      <c r="B73" s="26" t="s">
        <v>82</v>
      </c>
      <c r="C73" s="26">
        <v>96109</v>
      </c>
      <c r="D73" s="52" t="str">
        <f>'MEM CÁLC LACEN'!B119</f>
        <v>FORRO DE GESSO ESTERILIZAÇÃO ATÉ O REFEITÓRIO</v>
      </c>
      <c r="E73" s="126" t="s">
        <v>81</v>
      </c>
      <c r="F73" s="52">
        <f>'MEM CÁLC LACEN'!H28</f>
        <v>145.77</v>
      </c>
      <c r="G73" s="52">
        <v>31.94</v>
      </c>
      <c r="H73" s="46">
        <f t="shared" si="5"/>
        <v>40.384936</v>
      </c>
      <c r="I73" s="46">
        <f aca="true" t="shared" si="7" ref="I73:I79">F73*H73</f>
        <v>5886.9121207200005</v>
      </c>
    </row>
    <row r="74" spans="1:9" s="141" customFormat="1" ht="33" customHeight="1">
      <c r="A74" s="26" t="s">
        <v>249</v>
      </c>
      <c r="B74" s="26" t="s">
        <v>109</v>
      </c>
      <c r="C74" s="26" t="s">
        <v>112</v>
      </c>
      <c r="D74" s="52" t="s">
        <v>277</v>
      </c>
      <c r="E74" s="126" t="s">
        <v>81</v>
      </c>
      <c r="F74" s="52">
        <f>'MEM CÁLC LACEN'!G120</f>
        <v>63.63</v>
      </c>
      <c r="G74" s="52">
        <v>75</v>
      </c>
      <c r="H74" s="46">
        <f t="shared" si="5"/>
        <v>94.83</v>
      </c>
      <c r="I74" s="46">
        <f t="shared" si="7"/>
        <v>6034.0329</v>
      </c>
    </row>
    <row r="75" spans="1:9" s="15" customFormat="1" ht="30">
      <c r="A75" s="26" t="s">
        <v>166</v>
      </c>
      <c r="B75" s="16" t="s">
        <v>82</v>
      </c>
      <c r="C75" s="16">
        <v>83623</v>
      </c>
      <c r="D75" s="45" t="s">
        <v>104</v>
      </c>
      <c r="E75" s="125"/>
      <c r="F75" s="139">
        <f>'MEM CÁLC LACEN'!H121</f>
        <v>5.84</v>
      </c>
      <c r="G75" s="139">
        <v>220.99</v>
      </c>
      <c r="H75" s="46">
        <f t="shared" si="5"/>
        <v>279.419756</v>
      </c>
      <c r="I75" s="46">
        <f t="shared" si="7"/>
        <v>1631.81137504</v>
      </c>
    </row>
    <row r="76" spans="1:9" ht="33" customHeight="1">
      <c r="A76" s="26" t="s">
        <v>167</v>
      </c>
      <c r="B76" s="26" t="s">
        <v>82</v>
      </c>
      <c r="C76" s="26">
        <v>95573</v>
      </c>
      <c r="D76" s="52" t="s">
        <v>107</v>
      </c>
      <c r="E76" s="126" t="s">
        <v>106</v>
      </c>
      <c r="F76" s="46">
        <v>14</v>
      </c>
      <c r="G76" s="46">
        <v>33.08</v>
      </c>
      <c r="H76" s="46">
        <f t="shared" si="5"/>
        <v>41.826352</v>
      </c>
      <c r="I76" s="46">
        <f t="shared" si="7"/>
        <v>585.568928</v>
      </c>
    </row>
    <row r="77" spans="1:9" s="15" customFormat="1" ht="48.75" customHeight="1">
      <c r="A77" s="26" t="s">
        <v>168</v>
      </c>
      <c r="B77" s="16" t="s">
        <v>82</v>
      </c>
      <c r="C77" s="16">
        <v>151</v>
      </c>
      <c r="D77" s="45" t="s">
        <v>282</v>
      </c>
      <c r="E77" s="138" t="s">
        <v>115</v>
      </c>
      <c r="F77" s="139">
        <f>'MEM CÁLC LACEN'!H123</f>
        <v>3</v>
      </c>
      <c r="G77" s="139">
        <f>19.53*1.3</f>
        <v>25.389000000000003</v>
      </c>
      <c r="H77" s="46">
        <f t="shared" si="5"/>
        <v>32.1018516</v>
      </c>
      <c r="I77" s="46">
        <f t="shared" si="7"/>
        <v>96.30555480000001</v>
      </c>
    </row>
    <row r="78" spans="1:9" s="15" customFormat="1" ht="48.75" customHeight="1">
      <c r="A78" s="26" t="s">
        <v>274</v>
      </c>
      <c r="B78" s="16"/>
      <c r="C78" s="16" t="s">
        <v>215</v>
      </c>
      <c r="D78" s="45" t="str">
        <f>'MEM CÁLC LACEN'!B124</f>
        <v>RECOLOCAÇÃO DE CONDENSADORES PARA SPLITS</v>
      </c>
      <c r="E78" s="138" t="s">
        <v>106</v>
      </c>
      <c r="F78" s="139">
        <f>'MEM CÁLC LACEN'!H124</f>
        <v>7</v>
      </c>
      <c r="G78" s="139">
        <f>41.2*1.3</f>
        <v>53.56</v>
      </c>
      <c r="H78" s="46">
        <f t="shared" si="5"/>
        <v>67.721264</v>
      </c>
      <c r="I78" s="46">
        <f t="shared" si="7"/>
        <v>474.048848</v>
      </c>
    </row>
    <row r="79" spans="1:9" s="121" customFormat="1" ht="15.75">
      <c r="A79" s="26" t="s">
        <v>274</v>
      </c>
      <c r="B79" s="26" t="s">
        <v>82</v>
      </c>
      <c r="C79" s="26">
        <v>9537</v>
      </c>
      <c r="D79" s="52" t="s">
        <v>74</v>
      </c>
      <c r="E79" s="126" t="s">
        <v>81</v>
      </c>
      <c r="F79" s="119">
        <f>'MEM CÁLC LACEN'!H125</f>
        <v>1102.97</v>
      </c>
      <c r="G79" s="46">
        <v>2.05</v>
      </c>
      <c r="H79" s="46">
        <f t="shared" si="5"/>
        <v>2.5920199999999998</v>
      </c>
      <c r="I79" s="46">
        <f t="shared" si="7"/>
        <v>2858.9202993999997</v>
      </c>
    </row>
    <row r="80" spans="1:9" ht="22.5" customHeight="1">
      <c r="A80" s="257" t="s">
        <v>246</v>
      </c>
      <c r="B80" s="258"/>
      <c r="C80" s="258"/>
      <c r="D80" s="258"/>
      <c r="E80" s="258"/>
      <c r="F80" s="258"/>
      <c r="G80" s="258"/>
      <c r="H80" s="259"/>
      <c r="I80" s="72">
        <f>(I9+I22+I24+I26+I28+I31+I37+I40+I50+I55+I63+I72)</f>
        <v>376497.09166085406</v>
      </c>
    </row>
    <row r="81" spans="1:9" ht="46.5" customHeight="1">
      <c r="A81" s="252" t="s">
        <v>373</v>
      </c>
      <c r="B81" s="252"/>
      <c r="C81" s="252"/>
      <c r="D81" s="252"/>
      <c r="E81" s="252"/>
      <c r="F81" s="252"/>
      <c r="G81" s="252"/>
      <c r="H81" s="252"/>
      <c r="I81" s="252"/>
    </row>
    <row r="82" spans="1:9" ht="22.5" customHeight="1">
      <c r="A82" s="252" t="s">
        <v>275</v>
      </c>
      <c r="B82" s="252"/>
      <c r="C82" s="252"/>
      <c r="D82" s="252"/>
      <c r="E82" s="252"/>
      <c r="F82" s="252"/>
      <c r="G82" s="252"/>
      <c r="H82" s="252"/>
      <c r="I82" s="252"/>
    </row>
    <row r="83" spans="1:9" ht="22.5" customHeight="1">
      <c r="A83" s="253" t="s">
        <v>286</v>
      </c>
      <c r="B83" s="253"/>
      <c r="C83" s="253"/>
      <c r="D83" s="253"/>
      <c r="E83" s="253"/>
      <c r="F83" s="253"/>
      <c r="G83" s="253"/>
      <c r="H83" s="253"/>
      <c r="I83" s="253"/>
    </row>
    <row r="86" spans="4:9" ht="22.5" customHeight="1">
      <c r="D86" s="101"/>
      <c r="I86" s="97"/>
    </row>
    <row r="89" spans="8:9" ht="22.5" customHeight="1">
      <c r="H89" s="135"/>
      <c r="I89" s="136"/>
    </row>
  </sheetData>
  <sheetProtection/>
  <mergeCells count="15">
    <mergeCell ref="J62:N62"/>
    <mergeCell ref="A82:I82"/>
    <mergeCell ref="A83:I83"/>
    <mergeCell ref="A4:I4"/>
    <mergeCell ref="A5:I5"/>
    <mergeCell ref="A80:H80"/>
    <mergeCell ref="A81:I81"/>
    <mergeCell ref="D1:I1"/>
    <mergeCell ref="D2:I2"/>
    <mergeCell ref="D3:I3"/>
    <mergeCell ref="A6:G6"/>
    <mergeCell ref="H6:I6"/>
    <mergeCell ref="A7:G7"/>
    <mergeCell ref="H7:I7"/>
    <mergeCell ref="A1:C3"/>
  </mergeCells>
  <printOptions/>
  <pageMargins left="0.5118110236220472" right="0.5118110236220472" top="0.35" bottom="0.7874015748031497" header="0.31496062992125984" footer="0.31496062992125984"/>
  <pageSetup orientation="landscape" paperSize="9" scale="7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22.5" customHeight="1"/>
  <cols>
    <col min="1" max="1" width="14.421875" style="13" bestFit="1" customWidth="1"/>
    <col min="2" max="2" width="55.7109375" style="18" customWidth="1"/>
    <col min="3" max="3" width="15.7109375" style="19" customWidth="1"/>
    <col min="4" max="4" width="20.00390625" style="13" customWidth="1"/>
    <col min="5" max="5" width="16.00390625" style="13" customWidth="1"/>
    <col min="6" max="6" width="23.8515625" style="13" customWidth="1"/>
    <col min="7" max="7" width="13.8515625" style="15" customWidth="1"/>
    <col min="8" max="8" width="20.140625" style="20" customWidth="1"/>
    <col min="9" max="9" width="27.57421875" style="13" customWidth="1"/>
    <col min="10" max="16384" width="9.140625" style="13" customWidth="1"/>
  </cols>
  <sheetData>
    <row r="1" spans="1:9" ht="22.5" customHeight="1">
      <c r="A1" s="266" t="s">
        <v>17</v>
      </c>
      <c r="B1" s="267"/>
      <c r="C1" s="244" t="s">
        <v>51</v>
      </c>
      <c r="D1" s="244"/>
      <c r="E1" s="244"/>
      <c r="F1" s="244"/>
      <c r="G1" s="244"/>
      <c r="H1" s="244"/>
      <c r="I1" s="244"/>
    </row>
    <row r="2" spans="1:9" ht="22.5" customHeight="1">
      <c r="A2" s="268"/>
      <c r="B2" s="269"/>
      <c r="C2" s="244" t="s">
        <v>288</v>
      </c>
      <c r="D2" s="244"/>
      <c r="E2" s="244"/>
      <c r="F2" s="244"/>
      <c r="G2" s="244"/>
      <c r="H2" s="244"/>
      <c r="I2" s="244"/>
    </row>
    <row r="3" spans="1:9" ht="22.5" customHeight="1">
      <c r="A3" s="270"/>
      <c r="B3" s="271"/>
      <c r="C3" s="244" t="s">
        <v>53</v>
      </c>
      <c r="D3" s="244"/>
      <c r="E3" s="244"/>
      <c r="F3" s="244"/>
      <c r="G3" s="244"/>
      <c r="H3" s="244"/>
      <c r="I3" s="244"/>
    </row>
    <row r="4" spans="1:9" ht="6.75" customHeight="1">
      <c r="A4" s="260"/>
      <c r="B4" s="261"/>
      <c r="C4" s="261"/>
      <c r="D4" s="261"/>
      <c r="E4" s="261"/>
      <c r="F4" s="261"/>
      <c r="G4" s="261"/>
      <c r="H4" s="261"/>
      <c r="I4" s="261"/>
    </row>
    <row r="5" spans="1:9" ht="22.5" customHeight="1">
      <c r="A5" s="262" t="s">
        <v>40</v>
      </c>
      <c r="B5" s="263"/>
      <c r="C5" s="263"/>
      <c r="D5" s="263"/>
      <c r="E5" s="263"/>
      <c r="F5" s="263"/>
      <c r="G5" s="263"/>
      <c r="H5" s="263"/>
      <c r="I5" s="263"/>
    </row>
    <row r="6" spans="1:9" ht="6.75" customHeight="1">
      <c r="A6" s="264"/>
      <c r="B6" s="265"/>
      <c r="C6" s="265"/>
      <c r="D6" s="265"/>
      <c r="E6" s="265"/>
      <c r="F6" s="265"/>
      <c r="G6" s="265"/>
      <c r="H6" s="265"/>
      <c r="I6" s="265"/>
    </row>
    <row r="7" spans="1:9" ht="18" customHeight="1">
      <c r="A7" s="274" t="str">
        <f>'ORÇAMENTO LACEN '!$A$6:$G$6</f>
        <v>OBRA: RECUPERAÇÃO DO LABORATÓRIO CENTRAL - LACEN</v>
      </c>
      <c r="B7" s="275"/>
      <c r="C7" s="275"/>
      <c r="D7" s="275"/>
      <c r="E7" s="275"/>
      <c r="F7" s="275"/>
      <c r="G7" s="275"/>
      <c r="H7" s="275"/>
      <c r="I7" s="275"/>
    </row>
    <row r="8" spans="1:9" ht="18" customHeight="1">
      <c r="A8" s="277" t="s">
        <v>37</v>
      </c>
      <c r="B8" s="278"/>
      <c r="C8" s="278"/>
      <c r="D8" s="278"/>
      <c r="E8" s="278"/>
      <c r="F8" s="278"/>
      <c r="G8" s="278"/>
      <c r="H8" s="278"/>
      <c r="I8" s="278"/>
    </row>
    <row r="9" spans="1:9" ht="46.5" customHeight="1">
      <c r="A9" s="21" t="s">
        <v>21</v>
      </c>
      <c r="B9" s="22" t="s">
        <v>23</v>
      </c>
      <c r="C9" s="22" t="s">
        <v>41</v>
      </c>
      <c r="D9" s="23" t="s">
        <v>42</v>
      </c>
      <c r="E9" s="264" t="s">
        <v>43</v>
      </c>
      <c r="F9" s="276"/>
      <c r="G9" s="264" t="s">
        <v>48</v>
      </c>
      <c r="H9" s="273"/>
      <c r="I9" s="23" t="s">
        <v>44</v>
      </c>
    </row>
    <row r="10" spans="1:9" s="15" customFormat="1" ht="15.75">
      <c r="A10" s="27" t="s">
        <v>28</v>
      </c>
      <c r="B10" s="28" t="str">
        <f>'ORÇAMENTO LACEN '!D9</f>
        <v>SERVIÇOS PRELIMINARES</v>
      </c>
      <c r="C10" s="34">
        <f>D10/D22*100</f>
        <v>5.859142087878076</v>
      </c>
      <c r="D10" s="29">
        <f>'ORÇAMENTO LACEN '!I9</f>
        <v>22059.499557138</v>
      </c>
      <c r="E10" s="29">
        <v>100</v>
      </c>
      <c r="F10" s="29">
        <f aca="true" t="shared" si="0" ref="F10:F15">D10</f>
        <v>22059.499557138</v>
      </c>
      <c r="G10" s="17"/>
      <c r="H10" s="30">
        <f aca="true" t="shared" si="1" ref="H10:H15">D10*G10</f>
        <v>0</v>
      </c>
      <c r="I10" s="31">
        <f>F10+H10</f>
        <v>22059.499557138</v>
      </c>
    </row>
    <row r="11" spans="1:9" ht="15.75">
      <c r="A11" s="27" t="s">
        <v>29</v>
      </c>
      <c r="B11" s="28" t="str">
        <f>'ORÇAMENTO LACEN '!D22</f>
        <v>MOVIMENTO DE TERRA</v>
      </c>
      <c r="C11" s="34">
        <f>D11/D22*100</f>
        <v>0.5735810032830948</v>
      </c>
      <c r="D11" s="32">
        <f>'ORÇAMENTO LACEN '!I22</f>
        <v>2159.51579568</v>
      </c>
      <c r="E11" s="29">
        <v>100</v>
      </c>
      <c r="F11" s="29">
        <f t="shared" si="0"/>
        <v>2159.51579568</v>
      </c>
      <c r="G11" s="17"/>
      <c r="H11" s="30">
        <f t="shared" si="1"/>
        <v>0</v>
      </c>
      <c r="I11" s="31">
        <f aca="true" t="shared" si="2" ref="I11:I21">F11+H11</f>
        <v>2159.51579568</v>
      </c>
    </row>
    <row r="12" spans="1:9" ht="15.75">
      <c r="A12" s="27" t="s">
        <v>30</v>
      </c>
      <c r="B12" s="33" t="str">
        <f>'ORÇAMENTO LACEN '!D24</f>
        <v>INFRAESTRUTURA</v>
      </c>
      <c r="C12" s="34">
        <f>D12/D22*100</f>
        <v>1.1222772637261582</v>
      </c>
      <c r="D12" s="32">
        <f>'ORÇAMENTO LACEN '!I24</f>
        <v>4225.341258299999</v>
      </c>
      <c r="E12" s="29">
        <v>100</v>
      </c>
      <c r="F12" s="29">
        <f t="shared" si="0"/>
        <v>4225.341258299999</v>
      </c>
      <c r="G12" s="17"/>
      <c r="H12" s="30">
        <f t="shared" si="1"/>
        <v>0</v>
      </c>
      <c r="I12" s="31">
        <f t="shared" si="2"/>
        <v>4225.341258299999</v>
      </c>
    </row>
    <row r="13" spans="1:9" ht="15.75">
      <c r="A13" s="27" t="s">
        <v>31</v>
      </c>
      <c r="B13" s="28" t="str">
        <f>'ORÇAMENTO LACEN '!D26</f>
        <v>ESTRUTURA </v>
      </c>
      <c r="C13" s="34">
        <f>D13/D22*100</f>
        <v>0.003414410120219423</v>
      </c>
      <c r="D13" s="32">
        <f>'ORÇAMENTO LACEN '!I26</f>
        <v>12.8551548</v>
      </c>
      <c r="E13" s="29">
        <v>100</v>
      </c>
      <c r="F13" s="29">
        <f t="shared" si="0"/>
        <v>12.8551548</v>
      </c>
      <c r="G13" s="17"/>
      <c r="H13" s="30">
        <f t="shared" si="1"/>
        <v>0</v>
      </c>
      <c r="I13" s="31">
        <f t="shared" si="2"/>
        <v>12.8551548</v>
      </c>
    </row>
    <row r="14" spans="1:9" ht="15.75">
      <c r="A14" s="27" t="s">
        <v>32</v>
      </c>
      <c r="B14" s="28" t="str">
        <f>'ORÇAMENTO LACEN '!D28</f>
        <v>REVESTIMENTOS</v>
      </c>
      <c r="C14" s="34">
        <f>D14/D22*100</f>
        <v>0.29551052962773267</v>
      </c>
      <c r="D14" s="32">
        <f>'ORÇAMENTO LACEN '!I28</f>
        <v>1112.5885496</v>
      </c>
      <c r="E14" s="29">
        <v>100</v>
      </c>
      <c r="F14" s="29">
        <f t="shared" si="0"/>
        <v>1112.5885496</v>
      </c>
      <c r="G14" s="17"/>
      <c r="H14" s="30">
        <f t="shared" si="1"/>
        <v>0</v>
      </c>
      <c r="I14" s="31">
        <f t="shared" si="2"/>
        <v>1112.5885496</v>
      </c>
    </row>
    <row r="15" spans="1:9" ht="15.75">
      <c r="A15" s="27" t="s">
        <v>33</v>
      </c>
      <c r="B15" s="28" t="str">
        <f>'ORÇAMENTO LACEN '!D31</f>
        <v>COBERTURA</v>
      </c>
      <c r="C15" s="34">
        <f>D15/D22*100</f>
        <v>52.46454826404062</v>
      </c>
      <c r="D15" s="17">
        <f>'ORÇAMENTO LACEN '!I31</f>
        <v>197527.49836711804</v>
      </c>
      <c r="E15" s="29">
        <v>100</v>
      </c>
      <c r="F15" s="29">
        <f t="shared" si="0"/>
        <v>197527.49836711804</v>
      </c>
      <c r="G15" s="17"/>
      <c r="H15" s="30">
        <f t="shared" si="1"/>
        <v>0</v>
      </c>
      <c r="I15" s="31">
        <f t="shared" si="2"/>
        <v>197527.49836711804</v>
      </c>
    </row>
    <row r="16" spans="1:9" ht="15.75">
      <c r="A16" s="27" t="s">
        <v>34</v>
      </c>
      <c r="B16" s="28" t="str">
        <f>'ORÇAMENTO LACEN '!D37</f>
        <v>PAVIMENTAÇÃO</v>
      </c>
      <c r="C16" s="34">
        <f>D16/D22*100</f>
        <v>1.5248993786176799</v>
      </c>
      <c r="D16" s="32">
        <f>'ORÇAMENTO LACEN '!I37</f>
        <v>5741.20181125</v>
      </c>
      <c r="E16" s="17"/>
      <c r="F16" s="29">
        <f>D16*E16</f>
        <v>0</v>
      </c>
      <c r="G16" s="17">
        <v>100</v>
      </c>
      <c r="H16" s="30">
        <f aca="true" t="shared" si="3" ref="H16:H21">D16</f>
        <v>5741.20181125</v>
      </c>
      <c r="I16" s="31">
        <f t="shared" si="2"/>
        <v>5741.20181125</v>
      </c>
    </row>
    <row r="17" spans="1:9" ht="15.75">
      <c r="A17" s="27" t="s">
        <v>143</v>
      </c>
      <c r="B17" s="28" t="str">
        <f>'ORÇAMENTO LACEN '!D40</f>
        <v>INSTALAÇÃOES ELÉTRICAS</v>
      </c>
      <c r="C17" s="34">
        <f>D17/D22*100</f>
        <v>9.76469959909188</v>
      </c>
      <c r="D17" s="32">
        <f>'ORÇAMENTO LACEN '!I40</f>
        <v>36763.810000000005</v>
      </c>
      <c r="E17" s="17"/>
      <c r="F17" s="29">
        <f>D17*E17</f>
        <v>0</v>
      </c>
      <c r="G17" s="17">
        <v>100</v>
      </c>
      <c r="H17" s="30">
        <f t="shared" si="3"/>
        <v>36763.810000000005</v>
      </c>
      <c r="I17" s="31">
        <f t="shared" si="2"/>
        <v>36763.810000000005</v>
      </c>
    </row>
    <row r="18" spans="1:9" ht="15.75">
      <c r="A18" s="27" t="s">
        <v>35</v>
      </c>
      <c r="B18" s="28" t="str">
        <f>'ORÇAMENTO LACEN '!D50</f>
        <v>INSTALAÇÕES HIDROSSANITÁRIAS</v>
      </c>
      <c r="C18" s="34">
        <f>D18/D22*100</f>
        <v>1.634933882980645</v>
      </c>
      <c r="D18" s="32">
        <f>'ORÇAMENTO LACEN '!I50</f>
        <v>6155.47852</v>
      </c>
      <c r="E18" s="17"/>
      <c r="F18" s="29">
        <f>D18*E18</f>
        <v>0</v>
      </c>
      <c r="G18" s="17">
        <v>100</v>
      </c>
      <c r="H18" s="30">
        <f t="shared" si="3"/>
        <v>6155.47852</v>
      </c>
      <c r="I18" s="31">
        <f t="shared" si="2"/>
        <v>6155.47852</v>
      </c>
    </row>
    <row r="19" spans="1:9" ht="15.75">
      <c r="A19" s="27" t="s">
        <v>150</v>
      </c>
      <c r="B19" s="28" t="str">
        <f>'ORÇAMENTO LACEN '!D55</f>
        <v>ESQUADRIAS/DIVISÓRIAS</v>
      </c>
      <c r="C19" s="34">
        <f>D19/D22*100</f>
        <v>5.0081534756610955</v>
      </c>
      <c r="D19" s="32">
        <f>'ORÇAMENTO LACEN '!I55</f>
        <v>18855.552181776</v>
      </c>
      <c r="E19" s="17"/>
      <c r="F19" s="29">
        <f>D19*E19</f>
        <v>0</v>
      </c>
      <c r="G19" s="17">
        <v>100</v>
      </c>
      <c r="H19" s="30">
        <f t="shared" si="3"/>
        <v>18855.552181776</v>
      </c>
      <c r="I19" s="31">
        <f t="shared" si="2"/>
        <v>18855.552181776</v>
      </c>
    </row>
    <row r="20" spans="1:9" ht="15.75">
      <c r="A20" s="27" t="s">
        <v>157</v>
      </c>
      <c r="B20" s="28" t="str">
        <f>'ORÇAMENTO LACEN '!D63</f>
        <v>PINTURA</v>
      </c>
      <c r="C20" s="34">
        <f>D20/D22*100</f>
        <v>17.08277483778481</v>
      </c>
      <c r="D20" s="32">
        <f>'ORÇAMENTO LACEN '!I63</f>
        <v>64316.150439232</v>
      </c>
      <c r="E20" s="17"/>
      <c r="F20" s="29">
        <f>D20*E20</f>
        <v>0</v>
      </c>
      <c r="G20" s="17">
        <v>100</v>
      </c>
      <c r="H20" s="30">
        <f t="shared" si="3"/>
        <v>64316.150439232</v>
      </c>
      <c r="I20" s="31">
        <f t="shared" si="2"/>
        <v>64316.150439232</v>
      </c>
    </row>
    <row r="21" spans="1:9" ht="15.75">
      <c r="A21" s="27" t="s">
        <v>164</v>
      </c>
      <c r="B21" s="28" t="str">
        <f>'ORÇAMENTO LACEN '!D72</f>
        <v>DIVERSOS</v>
      </c>
      <c r="C21" s="34">
        <f>D21/D22*100</f>
        <v>4.666065267187979</v>
      </c>
      <c r="D21" s="32">
        <f>'ORÇAMENTO LACEN '!I72</f>
        <v>17567.60002596</v>
      </c>
      <c r="E21" s="17"/>
      <c r="F21" s="32"/>
      <c r="G21" s="17">
        <v>100</v>
      </c>
      <c r="H21" s="30">
        <f t="shared" si="3"/>
        <v>17567.60002596</v>
      </c>
      <c r="I21" s="31">
        <f t="shared" si="2"/>
        <v>17567.60002596</v>
      </c>
    </row>
    <row r="22" spans="1:9" ht="22.5" customHeight="1">
      <c r="A22" s="37" t="s">
        <v>45</v>
      </c>
      <c r="B22" s="36"/>
      <c r="C22" s="31">
        <f>SUM(C10:C21)</f>
        <v>99.99999999999999</v>
      </c>
      <c r="D22" s="31">
        <f>SUM(D10:D21)</f>
        <v>376497.09166085406</v>
      </c>
      <c r="E22" s="31"/>
      <c r="F22" s="31">
        <f>SUM(F10:F21)</f>
        <v>227097.29868263603</v>
      </c>
      <c r="G22" s="35">
        <v>100</v>
      </c>
      <c r="H22" s="31">
        <f>SUM(H16:H21)</f>
        <v>149399.79297821803</v>
      </c>
      <c r="I22" s="31">
        <f>F22+H22</f>
        <v>376497.09166085406</v>
      </c>
    </row>
    <row r="23" spans="1:9" ht="22.5" customHeight="1">
      <c r="A23" s="272" t="s">
        <v>286</v>
      </c>
      <c r="B23" s="272"/>
      <c r="C23" s="272"/>
      <c r="D23" s="272"/>
      <c r="E23" s="272"/>
      <c r="F23" s="272"/>
      <c r="G23" s="272"/>
      <c r="H23" s="272"/>
      <c r="I23" s="272"/>
    </row>
  </sheetData>
  <sheetProtection/>
  <mergeCells count="12">
    <mergeCell ref="A23:I23"/>
    <mergeCell ref="G9:H9"/>
    <mergeCell ref="A7:I7"/>
    <mergeCell ref="E9:F9"/>
    <mergeCell ref="C3:I3"/>
    <mergeCell ref="A8:I8"/>
    <mergeCell ref="A4:I4"/>
    <mergeCell ref="A5:I5"/>
    <mergeCell ref="A6:I6"/>
    <mergeCell ref="A1:B3"/>
    <mergeCell ref="C1:I1"/>
    <mergeCell ref="C2:I2"/>
  </mergeCells>
  <printOptions/>
  <pageMargins left="0.5118110236220472" right="0.5118110236220472" top="0.7874015748031497" bottom="0.7874015748031497" header="0.31496062992125984" footer="0.31496062992125984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60" zoomScaleNormal="60" zoomScalePageLayoutView="0" workbookViewId="0" topLeftCell="A1">
      <selection activeCell="D24" sqref="D24"/>
    </sheetView>
  </sheetViews>
  <sheetFormatPr defaultColWidth="9.140625" defaultRowHeight="22.5" customHeight="1"/>
  <cols>
    <col min="1" max="1" width="14.421875" style="13" bestFit="1" customWidth="1"/>
    <col min="2" max="2" width="55.7109375" style="18" customWidth="1"/>
    <col min="3" max="3" width="13.140625" style="19" customWidth="1"/>
    <col min="4" max="4" width="17.57421875" style="13" customWidth="1"/>
    <col min="5" max="5" width="13.8515625" style="15" customWidth="1"/>
    <col min="6" max="6" width="18.7109375" style="20" customWidth="1"/>
    <col min="7" max="7" width="15.8515625" style="20" customWidth="1"/>
    <col min="8" max="8" width="18.7109375" style="20" customWidth="1"/>
    <col min="9" max="9" width="15.8515625" style="20" customWidth="1"/>
    <col min="10" max="10" width="18.28125" style="20" customWidth="1"/>
    <col min="11" max="11" width="15.8515625" style="20" customWidth="1"/>
    <col min="12" max="12" width="19.421875" style="20" customWidth="1"/>
    <col min="13" max="13" width="17.7109375" style="13" bestFit="1" customWidth="1"/>
    <col min="14" max="16384" width="9.140625" style="13" customWidth="1"/>
  </cols>
  <sheetData>
    <row r="1" spans="1:13" ht="22.5" customHeight="1">
      <c r="A1" s="284"/>
      <c r="B1" s="285"/>
      <c r="C1" s="282" t="s">
        <v>51</v>
      </c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22.5" customHeight="1">
      <c r="A2" s="286"/>
      <c r="B2" s="287"/>
      <c r="C2" s="282" t="s">
        <v>52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</row>
    <row r="3" spans="1:13" ht="22.5" customHeight="1">
      <c r="A3" s="288"/>
      <c r="B3" s="289"/>
      <c r="C3" s="282" t="s">
        <v>53</v>
      </c>
      <c r="D3" s="282"/>
      <c r="E3" s="282"/>
      <c r="F3" s="282"/>
      <c r="G3" s="282"/>
      <c r="H3" s="282"/>
      <c r="I3" s="282"/>
      <c r="J3" s="282"/>
      <c r="K3" s="282"/>
      <c r="L3" s="282"/>
      <c r="M3" s="283"/>
    </row>
    <row r="4" spans="1:13" ht="6.75" customHeight="1">
      <c r="A4" s="24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22.5" customHeight="1">
      <c r="A5" s="280" t="s">
        <v>46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6.75" customHeight="1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ht="18" customHeight="1">
      <c r="A7" s="245" t="s">
        <v>36</v>
      </c>
      <c r="B7" s="245"/>
      <c r="C7" s="245"/>
      <c r="D7" s="245"/>
      <c r="E7" s="245"/>
      <c r="F7" s="245" t="s">
        <v>47</v>
      </c>
      <c r="G7" s="245"/>
      <c r="H7" s="245"/>
      <c r="I7" s="245"/>
      <c r="J7" s="245"/>
      <c r="K7" s="245"/>
      <c r="L7" s="245"/>
      <c r="M7" s="245"/>
    </row>
    <row r="8" spans="1:13" ht="18" customHeight="1">
      <c r="A8" s="247" t="s">
        <v>37</v>
      </c>
      <c r="B8" s="247"/>
      <c r="C8" s="247"/>
      <c r="D8" s="247"/>
      <c r="E8" s="247"/>
      <c r="F8" s="279"/>
      <c r="G8" s="279"/>
      <c r="H8" s="279"/>
      <c r="I8" s="279"/>
      <c r="J8" s="279"/>
      <c r="K8" s="279"/>
      <c r="L8" s="279"/>
      <c r="M8" s="279"/>
    </row>
    <row r="9" spans="1:13" ht="46.5" customHeight="1">
      <c r="A9" s="21" t="s">
        <v>21</v>
      </c>
      <c r="B9" s="22" t="s">
        <v>23</v>
      </c>
      <c r="C9" s="22" t="s">
        <v>41</v>
      </c>
      <c r="D9" s="23" t="s">
        <v>42</v>
      </c>
      <c r="E9" s="264" t="s">
        <v>43</v>
      </c>
      <c r="F9" s="273"/>
      <c r="G9" s="264" t="s">
        <v>48</v>
      </c>
      <c r="H9" s="273"/>
      <c r="I9" s="264" t="s">
        <v>49</v>
      </c>
      <c r="J9" s="273"/>
      <c r="K9" s="264" t="s">
        <v>50</v>
      </c>
      <c r="L9" s="273"/>
      <c r="M9" s="23" t="s">
        <v>44</v>
      </c>
    </row>
    <row r="10" spans="1:13" s="15" customFormat="1" ht="15.75">
      <c r="A10" s="27" t="s">
        <v>28</v>
      </c>
      <c r="B10" s="28" t="s">
        <v>6</v>
      </c>
      <c r="C10" s="34">
        <f>D10/D18*100</f>
        <v>54.01916368107811</v>
      </c>
      <c r="D10" s="39">
        <v>23186.57</v>
      </c>
      <c r="E10" s="17">
        <v>25</v>
      </c>
      <c r="F10" s="30">
        <f>D10*E10/100</f>
        <v>5796.6425</v>
      </c>
      <c r="G10" s="17">
        <v>25</v>
      </c>
      <c r="H10" s="30">
        <f>F10</f>
        <v>5796.6425</v>
      </c>
      <c r="I10" s="17">
        <v>25</v>
      </c>
      <c r="J10" s="30">
        <f>H10</f>
        <v>5796.6425</v>
      </c>
      <c r="K10" s="17">
        <v>25</v>
      </c>
      <c r="L10" s="30">
        <f>J10</f>
        <v>5796.6425</v>
      </c>
      <c r="M10" s="31">
        <f>F10+H10+J10+L10</f>
        <v>23186.57</v>
      </c>
    </row>
    <row r="11" spans="1:13" ht="15.75">
      <c r="A11" s="27" t="s">
        <v>29</v>
      </c>
      <c r="B11" s="28" t="s">
        <v>1</v>
      </c>
      <c r="C11" s="34">
        <f>D11/D18*100</f>
        <v>1.1061704648758264</v>
      </c>
      <c r="D11" s="40">
        <v>474.8</v>
      </c>
      <c r="E11" s="17">
        <v>25</v>
      </c>
      <c r="F11" s="30">
        <f aca="true" t="shared" si="0" ref="F11:F17">D11*E11/100</f>
        <v>118.7</v>
      </c>
      <c r="G11" s="17">
        <v>25</v>
      </c>
      <c r="H11" s="30">
        <f aca="true" t="shared" si="1" ref="H11:L17">F11</f>
        <v>118.7</v>
      </c>
      <c r="I11" s="17">
        <v>25</v>
      </c>
      <c r="J11" s="30">
        <f t="shared" si="1"/>
        <v>118.7</v>
      </c>
      <c r="K11" s="17">
        <v>25</v>
      </c>
      <c r="L11" s="30">
        <f t="shared" si="1"/>
        <v>118.7</v>
      </c>
      <c r="M11" s="31">
        <f aca="true" t="shared" si="2" ref="M11:M18">F11+H11+J11+L11</f>
        <v>474.8</v>
      </c>
    </row>
    <row r="12" spans="1:13" ht="15.75">
      <c r="A12" s="27" t="s">
        <v>30</v>
      </c>
      <c r="B12" s="33" t="s">
        <v>38</v>
      </c>
      <c r="C12" s="34">
        <f>D12/D18*100</f>
        <v>24.499113060033746</v>
      </c>
      <c r="D12" s="40">
        <v>10515.72</v>
      </c>
      <c r="E12" s="17">
        <v>25</v>
      </c>
      <c r="F12" s="30">
        <f t="shared" si="0"/>
        <v>2628.93</v>
      </c>
      <c r="G12" s="17">
        <v>25</v>
      </c>
      <c r="H12" s="30">
        <f t="shared" si="1"/>
        <v>2628.93</v>
      </c>
      <c r="I12" s="17">
        <v>25</v>
      </c>
      <c r="J12" s="30">
        <f t="shared" si="1"/>
        <v>2628.93</v>
      </c>
      <c r="K12" s="17">
        <v>25</v>
      </c>
      <c r="L12" s="30">
        <f t="shared" si="1"/>
        <v>2628.93</v>
      </c>
      <c r="M12" s="31">
        <f t="shared" si="2"/>
        <v>10515.72</v>
      </c>
    </row>
    <row r="13" spans="1:13" ht="15.75">
      <c r="A13" s="27" t="s">
        <v>31</v>
      </c>
      <c r="B13" s="28" t="s">
        <v>14</v>
      </c>
      <c r="C13" s="34">
        <f>D13/D18*100</f>
        <v>16.509594188271706</v>
      </c>
      <c r="D13" s="40">
        <v>7086.39</v>
      </c>
      <c r="E13" s="17">
        <v>25</v>
      </c>
      <c r="F13" s="30">
        <f t="shared" si="0"/>
        <v>1771.5975</v>
      </c>
      <c r="G13" s="17">
        <v>25</v>
      </c>
      <c r="H13" s="30">
        <f t="shared" si="1"/>
        <v>1771.5975</v>
      </c>
      <c r="I13" s="17">
        <v>25</v>
      </c>
      <c r="J13" s="30">
        <f t="shared" si="1"/>
        <v>1771.5975</v>
      </c>
      <c r="K13" s="17">
        <v>25</v>
      </c>
      <c r="L13" s="30">
        <f t="shared" si="1"/>
        <v>1771.5975</v>
      </c>
      <c r="M13" s="31">
        <f t="shared" si="2"/>
        <v>7086.39</v>
      </c>
    </row>
    <row r="14" spans="1:13" ht="15.75">
      <c r="A14" s="27" t="s">
        <v>32</v>
      </c>
      <c r="B14" s="28" t="s">
        <v>3</v>
      </c>
      <c r="C14" s="34">
        <f>D14/D18*100</f>
        <v>0.31875788332837096</v>
      </c>
      <c r="D14" s="40">
        <v>136.82</v>
      </c>
      <c r="E14" s="17">
        <v>25</v>
      </c>
      <c r="F14" s="30">
        <f t="shared" si="0"/>
        <v>34.205</v>
      </c>
      <c r="G14" s="17">
        <v>25</v>
      </c>
      <c r="H14" s="30">
        <f t="shared" si="1"/>
        <v>34.205</v>
      </c>
      <c r="I14" s="17">
        <v>25</v>
      </c>
      <c r="J14" s="30">
        <f t="shared" si="1"/>
        <v>34.205</v>
      </c>
      <c r="K14" s="17">
        <v>25</v>
      </c>
      <c r="L14" s="30">
        <f t="shared" si="1"/>
        <v>34.205</v>
      </c>
      <c r="M14" s="31">
        <f t="shared" si="2"/>
        <v>136.82</v>
      </c>
    </row>
    <row r="15" spans="1:13" ht="15.75">
      <c r="A15" s="27" t="s">
        <v>33</v>
      </c>
      <c r="B15" s="28" t="s">
        <v>39</v>
      </c>
      <c r="C15" s="34">
        <f>D15/D18*100</f>
        <v>2.61343256250865</v>
      </c>
      <c r="D15" s="31">
        <v>1121.76</v>
      </c>
      <c r="E15" s="17">
        <v>25</v>
      </c>
      <c r="F15" s="30">
        <f t="shared" si="0"/>
        <v>280.44</v>
      </c>
      <c r="G15" s="17">
        <v>25</v>
      </c>
      <c r="H15" s="30">
        <f t="shared" si="1"/>
        <v>280.44</v>
      </c>
      <c r="I15" s="17">
        <v>25</v>
      </c>
      <c r="J15" s="30">
        <f t="shared" si="1"/>
        <v>280.44</v>
      </c>
      <c r="K15" s="17">
        <v>25</v>
      </c>
      <c r="L15" s="30">
        <f t="shared" si="1"/>
        <v>280.44</v>
      </c>
      <c r="M15" s="31">
        <f t="shared" si="2"/>
        <v>1121.76</v>
      </c>
    </row>
    <row r="16" spans="1:13" ht="15.75">
      <c r="A16" s="27" t="s">
        <v>34</v>
      </c>
      <c r="B16" s="28" t="s">
        <v>4</v>
      </c>
      <c r="C16" s="34">
        <f>D16/D18*100</f>
        <v>0.5815083151495498</v>
      </c>
      <c r="D16" s="40">
        <v>249.6</v>
      </c>
      <c r="E16" s="17">
        <v>25</v>
      </c>
      <c r="F16" s="30">
        <f t="shared" si="0"/>
        <v>62.4</v>
      </c>
      <c r="G16" s="17">
        <v>25</v>
      </c>
      <c r="H16" s="30">
        <f t="shared" si="1"/>
        <v>62.4</v>
      </c>
      <c r="I16" s="17">
        <v>25</v>
      </c>
      <c r="J16" s="30">
        <f t="shared" si="1"/>
        <v>62.4</v>
      </c>
      <c r="K16" s="17">
        <v>25</v>
      </c>
      <c r="L16" s="30">
        <f t="shared" si="1"/>
        <v>62.4</v>
      </c>
      <c r="M16" s="31">
        <f t="shared" si="2"/>
        <v>249.6</v>
      </c>
    </row>
    <row r="17" spans="1:13" ht="15.75">
      <c r="A17" s="27" t="s">
        <v>35</v>
      </c>
      <c r="B17" s="28" t="s">
        <v>5</v>
      </c>
      <c r="C17" s="34">
        <f>D17/D18*100</f>
        <v>0.35225984475405414</v>
      </c>
      <c r="D17" s="31">
        <v>151.2</v>
      </c>
      <c r="E17" s="17">
        <v>25</v>
      </c>
      <c r="F17" s="30">
        <f t="shared" si="0"/>
        <v>37.8</v>
      </c>
      <c r="G17" s="17">
        <v>25</v>
      </c>
      <c r="H17" s="30">
        <f t="shared" si="1"/>
        <v>37.8</v>
      </c>
      <c r="I17" s="17">
        <v>25</v>
      </c>
      <c r="J17" s="30">
        <f t="shared" si="1"/>
        <v>37.8</v>
      </c>
      <c r="K17" s="17">
        <v>25</v>
      </c>
      <c r="L17" s="30">
        <f t="shared" si="1"/>
        <v>37.8</v>
      </c>
      <c r="M17" s="31">
        <f t="shared" si="2"/>
        <v>151.2</v>
      </c>
    </row>
    <row r="18" spans="1:13" ht="22.5" customHeight="1">
      <c r="A18" s="37" t="s">
        <v>45</v>
      </c>
      <c r="B18" s="36"/>
      <c r="C18" s="31">
        <f>SUM(C10:C17)</f>
        <v>100.00000000000001</v>
      </c>
      <c r="D18" s="31">
        <f>SUM(D10:D17)</f>
        <v>42922.85999999999</v>
      </c>
      <c r="E18" s="35">
        <v>100</v>
      </c>
      <c r="F18" s="38">
        <f>SUM(F10:F17)</f>
        <v>10730.714999999998</v>
      </c>
      <c r="G18" s="35">
        <v>100</v>
      </c>
      <c r="H18" s="38">
        <f>SUM(H10:H17)</f>
        <v>10730.714999999998</v>
      </c>
      <c r="I18" s="35">
        <v>100</v>
      </c>
      <c r="J18" s="38">
        <f>SUM(J10:J17)</f>
        <v>10730.714999999998</v>
      </c>
      <c r="K18" s="35">
        <v>100</v>
      </c>
      <c r="L18" s="38">
        <f>SUM(L10:L17)</f>
        <v>10730.714999999998</v>
      </c>
      <c r="M18" s="31">
        <f t="shared" si="2"/>
        <v>42922.85999999999</v>
      </c>
    </row>
    <row r="19" ht="22.5" customHeight="1">
      <c r="F19" s="30"/>
    </row>
  </sheetData>
  <sheetProtection/>
  <mergeCells count="15">
    <mergeCell ref="A5:M5"/>
    <mergeCell ref="A6:M6"/>
    <mergeCell ref="C1:M1"/>
    <mergeCell ref="C2:M2"/>
    <mergeCell ref="C3:M3"/>
    <mergeCell ref="A1:B3"/>
    <mergeCell ref="A4:M4"/>
    <mergeCell ref="A7:E7"/>
    <mergeCell ref="F7:M7"/>
    <mergeCell ref="A8:E8"/>
    <mergeCell ref="F8:M8"/>
    <mergeCell ref="E9:F9"/>
    <mergeCell ref="G9:H9"/>
    <mergeCell ref="I9:J9"/>
    <mergeCell ref="K9:L9"/>
  </mergeCells>
  <printOptions/>
  <pageMargins left="0.5118110236220472" right="0.5118110236220472" top="1.24" bottom="0.7874015748031497" header="0.31496062992125984" footer="0.31496062992125984"/>
  <pageSetup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22"/>
  <sheetViews>
    <sheetView view="pageBreakPreview" zoomScale="60" zoomScalePageLayoutView="0" workbookViewId="0" topLeftCell="A1">
      <selection activeCell="D25" sqref="D25"/>
    </sheetView>
  </sheetViews>
  <sheetFormatPr defaultColWidth="9.140625" defaultRowHeight="15"/>
  <cols>
    <col min="1" max="1" width="13.57421875" style="0" customWidth="1"/>
    <col min="2" max="2" width="32.28125" style="0" customWidth="1"/>
    <col min="3" max="3" width="20.57421875" style="0" customWidth="1"/>
    <col min="4" max="4" width="36.8515625" style="0" customWidth="1"/>
  </cols>
  <sheetData>
    <row r="1" spans="1:209" s="79" customFormat="1" ht="30.75" customHeight="1">
      <c r="A1" s="77"/>
      <c r="B1" s="78"/>
      <c r="C1" s="303" t="s">
        <v>178</v>
      </c>
      <c r="D1" s="304"/>
      <c r="E1" s="304"/>
      <c r="F1" s="304"/>
      <c r="G1" s="304"/>
      <c r="H1" s="304"/>
      <c r="I1" s="305"/>
      <c r="J1" s="300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0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2"/>
      <c r="AL1" s="300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2"/>
      <c r="AZ1" s="300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2"/>
      <c r="BN1" s="300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2"/>
      <c r="CB1" s="300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2"/>
      <c r="CP1" s="300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2"/>
      <c r="DD1" s="300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2"/>
      <c r="DR1" s="300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2"/>
      <c r="EF1" s="300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2"/>
      <c r="ET1" s="300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2"/>
      <c r="FH1" s="300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2"/>
      <c r="FV1" s="300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2"/>
      <c r="GJ1" s="300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2"/>
      <c r="GX1" s="300"/>
      <c r="GY1" s="301"/>
      <c r="GZ1" s="301"/>
      <c r="HA1" s="301"/>
    </row>
    <row r="2" spans="1:209" s="79" customFormat="1" ht="28.5" customHeight="1">
      <c r="A2" s="80"/>
      <c r="B2" s="81"/>
      <c r="C2" s="291" t="s">
        <v>19</v>
      </c>
      <c r="D2" s="292"/>
      <c r="E2" s="292"/>
      <c r="F2" s="292"/>
      <c r="G2" s="292"/>
      <c r="H2" s="292"/>
      <c r="I2" s="293"/>
      <c r="J2" s="300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0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2"/>
      <c r="AL2" s="300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2"/>
      <c r="AZ2" s="300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2"/>
      <c r="BN2" s="300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2"/>
      <c r="CB2" s="300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2"/>
      <c r="CP2" s="300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2"/>
      <c r="DD2" s="300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2"/>
      <c r="DR2" s="300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2"/>
      <c r="EF2" s="300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2"/>
      <c r="ET2" s="300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2"/>
      <c r="FH2" s="300"/>
      <c r="FI2" s="301"/>
      <c r="FJ2" s="301"/>
      <c r="FK2" s="301"/>
      <c r="FL2" s="301"/>
      <c r="FM2" s="301"/>
      <c r="FN2" s="301"/>
      <c r="FO2" s="301"/>
      <c r="FP2" s="301"/>
      <c r="FQ2" s="301"/>
      <c r="FR2" s="301"/>
      <c r="FS2" s="301"/>
      <c r="FT2" s="301"/>
      <c r="FU2" s="302"/>
      <c r="FV2" s="300"/>
      <c r="FW2" s="301"/>
      <c r="FX2" s="301"/>
      <c r="FY2" s="301"/>
      <c r="FZ2" s="301"/>
      <c r="GA2" s="301"/>
      <c r="GB2" s="301"/>
      <c r="GC2" s="301"/>
      <c r="GD2" s="301"/>
      <c r="GE2" s="301"/>
      <c r="GF2" s="301"/>
      <c r="GG2" s="301"/>
      <c r="GH2" s="301"/>
      <c r="GI2" s="302"/>
      <c r="GJ2" s="300"/>
      <c r="GK2" s="301"/>
      <c r="GL2" s="301"/>
      <c r="GM2" s="301"/>
      <c r="GN2" s="301"/>
      <c r="GO2" s="301"/>
      <c r="GP2" s="301"/>
      <c r="GQ2" s="301"/>
      <c r="GR2" s="301"/>
      <c r="GS2" s="301"/>
      <c r="GT2" s="301"/>
      <c r="GU2" s="301"/>
      <c r="GV2" s="301"/>
      <c r="GW2" s="302"/>
      <c r="GX2" s="300"/>
      <c r="GY2" s="301"/>
      <c r="GZ2" s="301"/>
      <c r="HA2" s="301"/>
    </row>
    <row r="3" spans="1:209" s="79" customFormat="1" ht="24" customHeight="1">
      <c r="A3" s="82"/>
      <c r="B3" s="83"/>
      <c r="C3" s="291" t="s">
        <v>53</v>
      </c>
      <c r="D3" s="292"/>
      <c r="E3" s="292"/>
      <c r="F3" s="292"/>
      <c r="G3" s="292"/>
      <c r="H3" s="292"/>
      <c r="I3" s="293"/>
      <c r="J3" s="300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  <c r="X3" s="300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2"/>
      <c r="AL3" s="300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2"/>
      <c r="AZ3" s="300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2"/>
      <c r="BN3" s="300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2"/>
      <c r="CB3" s="300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2"/>
      <c r="CP3" s="300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2"/>
      <c r="DD3" s="300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2"/>
      <c r="DR3" s="300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2"/>
      <c r="EF3" s="300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2"/>
      <c r="ET3" s="300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2"/>
      <c r="FH3" s="300"/>
      <c r="FI3" s="301"/>
      <c r="FJ3" s="301"/>
      <c r="FK3" s="301"/>
      <c r="FL3" s="301"/>
      <c r="FM3" s="301"/>
      <c r="FN3" s="301"/>
      <c r="FO3" s="301"/>
      <c r="FP3" s="301"/>
      <c r="FQ3" s="301"/>
      <c r="FR3" s="301"/>
      <c r="FS3" s="301"/>
      <c r="FT3" s="301"/>
      <c r="FU3" s="302"/>
      <c r="FV3" s="300"/>
      <c r="FW3" s="301"/>
      <c r="FX3" s="301"/>
      <c r="FY3" s="301"/>
      <c r="FZ3" s="301"/>
      <c r="GA3" s="301"/>
      <c r="GB3" s="301"/>
      <c r="GC3" s="301"/>
      <c r="GD3" s="301"/>
      <c r="GE3" s="301"/>
      <c r="GF3" s="301"/>
      <c r="GG3" s="301"/>
      <c r="GH3" s="301"/>
      <c r="GI3" s="302"/>
      <c r="GJ3" s="300"/>
      <c r="GK3" s="301"/>
      <c r="GL3" s="301"/>
      <c r="GM3" s="301"/>
      <c r="GN3" s="301"/>
      <c r="GO3" s="301"/>
      <c r="GP3" s="301"/>
      <c r="GQ3" s="301"/>
      <c r="GR3" s="301"/>
      <c r="GS3" s="301"/>
      <c r="GT3" s="301"/>
      <c r="GU3" s="301"/>
      <c r="GV3" s="301"/>
      <c r="GW3" s="302"/>
      <c r="GX3" s="300"/>
      <c r="GY3" s="301"/>
      <c r="GZ3" s="301"/>
      <c r="HA3" s="301"/>
    </row>
    <row r="4" spans="1:7" s="13" customFormat="1" ht="18" customHeight="1">
      <c r="A4" s="294" t="s">
        <v>195</v>
      </c>
      <c r="B4" s="295"/>
      <c r="C4" s="295"/>
      <c r="D4" s="295"/>
      <c r="E4" s="295"/>
      <c r="F4" s="295"/>
      <c r="G4" s="295"/>
    </row>
    <row r="5" spans="1:7" s="13" customFormat="1" ht="18" customHeight="1">
      <c r="A5" s="296" t="s">
        <v>196</v>
      </c>
      <c r="B5" s="297"/>
      <c r="C5" s="297"/>
      <c r="D5" s="297"/>
      <c r="E5" s="297"/>
      <c r="F5" s="297"/>
      <c r="G5" s="297"/>
    </row>
    <row r="6" spans="1:7" ht="15">
      <c r="A6" s="298" t="s">
        <v>289</v>
      </c>
      <c r="B6" s="298"/>
      <c r="C6" s="298"/>
      <c r="D6" s="298"/>
      <c r="E6" s="298"/>
      <c r="F6" s="298"/>
      <c r="G6" s="298"/>
    </row>
    <row r="7" spans="1:4" ht="15">
      <c r="A7" s="298" t="s">
        <v>179</v>
      </c>
      <c r="B7" s="298"/>
      <c r="C7" s="298"/>
      <c r="D7" s="298"/>
    </row>
    <row r="8" spans="1:7" s="84" customFormat="1" ht="24">
      <c r="A8" s="92" t="s">
        <v>21</v>
      </c>
      <c r="B8" s="92" t="s">
        <v>180</v>
      </c>
      <c r="C8" s="92" t="s">
        <v>181</v>
      </c>
      <c r="D8" s="299" t="s">
        <v>182</v>
      </c>
      <c r="E8" s="299"/>
      <c r="F8" s="299"/>
      <c r="G8" s="299"/>
    </row>
    <row r="9" spans="1:7" s="84" customFormat="1" ht="12.75">
      <c r="A9" s="85">
        <v>1</v>
      </c>
      <c r="B9" s="86" t="s">
        <v>183</v>
      </c>
      <c r="C9" s="87">
        <v>0.03</v>
      </c>
      <c r="D9" s="309">
        <f>(((1+C9+C10+C11)*(1+C12)*(1+C13))/(1-SUM(C19)))-1</f>
        <v>0.26442048889139036</v>
      </c>
      <c r="E9" s="309"/>
      <c r="F9" s="309"/>
      <c r="G9" s="309"/>
    </row>
    <row r="10" spans="1:7" s="84" customFormat="1" ht="12.75">
      <c r="A10" s="85">
        <v>2</v>
      </c>
      <c r="B10" s="86" t="s">
        <v>184</v>
      </c>
      <c r="C10" s="87">
        <v>0.008</v>
      </c>
      <c r="D10" s="309"/>
      <c r="E10" s="309"/>
      <c r="F10" s="309"/>
      <c r="G10" s="309"/>
    </row>
    <row r="11" spans="1:7" s="84" customFormat="1" ht="12.75">
      <c r="A11" s="85">
        <v>3</v>
      </c>
      <c r="B11" s="86" t="s">
        <v>185</v>
      </c>
      <c r="C11" s="87">
        <v>0.0097</v>
      </c>
      <c r="D11" s="309"/>
      <c r="E11" s="309"/>
      <c r="F11" s="309"/>
      <c r="G11" s="309"/>
    </row>
    <row r="12" spans="1:7" s="84" customFormat="1" ht="12.75">
      <c r="A12" s="85">
        <v>4</v>
      </c>
      <c r="B12" s="86" t="s">
        <v>186</v>
      </c>
      <c r="C12" s="87">
        <v>0.0059</v>
      </c>
      <c r="D12" s="309"/>
      <c r="E12" s="309"/>
      <c r="F12" s="309"/>
      <c r="G12" s="309"/>
    </row>
    <row r="13" spans="1:7" s="84" customFormat="1" ht="12.75">
      <c r="A13" s="85">
        <v>5</v>
      </c>
      <c r="B13" s="86" t="s">
        <v>187</v>
      </c>
      <c r="C13" s="87">
        <v>0.066</v>
      </c>
      <c r="D13" s="309"/>
      <c r="E13" s="309"/>
      <c r="F13" s="309"/>
      <c r="G13" s="309"/>
    </row>
    <row r="14" spans="1:7" s="84" customFormat="1" ht="12.75">
      <c r="A14" s="306">
        <v>6</v>
      </c>
      <c r="B14" s="88" t="s">
        <v>188</v>
      </c>
      <c r="C14" s="89">
        <v>0.0065</v>
      </c>
      <c r="D14" s="309"/>
      <c r="E14" s="309"/>
      <c r="F14" s="309"/>
      <c r="G14" s="309"/>
    </row>
    <row r="15" spans="1:7" s="84" customFormat="1" ht="12.75">
      <c r="A15" s="307"/>
      <c r="B15" s="88" t="s">
        <v>189</v>
      </c>
      <c r="C15" s="89">
        <v>0.03</v>
      </c>
      <c r="D15" s="309"/>
      <c r="E15" s="309"/>
      <c r="F15" s="309"/>
      <c r="G15" s="309"/>
    </row>
    <row r="16" spans="1:7" s="84" customFormat="1" ht="12.75">
      <c r="A16" s="307"/>
      <c r="B16" s="88" t="s">
        <v>190</v>
      </c>
      <c r="C16" s="89">
        <v>0.03</v>
      </c>
      <c r="D16" s="309"/>
      <c r="E16" s="309"/>
      <c r="F16" s="309"/>
      <c r="G16" s="309"/>
    </row>
    <row r="17" spans="1:7" s="84" customFormat="1" ht="12.75">
      <c r="A17" s="307"/>
      <c r="B17" s="88" t="s">
        <v>191</v>
      </c>
      <c r="C17" s="89">
        <v>0.045</v>
      </c>
      <c r="D17" s="309"/>
      <c r="E17" s="309"/>
      <c r="F17" s="309"/>
      <c r="G17" s="309"/>
    </row>
    <row r="18" spans="1:7" s="84" customFormat="1" ht="25.5" customHeight="1" hidden="1">
      <c r="A18" s="308"/>
      <c r="B18" s="86" t="s">
        <v>192</v>
      </c>
      <c r="C18" s="87">
        <f>SUM(C14:C17)</f>
        <v>0.1115</v>
      </c>
      <c r="D18" s="309"/>
      <c r="E18" s="309"/>
      <c r="F18" s="309"/>
      <c r="G18" s="309"/>
    </row>
    <row r="19" spans="1:7" s="84" customFormat="1" ht="12.75" customHeight="1">
      <c r="A19" s="85">
        <v>6</v>
      </c>
      <c r="B19" s="86" t="s">
        <v>193</v>
      </c>
      <c r="C19" s="87">
        <v>0.1115</v>
      </c>
      <c r="D19" s="309"/>
      <c r="E19" s="309"/>
      <c r="F19" s="309"/>
      <c r="G19" s="309"/>
    </row>
    <row r="20" spans="1:7" s="84" customFormat="1" ht="12.75">
      <c r="A20" s="85"/>
      <c r="B20" s="86"/>
      <c r="C20" s="90"/>
      <c r="D20" s="309"/>
      <c r="E20" s="309"/>
      <c r="F20" s="309"/>
      <c r="G20" s="309"/>
    </row>
    <row r="21" spans="1:7" s="157" customFormat="1" ht="21.75" customHeight="1">
      <c r="A21" s="310" t="s">
        <v>194</v>
      </c>
      <c r="B21" s="311"/>
      <c r="C21" s="311"/>
      <c r="D21" s="311"/>
      <c r="E21" s="311"/>
      <c r="F21" s="311"/>
      <c r="G21" s="311"/>
    </row>
    <row r="22" spans="1:4" ht="15">
      <c r="A22" s="91"/>
      <c r="B22" s="91"/>
      <c r="C22" s="91"/>
      <c r="D22" s="91"/>
    </row>
  </sheetData>
  <sheetProtection/>
  <mergeCells count="56">
    <mergeCell ref="A14:A18"/>
    <mergeCell ref="D9:G20"/>
    <mergeCell ref="A21:G21"/>
    <mergeCell ref="FH3:FU3"/>
    <mergeCell ref="FV3:GI3"/>
    <mergeCell ref="GJ3:GW3"/>
    <mergeCell ref="J3:W3"/>
    <mergeCell ref="X3:AK3"/>
    <mergeCell ref="AL3:AY3"/>
    <mergeCell ref="AZ3:BM3"/>
    <mergeCell ref="GX3:HA3"/>
    <mergeCell ref="BN3:CA3"/>
    <mergeCell ref="CB3:CO3"/>
    <mergeCell ref="CP3:DC3"/>
    <mergeCell ref="DD3:DQ3"/>
    <mergeCell ref="FV2:GI2"/>
    <mergeCell ref="GJ2:GW2"/>
    <mergeCell ref="GX2:HA2"/>
    <mergeCell ref="DR3:EE3"/>
    <mergeCell ref="EF3:ES3"/>
    <mergeCell ref="ET3:FG3"/>
    <mergeCell ref="CP2:DC2"/>
    <mergeCell ref="DD2:DQ2"/>
    <mergeCell ref="DR2:EE2"/>
    <mergeCell ref="EF2:ES2"/>
    <mergeCell ref="ET2:FG2"/>
    <mergeCell ref="FH2:FU2"/>
    <mergeCell ref="FH1:FU1"/>
    <mergeCell ref="FV1:GI1"/>
    <mergeCell ref="GJ1:GW1"/>
    <mergeCell ref="GX1:HA1"/>
    <mergeCell ref="J2:W2"/>
    <mergeCell ref="X2:AK2"/>
    <mergeCell ref="AL2:AY2"/>
    <mergeCell ref="AZ2:BM2"/>
    <mergeCell ref="BN2:CA2"/>
    <mergeCell ref="CB2:CO2"/>
    <mergeCell ref="CB1:CO1"/>
    <mergeCell ref="CP1:DC1"/>
    <mergeCell ref="DD1:DQ1"/>
    <mergeCell ref="DR1:EE1"/>
    <mergeCell ref="EF1:ES1"/>
    <mergeCell ref="ET1:FG1"/>
    <mergeCell ref="J1:W1"/>
    <mergeCell ref="X1:AK1"/>
    <mergeCell ref="AL1:AY1"/>
    <mergeCell ref="AZ1:BM1"/>
    <mergeCell ref="C1:I1"/>
    <mergeCell ref="BN1:CA1"/>
    <mergeCell ref="C2:I2"/>
    <mergeCell ref="C3:I3"/>
    <mergeCell ref="A4:G4"/>
    <mergeCell ref="A5:G5"/>
    <mergeCell ref="A6:G6"/>
    <mergeCell ref="D8:G8"/>
    <mergeCell ref="A7:D7"/>
  </mergeCells>
  <printOptions/>
  <pageMargins left="0.5118110236220472" right="0.5118110236220472" top="0.7874015748031497" bottom="0.7874015748031497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5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140625" style="158" customWidth="1"/>
    <col min="2" max="2" width="12.28125" style="175" customWidth="1"/>
    <col min="3" max="3" width="52.8515625" style="175" customWidth="1"/>
    <col min="4" max="4" width="32.8515625" style="175" customWidth="1"/>
    <col min="5" max="5" width="29.8515625" style="175" customWidth="1"/>
    <col min="6" max="16384" width="9.140625" style="158" customWidth="1"/>
  </cols>
  <sheetData>
    <row r="2" spans="2:5" ht="15" customHeight="1">
      <c r="B2" s="318"/>
      <c r="C2" s="319"/>
      <c r="D2" s="324" t="s">
        <v>290</v>
      </c>
      <c r="E2" s="325"/>
    </row>
    <row r="3" spans="2:5" ht="15" customHeight="1">
      <c r="B3" s="320"/>
      <c r="C3" s="321"/>
      <c r="D3" s="326"/>
      <c r="E3" s="327"/>
    </row>
    <row r="4" spans="2:5" ht="15" customHeight="1">
      <c r="B4" s="320"/>
      <c r="C4" s="321"/>
      <c r="D4" s="328" t="s">
        <v>11</v>
      </c>
      <c r="E4" s="329"/>
    </row>
    <row r="5" spans="2:5" ht="15" customHeight="1">
      <c r="B5" s="320"/>
      <c r="C5" s="321"/>
      <c r="D5" s="330"/>
      <c r="E5" s="331"/>
    </row>
    <row r="6" spans="2:5" ht="15" customHeight="1">
      <c r="B6" s="320"/>
      <c r="C6" s="321"/>
      <c r="D6" s="328" t="s">
        <v>12</v>
      </c>
      <c r="E6" s="329"/>
    </row>
    <row r="7" spans="2:5" ht="15" customHeight="1">
      <c r="B7" s="322"/>
      <c r="C7" s="323"/>
      <c r="D7" s="330"/>
      <c r="E7" s="331"/>
    </row>
    <row r="8" spans="2:5" ht="4.5" customHeight="1">
      <c r="B8" s="159"/>
      <c r="C8" s="160"/>
      <c r="D8" s="161"/>
      <c r="E8" s="162"/>
    </row>
    <row r="9" spans="2:5" ht="26.25" customHeight="1">
      <c r="B9" s="332" t="s">
        <v>291</v>
      </c>
      <c r="C9" s="312"/>
      <c r="D9" s="333" t="s">
        <v>292</v>
      </c>
      <c r="E9" s="334"/>
    </row>
    <row r="10" spans="2:5" ht="28.5" customHeight="1">
      <c r="B10" s="312" t="s">
        <v>293</v>
      </c>
      <c r="C10" s="312"/>
      <c r="D10" s="313" t="s">
        <v>294</v>
      </c>
      <c r="E10" s="314"/>
    </row>
    <row r="11" spans="2:5" ht="4.5" customHeight="1">
      <c r="B11" s="162"/>
      <c r="C11" s="162"/>
      <c r="D11" s="162"/>
      <c r="E11" s="162"/>
    </row>
    <row r="12" spans="2:5" ht="24.75" customHeight="1">
      <c r="B12" s="315" t="s">
        <v>295</v>
      </c>
      <c r="C12" s="316"/>
      <c r="D12" s="316"/>
      <c r="E12" s="317"/>
    </row>
    <row r="13" spans="2:5" ht="4.5" customHeight="1">
      <c r="B13" s="163"/>
      <c r="C13" s="163"/>
      <c r="D13" s="163"/>
      <c r="E13" s="163"/>
    </row>
    <row r="14" spans="2:5" ht="19.5" customHeight="1">
      <c r="B14" s="164" t="s">
        <v>296</v>
      </c>
      <c r="C14" s="164" t="s">
        <v>23</v>
      </c>
      <c r="D14" s="164" t="s">
        <v>297</v>
      </c>
      <c r="E14" s="164" t="s">
        <v>298</v>
      </c>
    </row>
    <row r="15" spans="2:5" ht="4.5" customHeight="1">
      <c r="B15" s="163"/>
      <c r="C15" s="163"/>
      <c r="D15" s="163"/>
      <c r="E15" s="163"/>
    </row>
    <row r="16" spans="2:5" ht="19.5" customHeight="1">
      <c r="B16" s="164" t="s">
        <v>299</v>
      </c>
      <c r="C16" s="164"/>
      <c r="D16" s="165"/>
      <c r="E16" s="165"/>
    </row>
    <row r="17" spans="2:5" ht="19.5" customHeight="1">
      <c r="B17" s="166" t="s">
        <v>300</v>
      </c>
      <c r="C17" s="167" t="s">
        <v>301</v>
      </c>
      <c r="D17" s="168">
        <v>0</v>
      </c>
      <c r="E17" s="168">
        <v>0</v>
      </c>
    </row>
    <row r="18" spans="2:5" ht="19.5" customHeight="1">
      <c r="B18" s="166" t="s">
        <v>302</v>
      </c>
      <c r="C18" s="167" t="s">
        <v>303</v>
      </c>
      <c r="D18" s="168">
        <v>1.5</v>
      </c>
      <c r="E18" s="168">
        <v>1.5</v>
      </c>
    </row>
    <row r="19" spans="2:5" ht="19.5" customHeight="1">
      <c r="B19" s="166" t="s">
        <v>304</v>
      </c>
      <c r="C19" s="167" t="s">
        <v>305</v>
      </c>
      <c r="D19" s="168">
        <v>1</v>
      </c>
      <c r="E19" s="168">
        <v>1</v>
      </c>
    </row>
    <row r="20" spans="2:5" ht="19.5" customHeight="1">
      <c r="B20" s="166" t="s">
        <v>306</v>
      </c>
      <c r="C20" s="167" t="s">
        <v>307</v>
      </c>
      <c r="D20" s="168">
        <v>0.2</v>
      </c>
      <c r="E20" s="168">
        <v>0.2</v>
      </c>
    </row>
    <row r="21" spans="2:5" ht="19.5" customHeight="1">
      <c r="B21" s="166" t="s">
        <v>308</v>
      </c>
      <c r="C21" s="167" t="s">
        <v>309</v>
      </c>
      <c r="D21" s="168">
        <v>0.6</v>
      </c>
      <c r="E21" s="168">
        <v>0.6</v>
      </c>
    </row>
    <row r="22" spans="2:5" ht="19.5" customHeight="1">
      <c r="B22" s="166" t="s">
        <v>310</v>
      </c>
      <c r="C22" s="167" t="s">
        <v>311</v>
      </c>
      <c r="D22" s="168">
        <v>2.5</v>
      </c>
      <c r="E22" s="168">
        <v>2.5</v>
      </c>
    </row>
    <row r="23" spans="2:5" ht="19.5" customHeight="1">
      <c r="B23" s="166" t="s">
        <v>312</v>
      </c>
      <c r="C23" s="167" t="s">
        <v>313</v>
      </c>
      <c r="D23" s="168">
        <v>3</v>
      </c>
      <c r="E23" s="168">
        <v>3</v>
      </c>
    </row>
    <row r="24" spans="2:5" ht="19.5" customHeight="1">
      <c r="B24" s="166" t="s">
        <v>314</v>
      </c>
      <c r="C24" s="167" t="s">
        <v>315</v>
      </c>
      <c r="D24" s="168">
        <v>8</v>
      </c>
      <c r="E24" s="168">
        <v>8</v>
      </c>
    </row>
    <row r="25" spans="2:5" ht="19.5" customHeight="1">
      <c r="B25" s="166" t="s">
        <v>316</v>
      </c>
      <c r="C25" s="167" t="s">
        <v>317</v>
      </c>
      <c r="D25" s="168">
        <v>0</v>
      </c>
      <c r="E25" s="168">
        <v>0</v>
      </c>
    </row>
    <row r="26" spans="2:5" ht="19.5" customHeight="1">
      <c r="B26" s="164" t="s">
        <v>318</v>
      </c>
      <c r="C26" s="164" t="s">
        <v>319</v>
      </c>
      <c r="D26" s="165">
        <f>SUM(D17:D25)</f>
        <v>16.8</v>
      </c>
      <c r="E26" s="165">
        <f>SUM(E17:E25)</f>
        <v>16.8</v>
      </c>
    </row>
    <row r="27" spans="2:5" ht="19.5" customHeight="1">
      <c r="B27" s="163"/>
      <c r="C27" s="163"/>
      <c r="D27" s="169"/>
      <c r="E27" s="169"/>
    </row>
    <row r="28" spans="2:5" ht="19.5" customHeight="1">
      <c r="B28" s="164" t="s">
        <v>320</v>
      </c>
      <c r="C28" s="164"/>
      <c r="D28" s="165"/>
      <c r="E28" s="165"/>
    </row>
    <row r="29" spans="2:5" ht="19.5" customHeight="1">
      <c r="B29" s="166" t="s">
        <v>321</v>
      </c>
      <c r="C29" s="167" t="s">
        <v>322</v>
      </c>
      <c r="D29" s="168">
        <v>17.83</v>
      </c>
      <c r="E29" s="168">
        <v>0</v>
      </c>
    </row>
    <row r="30" spans="2:5" ht="19.5" customHeight="1">
      <c r="B30" s="166" t="s">
        <v>323</v>
      </c>
      <c r="C30" s="167" t="s">
        <v>324</v>
      </c>
      <c r="D30" s="168">
        <v>3.95</v>
      </c>
      <c r="E30" s="168">
        <v>0</v>
      </c>
    </row>
    <row r="31" spans="2:5" ht="19.5" customHeight="1">
      <c r="B31" s="166" t="s">
        <v>325</v>
      </c>
      <c r="C31" s="167" t="s">
        <v>326</v>
      </c>
      <c r="D31" s="168">
        <v>0.92</v>
      </c>
      <c r="E31" s="168">
        <v>0.7</v>
      </c>
    </row>
    <row r="32" spans="2:5" ht="19.5" customHeight="1">
      <c r="B32" s="166" t="s">
        <v>327</v>
      </c>
      <c r="C32" s="167" t="s">
        <v>328</v>
      </c>
      <c r="D32" s="168">
        <v>10.94</v>
      </c>
      <c r="E32" s="168">
        <v>8.33</v>
      </c>
    </row>
    <row r="33" spans="2:5" ht="19.5" customHeight="1">
      <c r="B33" s="166" t="s">
        <v>329</v>
      </c>
      <c r="C33" s="167" t="s">
        <v>330</v>
      </c>
      <c r="D33" s="168">
        <v>0.07</v>
      </c>
      <c r="E33" s="168">
        <v>0.05</v>
      </c>
    </row>
    <row r="34" spans="2:5" ht="19.5" customHeight="1">
      <c r="B34" s="166" t="s">
        <v>331</v>
      </c>
      <c r="C34" s="167" t="s">
        <v>332</v>
      </c>
      <c r="D34" s="168">
        <v>0.73</v>
      </c>
      <c r="E34" s="168">
        <v>0.56</v>
      </c>
    </row>
    <row r="35" spans="2:5" ht="19.5" customHeight="1">
      <c r="B35" s="166" t="s">
        <v>333</v>
      </c>
      <c r="C35" s="167" t="s">
        <v>334</v>
      </c>
      <c r="D35" s="168">
        <v>1.18</v>
      </c>
      <c r="E35" s="168">
        <v>0</v>
      </c>
    </row>
    <row r="36" spans="2:5" ht="19.5" customHeight="1">
      <c r="B36" s="166" t="s">
        <v>335</v>
      </c>
      <c r="C36" s="167" t="s">
        <v>336</v>
      </c>
      <c r="D36" s="168">
        <v>0.11</v>
      </c>
      <c r="E36" s="168">
        <v>0.08</v>
      </c>
    </row>
    <row r="37" spans="2:5" ht="19.5" customHeight="1">
      <c r="B37" s="166" t="s">
        <v>337</v>
      </c>
      <c r="C37" s="167" t="s">
        <v>338</v>
      </c>
      <c r="D37" s="168">
        <v>11.24</v>
      </c>
      <c r="E37" s="168">
        <v>8.56</v>
      </c>
    </row>
    <row r="38" spans="2:5" ht="19.5" customHeight="1">
      <c r="B38" s="166" t="s">
        <v>339</v>
      </c>
      <c r="C38" s="167" t="s">
        <v>340</v>
      </c>
      <c r="D38" s="168">
        <v>0.03</v>
      </c>
      <c r="E38" s="168">
        <v>0.02</v>
      </c>
    </row>
    <row r="39" spans="2:5" ht="27.75" customHeight="1">
      <c r="B39" s="164" t="s">
        <v>341</v>
      </c>
      <c r="C39" s="164" t="s">
        <v>342</v>
      </c>
      <c r="D39" s="165">
        <f>SUM(D29:D38)</f>
        <v>47</v>
      </c>
      <c r="E39" s="165">
        <f>SUM(E29:E38)</f>
        <v>18.3</v>
      </c>
    </row>
    <row r="40" spans="2:5" ht="19.5" customHeight="1">
      <c r="B40" s="163"/>
      <c r="C40" s="163"/>
      <c r="D40" s="169"/>
      <c r="E40" s="169"/>
    </row>
    <row r="41" spans="2:5" ht="19.5" customHeight="1">
      <c r="B41" s="164" t="s">
        <v>343</v>
      </c>
      <c r="C41" s="164"/>
      <c r="D41" s="165"/>
      <c r="E41" s="165"/>
    </row>
    <row r="42" spans="2:5" ht="19.5" customHeight="1">
      <c r="B42" s="166" t="s">
        <v>344</v>
      </c>
      <c r="C42" s="167" t="s">
        <v>345</v>
      </c>
      <c r="D42" s="168">
        <v>7.17</v>
      </c>
      <c r="E42" s="168">
        <v>5.46</v>
      </c>
    </row>
    <row r="43" spans="2:5" ht="19.5" customHeight="1">
      <c r="B43" s="166" t="s">
        <v>346</v>
      </c>
      <c r="C43" s="167" t="s">
        <v>347</v>
      </c>
      <c r="D43" s="168">
        <v>0.17</v>
      </c>
      <c r="E43" s="168">
        <v>0.13</v>
      </c>
    </row>
    <row r="44" spans="2:5" ht="19.5" customHeight="1">
      <c r="B44" s="166" t="s">
        <v>348</v>
      </c>
      <c r="C44" s="167" t="s">
        <v>349</v>
      </c>
      <c r="D44" s="168">
        <v>3.22</v>
      </c>
      <c r="E44" s="168">
        <v>2.45</v>
      </c>
    </row>
    <row r="45" spans="2:5" ht="19.5" customHeight="1">
      <c r="B45" s="166" t="s">
        <v>350</v>
      </c>
      <c r="C45" s="167" t="s">
        <v>351</v>
      </c>
      <c r="D45" s="168">
        <v>5.08</v>
      </c>
      <c r="E45" s="168">
        <v>3.87</v>
      </c>
    </row>
    <row r="46" spans="2:5" ht="19.5" customHeight="1">
      <c r="B46" s="166" t="s">
        <v>352</v>
      </c>
      <c r="C46" s="167" t="s">
        <v>353</v>
      </c>
      <c r="D46" s="168">
        <v>0.6</v>
      </c>
      <c r="E46" s="168">
        <v>0.46</v>
      </c>
    </row>
    <row r="47" spans="2:5" ht="26.25" customHeight="1">
      <c r="B47" s="164" t="s">
        <v>354</v>
      </c>
      <c r="C47" s="164" t="s">
        <v>355</v>
      </c>
      <c r="D47" s="165">
        <f>SUM(D42:D46)</f>
        <v>16.240000000000002</v>
      </c>
      <c r="E47" s="165">
        <f>SUM(E42:E46)</f>
        <v>12.370000000000001</v>
      </c>
    </row>
    <row r="48" spans="2:5" ht="19.5" customHeight="1">
      <c r="B48" s="163"/>
      <c r="C48" s="163"/>
      <c r="D48" s="169"/>
      <c r="E48" s="169"/>
    </row>
    <row r="49" spans="2:5" ht="19.5" customHeight="1">
      <c r="B49" s="164" t="s">
        <v>356</v>
      </c>
      <c r="C49" s="164"/>
      <c r="D49" s="165"/>
      <c r="E49" s="165"/>
    </row>
    <row r="50" spans="2:5" ht="19.5" customHeight="1">
      <c r="B50" s="166" t="s">
        <v>357</v>
      </c>
      <c r="C50" s="167" t="s">
        <v>358</v>
      </c>
      <c r="D50" s="168">
        <v>7.9</v>
      </c>
      <c r="E50" s="168">
        <v>3.07</v>
      </c>
    </row>
    <row r="51" spans="2:5" ht="42.75">
      <c r="B51" s="166" t="s">
        <v>359</v>
      </c>
      <c r="C51" s="170" t="s">
        <v>360</v>
      </c>
      <c r="D51" s="168">
        <v>0.6</v>
      </c>
      <c r="E51" s="168">
        <v>0.46</v>
      </c>
    </row>
    <row r="52" spans="2:5" ht="19.5" customHeight="1">
      <c r="B52" s="164" t="s">
        <v>361</v>
      </c>
      <c r="C52" s="164" t="s">
        <v>362</v>
      </c>
      <c r="D52" s="165">
        <f>SUM(D50:D51)</f>
        <v>8.5</v>
      </c>
      <c r="E52" s="165">
        <f>SUM(E50:E51)</f>
        <v>3.53</v>
      </c>
    </row>
    <row r="53" spans="2:5" ht="19.5" customHeight="1">
      <c r="B53" s="163"/>
      <c r="C53" s="163"/>
      <c r="D53" s="169"/>
      <c r="E53" s="169"/>
    </row>
    <row r="54" spans="2:5" ht="19.5" customHeight="1">
      <c r="B54" s="171" t="s">
        <v>363</v>
      </c>
      <c r="C54" s="164"/>
      <c r="D54" s="165">
        <f>SUM(D52+D47+D39+D26)</f>
        <v>88.54</v>
      </c>
      <c r="E54" s="165">
        <f>SUM(E52+E47+E39+E26)</f>
        <v>51</v>
      </c>
    </row>
    <row r="55" spans="2:5" ht="19.5" customHeight="1">
      <c r="B55" s="172"/>
      <c r="C55" s="172"/>
      <c r="D55" s="173"/>
      <c r="E55" s="173"/>
    </row>
    <row r="56" spans="2:5" ht="19.5" customHeight="1">
      <c r="B56" s="172"/>
      <c r="C56" s="174"/>
      <c r="D56" s="173"/>
      <c r="E56" s="173"/>
    </row>
    <row r="57" spans="2:5" ht="15">
      <c r="B57" s="172"/>
      <c r="C57" s="174"/>
      <c r="D57" s="173"/>
      <c r="E57" s="173"/>
    </row>
    <row r="58" spans="2:5" ht="15">
      <c r="B58" s="172"/>
      <c r="C58" s="172"/>
      <c r="D58" s="173"/>
      <c r="E58" s="173"/>
    </row>
    <row r="59" spans="2:5" ht="15">
      <c r="B59" s="172"/>
      <c r="C59" s="172"/>
      <c r="D59" s="173"/>
      <c r="E59" s="173"/>
    </row>
  </sheetData>
  <sheetProtection/>
  <mergeCells count="9">
    <mergeCell ref="B10:C10"/>
    <mergeCell ref="D10:E10"/>
    <mergeCell ref="B12:E12"/>
    <mergeCell ref="B2:C7"/>
    <mergeCell ref="D2:E3"/>
    <mergeCell ref="D4:E5"/>
    <mergeCell ref="D6:E7"/>
    <mergeCell ref="B9:C9"/>
    <mergeCell ref="D9:E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Nepe10</cp:lastModifiedBy>
  <cp:lastPrinted>2018-04-13T13:47:36Z</cp:lastPrinted>
  <dcterms:created xsi:type="dcterms:W3CDTF">2009-06-04T11:31:12Z</dcterms:created>
  <dcterms:modified xsi:type="dcterms:W3CDTF">2018-04-17T13:28:40Z</dcterms:modified>
  <cp:category/>
  <cp:version/>
  <cp:contentType/>
  <cp:contentStatus/>
</cp:coreProperties>
</file>