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 yWindow="-12" windowWidth="16440" windowHeight="3636" tabRatio="661" firstSheet="1" activeTab="1"/>
  </bookViews>
  <sheets>
    <sheet name="ESQUADRIA" sheetId="3" state="hidden" r:id="rId1"/>
    <sheet name="CRON ETAPAS" sheetId="30" r:id="rId2"/>
    <sheet name="CRON AN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1">#REF!</definedName>
    <definedName name="\a">#REF!</definedName>
    <definedName name="\b">#N/A</definedName>
    <definedName name="\D" localSheetId="1">#REF!</definedName>
    <definedName name="\D">#REF!</definedName>
    <definedName name="\k" localSheetId="1">#REF!</definedName>
    <definedName name="\k">#REF!</definedName>
    <definedName name="\m" localSheetId="1">#REF!</definedName>
    <definedName name="\m">#REF!</definedName>
    <definedName name="\q" localSheetId="1">[1]Fechamento!#REF!</definedName>
    <definedName name="\q">[1]Fechamento!#REF!</definedName>
    <definedName name="\R" localSheetId="1">#REF!</definedName>
    <definedName name="\R">#REF!</definedName>
    <definedName name="\s" localSheetId="1">#REF!</definedName>
    <definedName name="\s">#REF!</definedName>
    <definedName name="\t" localSheetId="1">#REF!</definedName>
    <definedName name="\t">#REF!</definedName>
    <definedName name="\z" localSheetId="1">#REF!</definedName>
    <definedName name="\z">#REF!</definedName>
    <definedName name="__6Excel_BuiltIn_Print_Area_3_1_1_1_1_1" localSheetId="1">#REF!</definedName>
    <definedName name="__6Excel_BuiltIn_Print_Area_3_1_1_1_1_1">#REF!</definedName>
    <definedName name="__apf1" localSheetId="1">#REF!</definedName>
    <definedName name="__apf1">#REF!</definedName>
    <definedName name="__cpf1" localSheetId="1">#REF!</definedName>
    <definedName name="__cpf1">#REF!</definedName>
    <definedName name="_1" localSheetId="1">#REF!</definedName>
    <definedName name="_1">#REF!</definedName>
    <definedName name="_10Excel_BuiltIn_Print_Area_5_1" localSheetId="1">#REF!</definedName>
    <definedName name="_10Excel_BuiltIn_Print_Area_5_1">#REF!</definedName>
    <definedName name="_10Excel_BuiltIn_Print_Area_7_1" localSheetId="1">#REF!</definedName>
    <definedName name="_10Excel_BuiltIn_Print_Area_7_1">#REF!</definedName>
    <definedName name="_11Excel_BuiltIn_Print_Area_8_1">([2]EMERGÊNCIA!$A$1:$N$213,[2]EMERGÊNCIA!$A$214:$N$290)</definedName>
    <definedName name="_12Excel_BuiltIn_Print_Area_6_1" localSheetId="1">#REF!</definedName>
    <definedName name="_12Excel_BuiltIn_Print_Area_6_1">#REF!</definedName>
    <definedName name="_12Excel_BuiltIn_Print_Area_9_1" localSheetId="1">#REF!</definedName>
    <definedName name="_12Excel_BuiltIn_Print_Area_9_1">#REF!</definedName>
    <definedName name="_13Excel_BuiltIn_Print_Titles_3_1" localSheetId="1">#REF!</definedName>
    <definedName name="_13Excel_BuiltIn_Print_Titles_3_1">#REF!</definedName>
    <definedName name="_14Excel_BuiltIn_Print_Area_7_1" localSheetId="1">#REF!</definedName>
    <definedName name="_14Excel_BuiltIn_Print_Area_7_1">#REF!</definedName>
    <definedName name="_14Excel_BuiltIn_Print_Titles_4_1" localSheetId="1">#REF!</definedName>
    <definedName name="_14Excel_BuiltIn_Print_Titles_4_1">#REF!</definedName>
    <definedName name="_15Excel_BuiltIn_Print_Area_8_1">([2]EMERGÊNCIA!$A$1:$N$213,[2]EMERGÊNCIA!$A$214:$N$290)</definedName>
    <definedName name="_15Excel_BuiltIn_Print_Titles_5_1" localSheetId="1">#REF!</definedName>
    <definedName name="_15Excel_BuiltIn_Print_Titles_5_1">#REF!</definedName>
    <definedName name="_16Excel_BuiltIn_Print_Titles_6_1" localSheetId="1">#REF!</definedName>
    <definedName name="_16Excel_BuiltIn_Print_Titles_6_1">#REF!</definedName>
    <definedName name="_17Excel_BuiltIn_Print_Area_9_1" localSheetId="1">#REF!</definedName>
    <definedName name="_17Excel_BuiltIn_Print_Area_9_1">#REF!</definedName>
    <definedName name="_17Excel_BuiltIn_Print_Titles_7_1" localSheetId="1">#REF!</definedName>
    <definedName name="_17Excel_BuiltIn_Print_Titles_7_1">#REF!</definedName>
    <definedName name="_18Excel_BuiltIn_Print_Titles_9_1" localSheetId="1">#REF!</definedName>
    <definedName name="_18Excel_BuiltIn_Print_Titles_9_1">#REF!</definedName>
    <definedName name="_1Excel_BuiltIn__FilterDatabase_12_1" localSheetId="1">#REF!</definedName>
    <definedName name="_1Excel_BuiltIn__FilterDatabase_12_1">#REF!</definedName>
    <definedName name="_1Excel_BuiltIn_Print_Area_2_1" localSheetId="1">#REF!</definedName>
    <definedName name="_1Excel_BuiltIn_Print_Area_2_1">#REF!</definedName>
    <definedName name="_2" localSheetId="1">#REF!</definedName>
    <definedName name="_2">#REF!</definedName>
    <definedName name="_2.5.4.4" localSheetId="1">#REF!</definedName>
    <definedName name="_2.5.4.4">#REF!</definedName>
    <definedName name="_28Excel_BuiltIn_Print_Titles_3_1" localSheetId="1">#REF!</definedName>
    <definedName name="_28Excel_BuiltIn_Print_Titles_3_1">#REF!</definedName>
    <definedName name="_2Excel_BuiltIn__FilterDatabase_12_1" localSheetId="1">#REF!</definedName>
    <definedName name="_2Excel_BuiltIn__FilterDatabase_12_1">#REF!</definedName>
    <definedName name="_2Excel_BuiltIn_Print_Area_1_1_1_1_1_1_1" localSheetId="1">#REF!</definedName>
    <definedName name="_2Excel_BuiltIn_Print_Area_1_1_1_1_1_1_1">#REF!</definedName>
    <definedName name="_2Excel_BuiltIn_Print_Area_3_1_1" localSheetId="1">#REF!</definedName>
    <definedName name="_2Excel_BuiltIn_Print_Area_3_1_1">#REF!</definedName>
    <definedName name="_39Excel_BuiltIn_Print_Titles_4_1" localSheetId="1">#REF!</definedName>
    <definedName name="_39Excel_BuiltIn_Print_Titles_4_1">#REF!</definedName>
    <definedName name="_3Excel_BuiltIn_Print_Area_2_1" localSheetId="1">#REF!</definedName>
    <definedName name="_3Excel_BuiltIn_Print_Area_2_1">#REF!</definedName>
    <definedName name="_3Excel_BuiltIn_Print_Area_3_1_1_1_1_1" localSheetId="1">#REF!</definedName>
    <definedName name="_3Excel_BuiltIn_Print_Area_3_1_1_1_1_1">#REF!</definedName>
    <definedName name="_4Excel_BuiltIn_Print_Area_3_1" localSheetId="1">#REF!</definedName>
    <definedName name="_4Excel_BuiltIn_Print_Area_3_1">#REF!</definedName>
    <definedName name="_4Excel_BuiltIn_Print_Area_3_1_1_1_1_1" localSheetId="1">#REF!</definedName>
    <definedName name="_4Excel_BuiltIn_Print_Area_3_1_1_1_1_1">#REF!</definedName>
    <definedName name="_5." localSheetId="1">#REF!</definedName>
    <definedName name="_5.">#REF!</definedName>
    <definedName name="_5.1" localSheetId="1">#REF!</definedName>
    <definedName name="_5.1">#REF!</definedName>
    <definedName name="_5.1.1" localSheetId="1">#REF!</definedName>
    <definedName name="_5.1.1">#REF!</definedName>
    <definedName name="_5.1.2" localSheetId="1">#REF!</definedName>
    <definedName name="_5.1.2">#REF!</definedName>
    <definedName name="_5.1.3" localSheetId="1">#REF!</definedName>
    <definedName name="_5.1.3">#REF!</definedName>
    <definedName name="_5.1.4" localSheetId="1">#REF!</definedName>
    <definedName name="_5.1.4">#REF!</definedName>
    <definedName name="_5.1.5" localSheetId="1">#REF!</definedName>
    <definedName name="_5.1.5">#REF!</definedName>
    <definedName name="_5.2" localSheetId="1">#REF!</definedName>
    <definedName name="_5.2">#REF!</definedName>
    <definedName name="_5.2.1" localSheetId="1">#REF!</definedName>
    <definedName name="_5.2.1">#REF!</definedName>
    <definedName name="_5.2.2" localSheetId="1">#REF!</definedName>
    <definedName name="_5.2.2">#REF!</definedName>
    <definedName name="_5.2.3" localSheetId="1">#REF!</definedName>
    <definedName name="_5.2.3">#REF!</definedName>
    <definedName name="_5.3" localSheetId="1">#REF!</definedName>
    <definedName name="_5.3">#REF!</definedName>
    <definedName name="_5.3.1" localSheetId="1">#REF!</definedName>
    <definedName name="_5.3.1">#REF!</definedName>
    <definedName name="_5.3.2" localSheetId="1">#REF!</definedName>
    <definedName name="_5.3.2">#REF!</definedName>
    <definedName name="_5.4" localSheetId="1">#REF!</definedName>
    <definedName name="_5.4">#REF!</definedName>
    <definedName name="_5.4.1." localSheetId="1">#REF!</definedName>
    <definedName name="_5.4.1.">#REF!</definedName>
    <definedName name="_5.4.2" localSheetId="1">#REF!</definedName>
    <definedName name="_5.4.2">#REF!</definedName>
    <definedName name="_5.4.3" localSheetId="1">#REF!</definedName>
    <definedName name="_5.4.3">#REF!</definedName>
    <definedName name="_5.4.4" localSheetId="1">#REF!</definedName>
    <definedName name="_5.4.4">#REF!</definedName>
    <definedName name="_5.4.5" localSheetId="1">#REF!</definedName>
    <definedName name="_5.4.5">#REF!</definedName>
    <definedName name="_5.4.6" localSheetId="1">#REF!</definedName>
    <definedName name="_5.4.6">#REF!</definedName>
    <definedName name="_5.4.7" localSheetId="1">#REF!</definedName>
    <definedName name="_5.4.7">#REF!</definedName>
    <definedName name="_5.5" localSheetId="1">#REF!</definedName>
    <definedName name="_5.5">#REF!</definedName>
    <definedName name="_5.5.1" localSheetId="1">#REF!</definedName>
    <definedName name="_5.5.1">#REF!</definedName>
    <definedName name="_5.5.2" localSheetId="1">#REF!</definedName>
    <definedName name="_5.5.2">#REF!</definedName>
    <definedName name="_5.5.3" localSheetId="1">#REF!</definedName>
    <definedName name="_5.5.3">#REF!</definedName>
    <definedName name="_5.5.4" localSheetId="1">#REF!</definedName>
    <definedName name="_5.5.4">#REF!</definedName>
    <definedName name="_5.5.5" localSheetId="1">#REF!</definedName>
    <definedName name="_5.5.5">#REF!</definedName>
    <definedName name="_5.5.6" localSheetId="1">#REF!</definedName>
    <definedName name="_5.5.6">#REF!</definedName>
    <definedName name="_5.6" localSheetId="1">#REF!</definedName>
    <definedName name="_5.6">#REF!</definedName>
    <definedName name="_5.6.1" localSheetId="1">#REF!</definedName>
    <definedName name="_5.6.1">#REF!</definedName>
    <definedName name="_5.6.2" localSheetId="1">#REF!</definedName>
    <definedName name="_5.6.2">#REF!</definedName>
    <definedName name="_5.6.3" localSheetId="1">#REF!</definedName>
    <definedName name="_5.6.3">#REF!</definedName>
    <definedName name="_5.6.4" localSheetId="1">#REF!</definedName>
    <definedName name="_5.6.4">#REF!</definedName>
    <definedName name="_5.6.5" localSheetId="1">#REF!</definedName>
    <definedName name="_5.6.5">#REF!</definedName>
    <definedName name="_5.6.6" localSheetId="1">#REF!</definedName>
    <definedName name="_5.6.6">#REF!</definedName>
    <definedName name="_5.6_" localSheetId="1">#REF!</definedName>
    <definedName name="_5.6_">#REF!</definedName>
    <definedName name="_5.7" localSheetId="1">#REF!</definedName>
    <definedName name="_5.7">#REF!</definedName>
    <definedName name="_5.8" localSheetId="1">#REF!</definedName>
    <definedName name="_5.8">#REF!</definedName>
    <definedName name="_5001" localSheetId="1">#REF!</definedName>
    <definedName name="_5001">#REF!</definedName>
    <definedName name="_5002" localSheetId="1">#REF!</definedName>
    <definedName name="_5002">#REF!</definedName>
    <definedName name="_5003" localSheetId="1">#REF!</definedName>
    <definedName name="_5003">#REF!</definedName>
    <definedName name="_5004" localSheetId="1">#REF!</definedName>
    <definedName name="_5004">#REF!</definedName>
    <definedName name="_5005" localSheetId="1">#REF!</definedName>
    <definedName name="_5005">#REF!</definedName>
    <definedName name="_5006" localSheetId="1">#REF!</definedName>
    <definedName name="_5006">#REF!</definedName>
    <definedName name="_5007" localSheetId="1">#REF!</definedName>
    <definedName name="_5007">#REF!</definedName>
    <definedName name="_5008" localSheetId="1">#REF!</definedName>
    <definedName name="_5008">#REF!</definedName>
    <definedName name="_5009" localSheetId="1">#REF!</definedName>
    <definedName name="_5009">#REF!</definedName>
    <definedName name="_5010" localSheetId="1">#REF!</definedName>
    <definedName name="_5010">#REF!</definedName>
    <definedName name="_5011" localSheetId="1">#REF!</definedName>
    <definedName name="_5011">#REF!</definedName>
    <definedName name="_5012" localSheetId="1">#REF!</definedName>
    <definedName name="_5012">#REF!</definedName>
    <definedName name="_5013" localSheetId="1">#REF!</definedName>
    <definedName name="_5013">#REF!</definedName>
    <definedName name="_5014" localSheetId="1">#REF!</definedName>
    <definedName name="_5014">#REF!</definedName>
    <definedName name="_5015" localSheetId="1">#REF!</definedName>
    <definedName name="_5015">#REF!</definedName>
    <definedName name="_5016" localSheetId="1">#REF!</definedName>
    <definedName name="_5016">#REF!</definedName>
    <definedName name="_5017" localSheetId="1">#REF!</definedName>
    <definedName name="_5017">#REF!</definedName>
    <definedName name="_5018" localSheetId="1">#REF!</definedName>
    <definedName name="_5018">#REF!</definedName>
    <definedName name="_5019" localSheetId="1">#REF!</definedName>
    <definedName name="_5019">#REF!</definedName>
    <definedName name="_5020" localSheetId="1">#REF!</definedName>
    <definedName name="_5020">#REF!</definedName>
    <definedName name="_5021" localSheetId="1">#REF!</definedName>
    <definedName name="_5021">#REF!</definedName>
    <definedName name="_5022" localSheetId="1">#REF!</definedName>
    <definedName name="_5022">#REF!</definedName>
    <definedName name="_5023" localSheetId="1">#REF!</definedName>
    <definedName name="_5023">#REF!</definedName>
    <definedName name="_5024" localSheetId="1">#REF!</definedName>
    <definedName name="_5024">#REF!</definedName>
    <definedName name="_5025" localSheetId="1">#REF!</definedName>
    <definedName name="_5025">#REF!</definedName>
    <definedName name="_5026" localSheetId="1">#REF!</definedName>
    <definedName name="_5026">#REF!</definedName>
    <definedName name="_5027" localSheetId="1">#REF!</definedName>
    <definedName name="_5027">#REF!</definedName>
    <definedName name="_5028" localSheetId="1">#REF!</definedName>
    <definedName name="_5028">#REF!</definedName>
    <definedName name="_5029" localSheetId="1">#REF!</definedName>
    <definedName name="_5029">#REF!</definedName>
    <definedName name="_5030" localSheetId="1">#REF!</definedName>
    <definedName name="_5030">#REF!</definedName>
    <definedName name="_5031" localSheetId="1">#REF!</definedName>
    <definedName name="_5031">#REF!</definedName>
    <definedName name="_5032" localSheetId="1">#REF!</definedName>
    <definedName name="_5032">#REF!</definedName>
    <definedName name="_5033" localSheetId="1">#REF!</definedName>
    <definedName name="_5033">#REF!</definedName>
    <definedName name="_5034" localSheetId="1">#REF!</definedName>
    <definedName name="_5034">#REF!</definedName>
    <definedName name="_5035" localSheetId="1">#REF!</definedName>
    <definedName name="_5035">#REF!</definedName>
    <definedName name="_5036" localSheetId="1">#REF!</definedName>
    <definedName name="_5036">#REF!</definedName>
    <definedName name="_5037" localSheetId="1">#REF!</definedName>
    <definedName name="_5037">#REF!</definedName>
    <definedName name="_5038" localSheetId="1">#REF!</definedName>
    <definedName name="_5038">#REF!</definedName>
    <definedName name="_5039" localSheetId="1">#REF!</definedName>
    <definedName name="_5039">#REF!</definedName>
    <definedName name="_5040" localSheetId="1">#REF!</definedName>
    <definedName name="_5040">#REF!</definedName>
    <definedName name="_5041" localSheetId="1">#REF!</definedName>
    <definedName name="_5041">#REF!</definedName>
    <definedName name="_5042" localSheetId="1">#REF!</definedName>
    <definedName name="_5042">#REF!</definedName>
    <definedName name="_5043" localSheetId="1">#REF!</definedName>
    <definedName name="_5043">#REF!</definedName>
    <definedName name="_5044" localSheetId="1">#REF!</definedName>
    <definedName name="_5044">#REF!</definedName>
    <definedName name="_5045" localSheetId="1">#REF!</definedName>
    <definedName name="_5045">#REF!</definedName>
    <definedName name="_5046" localSheetId="1">#REF!</definedName>
    <definedName name="_5046">#REF!</definedName>
    <definedName name="_5047" localSheetId="1">#REF!</definedName>
    <definedName name="_5047">#REF!</definedName>
    <definedName name="_5048" localSheetId="1">#REF!</definedName>
    <definedName name="_5048">#REF!</definedName>
    <definedName name="_5049" localSheetId="1">#REF!</definedName>
    <definedName name="_5049">#REF!</definedName>
    <definedName name="_5050" localSheetId="1">#REF!</definedName>
    <definedName name="_5050">#REF!</definedName>
    <definedName name="_5051" localSheetId="1">#REF!</definedName>
    <definedName name="_5051">#REF!</definedName>
    <definedName name="_5052" localSheetId="1">#REF!</definedName>
    <definedName name="_5052">#REF!</definedName>
    <definedName name="_5053" localSheetId="1">#REF!</definedName>
    <definedName name="_5053">#REF!</definedName>
    <definedName name="_5054" localSheetId="1">#REF!</definedName>
    <definedName name="_5054">#REF!</definedName>
    <definedName name="_5055" localSheetId="1">#REF!</definedName>
    <definedName name="_5055">#REF!</definedName>
    <definedName name="_5056" localSheetId="1">#REF!</definedName>
    <definedName name="_5056">#REF!</definedName>
    <definedName name="_5057" localSheetId="1">#REF!</definedName>
    <definedName name="_5057">#REF!</definedName>
    <definedName name="_5058" localSheetId="1">#REF!</definedName>
    <definedName name="_5058">#REF!</definedName>
    <definedName name="_5059" localSheetId="1">#REF!</definedName>
    <definedName name="_5059">#REF!</definedName>
    <definedName name="_5060" localSheetId="1">#REF!</definedName>
    <definedName name="_5060">#REF!</definedName>
    <definedName name="_5061" localSheetId="1">#REF!</definedName>
    <definedName name="_5061">#REF!</definedName>
    <definedName name="_5062" localSheetId="1">#REF!</definedName>
    <definedName name="_5062">#REF!</definedName>
    <definedName name="_5063" localSheetId="1">#REF!</definedName>
    <definedName name="_5063">#REF!</definedName>
    <definedName name="_5064" localSheetId="1">#REF!</definedName>
    <definedName name="_5064">#REF!</definedName>
    <definedName name="_5065" localSheetId="1">#REF!</definedName>
    <definedName name="_5065">#REF!</definedName>
    <definedName name="_5066" localSheetId="1">#REF!</definedName>
    <definedName name="_5066">#REF!</definedName>
    <definedName name="_5067" localSheetId="1">#REF!</definedName>
    <definedName name="_5067">#REF!</definedName>
    <definedName name="_5068" localSheetId="1">#REF!</definedName>
    <definedName name="_5068">#REF!</definedName>
    <definedName name="_5069" localSheetId="1">#REF!</definedName>
    <definedName name="_5069">#REF!</definedName>
    <definedName name="_5070" localSheetId="1">#REF!</definedName>
    <definedName name="_5070">#REF!</definedName>
    <definedName name="_5071" localSheetId="1">#REF!</definedName>
    <definedName name="_5071">#REF!</definedName>
    <definedName name="_5072" localSheetId="1">#REF!</definedName>
    <definedName name="_5072">#REF!</definedName>
    <definedName name="_5073" localSheetId="1">#REF!</definedName>
    <definedName name="_5073">#REF!</definedName>
    <definedName name="_5074" localSheetId="1">#REF!</definedName>
    <definedName name="_5074">#REF!</definedName>
    <definedName name="_5075" localSheetId="1">#REF!</definedName>
    <definedName name="_5075">#REF!</definedName>
    <definedName name="_5076" localSheetId="1">#REF!</definedName>
    <definedName name="_5076">#REF!</definedName>
    <definedName name="_5077" localSheetId="1">#REF!</definedName>
    <definedName name="_5077">#REF!</definedName>
    <definedName name="_5078" localSheetId="1">#REF!</definedName>
    <definedName name="_5078">#REF!</definedName>
    <definedName name="_5079" localSheetId="1">#REF!</definedName>
    <definedName name="_5079">#REF!</definedName>
    <definedName name="_5080" localSheetId="1">#REF!</definedName>
    <definedName name="_5080">#REF!</definedName>
    <definedName name="_5081" localSheetId="1">#REF!</definedName>
    <definedName name="_5081">#REF!</definedName>
    <definedName name="_5082" localSheetId="1">#REF!</definedName>
    <definedName name="_5082">#REF!</definedName>
    <definedName name="_5083" localSheetId="1">#REF!</definedName>
    <definedName name="_5083">#REF!</definedName>
    <definedName name="_5084" localSheetId="1">#REF!</definedName>
    <definedName name="_5084">#REF!</definedName>
    <definedName name="_5085" localSheetId="1">#REF!</definedName>
    <definedName name="_5085">#REF!</definedName>
    <definedName name="_5086" localSheetId="1">#REF!</definedName>
    <definedName name="_5086">#REF!</definedName>
    <definedName name="_5087" localSheetId="1">#REF!</definedName>
    <definedName name="_5087">#REF!</definedName>
    <definedName name="_5088" localSheetId="1">#REF!</definedName>
    <definedName name="_5088">#REF!</definedName>
    <definedName name="_5089" localSheetId="1">#REF!</definedName>
    <definedName name="_5089">#REF!</definedName>
    <definedName name="_5090" localSheetId="1">#REF!</definedName>
    <definedName name="_5090">#REF!</definedName>
    <definedName name="_5091" localSheetId="1">#REF!</definedName>
    <definedName name="_5091">#REF!</definedName>
    <definedName name="_5092" localSheetId="1">#REF!</definedName>
    <definedName name="_5092">#REF!</definedName>
    <definedName name="_5093" localSheetId="1">#REF!</definedName>
    <definedName name="_5093">#REF!</definedName>
    <definedName name="_5094" localSheetId="1">#REF!</definedName>
    <definedName name="_5094">#REF!</definedName>
    <definedName name="_5095" localSheetId="1">#REF!</definedName>
    <definedName name="_5095">#REF!</definedName>
    <definedName name="_5096" localSheetId="1">#REF!</definedName>
    <definedName name="_5096">#REF!</definedName>
    <definedName name="_5097" localSheetId="1">#REF!</definedName>
    <definedName name="_5097">#REF!</definedName>
    <definedName name="_5098" localSheetId="1">#REF!</definedName>
    <definedName name="_5098">#REF!</definedName>
    <definedName name="_5099" localSheetId="1">#REF!</definedName>
    <definedName name="_5099">#REF!</definedName>
    <definedName name="_50Excel_BuiltIn_Print_Titles_5_1" localSheetId="1">#REF!</definedName>
    <definedName name="_50Excel_BuiltIn_Print_Titles_5_1">#REF!</definedName>
    <definedName name="_5100" localSheetId="1">#REF!</definedName>
    <definedName name="_5100">#REF!</definedName>
    <definedName name="_5101" localSheetId="1">#REF!</definedName>
    <definedName name="_5101">#REF!</definedName>
    <definedName name="_5102" localSheetId="1">#REF!</definedName>
    <definedName name="_5102">#REF!</definedName>
    <definedName name="_5103" localSheetId="1">#REF!</definedName>
    <definedName name="_5103">#REF!</definedName>
    <definedName name="_5104" localSheetId="1">#REF!</definedName>
    <definedName name="_5104">#REF!</definedName>
    <definedName name="_5105" localSheetId="1">#REF!</definedName>
    <definedName name="_5105">#REF!</definedName>
    <definedName name="_5106" localSheetId="1">#REF!</definedName>
    <definedName name="_5106">#REF!</definedName>
    <definedName name="_5107" localSheetId="1">#REF!</definedName>
    <definedName name="_5107">#REF!</definedName>
    <definedName name="_5108" localSheetId="1">#REF!</definedName>
    <definedName name="_5108">#REF!</definedName>
    <definedName name="_5109" localSheetId="1">#REF!</definedName>
    <definedName name="_5109">#REF!</definedName>
    <definedName name="_5110" localSheetId="1">#REF!</definedName>
    <definedName name="_5110">#REF!</definedName>
    <definedName name="_5111" localSheetId="1">#REF!</definedName>
    <definedName name="_5111">#REF!</definedName>
    <definedName name="_5112" localSheetId="1">#REF!</definedName>
    <definedName name="_5112">#REF!</definedName>
    <definedName name="_5113" localSheetId="1">#REF!</definedName>
    <definedName name="_5113">#REF!</definedName>
    <definedName name="_5114" localSheetId="1">#REF!</definedName>
    <definedName name="_5114">#REF!</definedName>
    <definedName name="_5115" localSheetId="1">#REF!</definedName>
    <definedName name="_5115">#REF!</definedName>
    <definedName name="_5116" localSheetId="1">#REF!</definedName>
    <definedName name="_5116">#REF!</definedName>
    <definedName name="_5117" localSheetId="1">#REF!</definedName>
    <definedName name="_5117">#REF!</definedName>
    <definedName name="_5118" localSheetId="1">#REF!</definedName>
    <definedName name="_5118">#REF!</definedName>
    <definedName name="_5119" localSheetId="1">#REF!</definedName>
    <definedName name="_5119">#REF!</definedName>
    <definedName name="_5120" localSheetId="1">#REF!</definedName>
    <definedName name="_5120">#REF!</definedName>
    <definedName name="_5121" localSheetId="1">#REF!</definedName>
    <definedName name="_5121">#REF!</definedName>
    <definedName name="_5122" localSheetId="1">#REF!</definedName>
    <definedName name="_5122">#REF!</definedName>
    <definedName name="_5123" localSheetId="1">#REF!</definedName>
    <definedName name="_5123">#REF!</definedName>
    <definedName name="_5124" localSheetId="1">#REF!</definedName>
    <definedName name="_5124">#REF!</definedName>
    <definedName name="_5125" localSheetId="1">#REF!</definedName>
    <definedName name="_5125">#REF!</definedName>
    <definedName name="_5126" localSheetId="1">#REF!</definedName>
    <definedName name="_5126">#REF!</definedName>
    <definedName name="_5127" localSheetId="1">#REF!</definedName>
    <definedName name="_5127">#REF!</definedName>
    <definedName name="_5128" localSheetId="1">#REF!</definedName>
    <definedName name="_5128">#REF!</definedName>
    <definedName name="_5129" localSheetId="1">#REF!</definedName>
    <definedName name="_5129">#REF!</definedName>
    <definedName name="_5130" localSheetId="1">#REF!</definedName>
    <definedName name="_5130">#REF!</definedName>
    <definedName name="_5131" localSheetId="1">#REF!</definedName>
    <definedName name="_5131">#REF!</definedName>
    <definedName name="_5132" localSheetId="1">#REF!</definedName>
    <definedName name="_5132">#REF!</definedName>
    <definedName name="_5133" localSheetId="1">#REF!</definedName>
    <definedName name="_5133">#REF!</definedName>
    <definedName name="_5134" localSheetId="1">#REF!</definedName>
    <definedName name="_5134">#REF!</definedName>
    <definedName name="_5135" localSheetId="1">#REF!</definedName>
    <definedName name="_5135">#REF!</definedName>
    <definedName name="_5136" localSheetId="1">#REF!</definedName>
    <definedName name="_5136">#REF!</definedName>
    <definedName name="_5137" localSheetId="1">#REF!</definedName>
    <definedName name="_5137">#REF!</definedName>
    <definedName name="_5138" localSheetId="1">#REF!</definedName>
    <definedName name="_5138">#REF!</definedName>
    <definedName name="_5139" localSheetId="1">#REF!</definedName>
    <definedName name="_5139">#REF!</definedName>
    <definedName name="_5140" localSheetId="1">#REF!</definedName>
    <definedName name="_5140">#REF!</definedName>
    <definedName name="_5141" localSheetId="1">#REF!</definedName>
    <definedName name="_5141">#REF!</definedName>
    <definedName name="_5142" localSheetId="1">#REF!</definedName>
    <definedName name="_5142">#REF!</definedName>
    <definedName name="_5143" localSheetId="1">#REF!</definedName>
    <definedName name="_5143">#REF!</definedName>
    <definedName name="_5144" localSheetId="1">#REF!</definedName>
    <definedName name="_5144">#REF!</definedName>
    <definedName name="_5145" localSheetId="1">#REF!</definedName>
    <definedName name="_5145">#REF!</definedName>
    <definedName name="_5146" localSheetId="1">#REF!</definedName>
    <definedName name="_5146">#REF!</definedName>
    <definedName name="_5147" localSheetId="1">#REF!</definedName>
    <definedName name="_5147">#REF!</definedName>
    <definedName name="_5148" localSheetId="1">#REF!</definedName>
    <definedName name="_5148">#REF!</definedName>
    <definedName name="_5149" localSheetId="1">#REF!</definedName>
    <definedName name="_5149">#REF!</definedName>
    <definedName name="_5150" localSheetId="1">#REF!</definedName>
    <definedName name="_5150">#REF!</definedName>
    <definedName name="_5151" localSheetId="1">#REF!</definedName>
    <definedName name="_5151">#REF!</definedName>
    <definedName name="_5152" localSheetId="1">#REF!</definedName>
    <definedName name="_5152">#REF!</definedName>
    <definedName name="_5153" localSheetId="1">#REF!</definedName>
    <definedName name="_5153">#REF!</definedName>
    <definedName name="_5154" localSheetId="1">#REF!</definedName>
    <definedName name="_5154">#REF!</definedName>
    <definedName name="_5155" localSheetId="1">#REF!</definedName>
    <definedName name="_5155">#REF!</definedName>
    <definedName name="_5156" localSheetId="1">#REF!</definedName>
    <definedName name="_5156">#REF!</definedName>
    <definedName name="_5157" localSheetId="1">#REF!</definedName>
    <definedName name="_5157">#REF!</definedName>
    <definedName name="_5158" localSheetId="1">#REF!</definedName>
    <definedName name="_5158">#REF!</definedName>
    <definedName name="_5159" localSheetId="1">#REF!</definedName>
    <definedName name="_5159">#REF!</definedName>
    <definedName name="_5160" localSheetId="1">#REF!</definedName>
    <definedName name="_5160">#REF!</definedName>
    <definedName name="_5161" localSheetId="1">#REF!</definedName>
    <definedName name="_5161">#REF!</definedName>
    <definedName name="_5162" localSheetId="1">#REF!</definedName>
    <definedName name="_5162">#REF!</definedName>
    <definedName name="_5163" localSheetId="1">#REF!</definedName>
    <definedName name="_5163">#REF!</definedName>
    <definedName name="_5164" localSheetId="1">#REF!</definedName>
    <definedName name="_5164">#REF!</definedName>
    <definedName name="_5165" localSheetId="1">#REF!</definedName>
    <definedName name="_5165">#REF!</definedName>
    <definedName name="_5166" localSheetId="1">#REF!</definedName>
    <definedName name="_5166">#REF!</definedName>
    <definedName name="_5167" localSheetId="1">#REF!</definedName>
    <definedName name="_5167">#REF!</definedName>
    <definedName name="_5168" localSheetId="1">#REF!</definedName>
    <definedName name="_5168">#REF!</definedName>
    <definedName name="_5169" localSheetId="1">#REF!</definedName>
    <definedName name="_5169">#REF!</definedName>
    <definedName name="_5170" localSheetId="1">#REF!</definedName>
    <definedName name="_5170">#REF!</definedName>
    <definedName name="_5171" localSheetId="1">#REF!</definedName>
    <definedName name="_5171">#REF!</definedName>
    <definedName name="_5172" localSheetId="1">#REF!</definedName>
    <definedName name="_5172">#REF!</definedName>
    <definedName name="_5173" localSheetId="1">#REF!</definedName>
    <definedName name="_5173">#REF!</definedName>
    <definedName name="_5174" localSheetId="1">#REF!</definedName>
    <definedName name="_5174">#REF!</definedName>
    <definedName name="_5175" localSheetId="1">#REF!</definedName>
    <definedName name="_5175">#REF!</definedName>
    <definedName name="_5176" localSheetId="1">#REF!</definedName>
    <definedName name="_5176">#REF!</definedName>
    <definedName name="_5177" localSheetId="1">#REF!</definedName>
    <definedName name="_5177">#REF!</definedName>
    <definedName name="_5178" localSheetId="1">#REF!</definedName>
    <definedName name="_5178">#REF!</definedName>
    <definedName name="_5179" localSheetId="1">#REF!</definedName>
    <definedName name="_5179">#REF!</definedName>
    <definedName name="_5180" localSheetId="1">#REF!</definedName>
    <definedName name="_5180">#REF!</definedName>
    <definedName name="_5181" localSheetId="1">#REF!</definedName>
    <definedName name="_5181">#REF!</definedName>
    <definedName name="_5182" localSheetId="1">#REF!</definedName>
    <definedName name="_5182">#REF!</definedName>
    <definedName name="_5183" localSheetId="1">#REF!</definedName>
    <definedName name="_5183">#REF!</definedName>
    <definedName name="_5184" localSheetId="1">#REF!</definedName>
    <definedName name="_5184">#REF!</definedName>
    <definedName name="_5185" localSheetId="1">#REF!</definedName>
    <definedName name="_5185">#REF!</definedName>
    <definedName name="_5186" localSheetId="1">#REF!</definedName>
    <definedName name="_5186">#REF!</definedName>
    <definedName name="_5187" localSheetId="1">#REF!</definedName>
    <definedName name="_5187">#REF!</definedName>
    <definedName name="_5188" localSheetId="1">#REF!</definedName>
    <definedName name="_5188">#REF!</definedName>
    <definedName name="_5189" localSheetId="1">#REF!</definedName>
    <definedName name="_5189">#REF!</definedName>
    <definedName name="_5190" localSheetId="1">#REF!</definedName>
    <definedName name="_5190">#REF!</definedName>
    <definedName name="_5191" localSheetId="1">#REF!</definedName>
    <definedName name="_5191">#REF!</definedName>
    <definedName name="_5192" localSheetId="1">#REF!</definedName>
    <definedName name="_5192">#REF!</definedName>
    <definedName name="_5193" localSheetId="1">#REF!</definedName>
    <definedName name="_5193">#REF!</definedName>
    <definedName name="_5194" localSheetId="1">#REF!</definedName>
    <definedName name="_5194">#REF!</definedName>
    <definedName name="_5195" localSheetId="1">#REF!</definedName>
    <definedName name="_5195">#REF!</definedName>
    <definedName name="_5196" localSheetId="1">#REF!</definedName>
    <definedName name="_5196">#REF!</definedName>
    <definedName name="_5197" localSheetId="1">#REF!</definedName>
    <definedName name="_5197">#REF!</definedName>
    <definedName name="_5198" localSheetId="1">#REF!</definedName>
    <definedName name="_5198">#REF!</definedName>
    <definedName name="_5199" localSheetId="1">#REF!</definedName>
    <definedName name="_5199">#REF!</definedName>
    <definedName name="_5200" localSheetId="1">#REF!</definedName>
    <definedName name="_5200">#REF!</definedName>
    <definedName name="_5201" localSheetId="1">#REF!</definedName>
    <definedName name="_5201">#REF!</definedName>
    <definedName name="_5202" localSheetId="1">#REF!</definedName>
    <definedName name="_5202">#REF!</definedName>
    <definedName name="_5203" localSheetId="1">#REF!</definedName>
    <definedName name="_5203">#REF!</definedName>
    <definedName name="_5204" localSheetId="1">#REF!</definedName>
    <definedName name="_5204">#REF!</definedName>
    <definedName name="_5205" localSheetId="1">#REF!</definedName>
    <definedName name="_5205">#REF!</definedName>
    <definedName name="_5206" localSheetId="1">#REF!</definedName>
    <definedName name="_5206">#REF!</definedName>
    <definedName name="_5207" localSheetId="1">#REF!</definedName>
    <definedName name="_5207">#REF!</definedName>
    <definedName name="_5208" localSheetId="1">#REF!</definedName>
    <definedName name="_5208">#REF!</definedName>
    <definedName name="_5209" localSheetId="1">#REF!</definedName>
    <definedName name="_5209">#REF!</definedName>
    <definedName name="_5210" localSheetId="1">#REF!</definedName>
    <definedName name="_5210">#REF!</definedName>
    <definedName name="_5211" localSheetId="1">#REF!</definedName>
    <definedName name="_5211">#REF!</definedName>
    <definedName name="_5212" localSheetId="1">#REF!</definedName>
    <definedName name="_5212">#REF!</definedName>
    <definedName name="_5213" localSheetId="1">#REF!</definedName>
    <definedName name="_5213">#REF!</definedName>
    <definedName name="_5214" localSheetId="1">#REF!</definedName>
    <definedName name="_5214">#REF!</definedName>
    <definedName name="_5215" localSheetId="1">#REF!</definedName>
    <definedName name="_5215">#REF!</definedName>
    <definedName name="_5216" localSheetId="1">#REF!</definedName>
    <definedName name="_5216">#REF!</definedName>
    <definedName name="_5217" localSheetId="1">#REF!</definedName>
    <definedName name="_5217">#REF!</definedName>
    <definedName name="_5218" localSheetId="1">#REF!</definedName>
    <definedName name="_5218">#REF!</definedName>
    <definedName name="_5219" localSheetId="1">#REF!</definedName>
    <definedName name="_5219">#REF!</definedName>
    <definedName name="_5220" localSheetId="1">#REF!</definedName>
    <definedName name="_5220">#REF!</definedName>
    <definedName name="_5221" localSheetId="1">#REF!</definedName>
    <definedName name="_5221">#REF!</definedName>
    <definedName name="_5222" localSheetId="1">#REF!</definedName>
    <definedName name="_5222">#REF!</definedName>
    <definedName name="_5223" localSheetId="1">#REF!</definedName>
    <definedName name="_5223">#REF!</definedName>
    <definedName name="_5224" localSheetId="1">#REF!</definedName>
    <definedName name="_5224">#REF!</definedName>
    <definedName name="_5225" localSheetId="1">#REF!</definedName>
    <definedName name="_5225">#REF!</definedName>
    <definedName name="_5226" localSheetId="1">#REF!</definedName>
    <definedName name="_5226">#REF!</definedName>
    <definedName name="_5227" localSheetId="1">#REF!</definedName>
    <definedName name="_5227">#REF!</definedName>
    <definedName name="_5228" localSheetId="1">#REF!</definedName>
    <definedName name="_5228">#REF!</definedName>
    <definedName name="_5229" localSheetId="1">#REF!</definedName>
    <definedName name="_5229">#REF!</definedName>
    <definedName name="_5230" localSheetId="1">#REF!</definedName>
    <definedName name="_5230">#REF!</definedName>
    <definedName name="_5231" localSheetId="1">#REF!</definedName>
    <definedName name="_5231">#REF!</definedName>
    <definedName name="_5232" localSheetId="1">#REF!</definedName>
    <definedName name="_5232">#REF!</definedName>
    <definedName name="_5233" localSheetId="1">#REF!</definedName>
    <definedName name="_5233">#REF!</definedName>
    <definedName name="_5234" localSheetId="1">#REF!</definedName>
    <definedName name="_5234">#REF!</definedName>
    <definedName name="_5235" localSheetId="1">#REF!</definedName>
    <definedName name="_5235">#REF!</definedName>
    <definedName name="_5236" localSheetId="1">#REF!</definedName>
    <definedName name="_5236">#REF!</definedName>
    <definedName name="_5237" localSheetId="1">#REF!</definedName>
    <definedName name="_5237">#REF!</definedName>
    <definedName name="_5238" localSheetId="1">#REF!</definedName>
    <definedName name="_5238">#REF!</definedName>
    <definedName name="_5239" localSheetId="1">#REF!</definedName>
    <definedName name="_5239">#REF!</definedName>
    <definedName name="_5240" localSheetId="1">#REF!</definedName>
    <definedName name="_5240">#REF!</definedName>
    <definedName name="_5241" localSheetId="1">#REF!</definedName>
    <definedName name="_5241">#REF!</definedName>
    <definedName name="_5242" localSheetId="1">#REF!</definedName>
    <definedName name="_5242">#REF!</definedName>
    <definedName name="_5243" localSheetId="1">#REF!</definedName>
    <definedName name="_5243">#REF!</definedName>
    <definedName name="_5244" localSheetId="1">#REF!</definedName>
    <definedName name="_5244">#REF!</definedName>
    <definedName name="_5245" localSheetId="1">#REF!</definedName>
    <definedName name="_5245">#REF!</definedName>
    <definedName name="_5246" localSheetId="1">#REF!</definedName>
    <definedName name="_5246">#REF!</definedName>
    <definedName name="_5247" localSheetId="1">#REF!</definedName>
    <definedName name="_5247">#REF!</definedName>
    <definedName name="_5248" localSheetId="1">#REF!</definedName>
    <definedName name="_5248">#REF!</definedName>
    <definedName name="_5249" localSheetId="1">#REF!</definedName>
    <definedName name="_5249">#REF!</definedName>
    <definedName name="_5250" localSheetId="1">#REF!</definedName>
    <definedName name="_5250">#REF!</definedName>
    <definedName name="_5251" localSheetId="1">#REF!</definedName>
    <definedName name="_5251">#REF!</definedName>
    <definedName name="_5252" localSheetId="1">#REF!</definedName>
    <definedName name="_5252">#REF!</definedName>
    <definedName name="_5253" localSheetId="1">#REF!</definedName>
    <definedName name="_5253">#REF!</definedName>
    <definedName name="_5254" localSheetId="1">#REF!</definedName>
    <definedName name="_5254">#REF!</definedName>
    <definedName name="_5255" localSheetId="1">#REF!</definedName>
    <definedName name="_5255">#REF!</definedName>
    <definedName name="_5256" localSheetId="1">#REF!</definedName>
    <definedName name="_5256">#REF!</definedName>
    <definedName name="_5257" localSheetId="1">#REF!</definedName>
    <definedName name="_5257">#REF!</definedName>
    <definedName name="_5258" localSheetId="1">#REF!</definedName>
    <definedName name="_5258">#REF!</definedName>
    <definedName name="_5259" localSheetId="1">#REF!</definedName>
    <definedName name="_5259">#REF!</definedName>
    <definedName name="_5260" localSheetId="1">#REF!</definedName>
    <definedName name="_5260">#REF!</definedName>
    <definedName name="_5261" localSheetId="1">#REF!</definedName>
    <definedName name="_5261">#REF!</definedName>
    <definedName name="_5262" localSheetId="1">#REF!</definedName>
    <definedName name="_5262">#REF!</definedName>
    <definedName name="_5263" localSheetId="1">#REF!</definedName>
    <definedName name="_5263">#REF!</definedName>
    <definedName name="_5264" localSheetId="1">#REF!</definedName>
    <definedName name="_5264">#REF!</definedName>
    <definedName name="_5265" localSheetId="1">#REF!</definedName>
    <definedName name="_5265">#REF!</definedName>
    <definedName name="_5266" localSheetId="1">#REF!</definedName>
    <definedName name="_5266">#REF!</definedName>
    <definedName name="_5267" localSheetId="1">#REF!</definedName>
    <definedName name="_5267">#REF!</definedName>
    <definedName name="_5268" localSheetId="1">#REF!</definedName>
    <definedName name="_5268">#REF!</definedName>
    <definedName name="_5269" localSheetId="1">#REF!</definedName>
    <definedName name="_5269">#REF!</definedName>
    <definedName name="_5270" localSheetId="1">#REF!</definedName>
    <definedName name="_5270">#REF!</definedName>
    <definedName name="_5271" localSheetId="1">#REF!</definedName>
    <definedName name="_5271">#REF!</definedName>
    <definedName name="_5272" localSheetId="1">#REF!</definedName>
    <definedName name="_5272">#REF!</definedName>
    <definedName name="_5273" localSheetId="1">#REF!</definedName>
    <definedName name="_5273">#REF!</definedName>
    <definedName name="_5274" localSheetId="1">#REF!</definedName>
    <definedName name="_5274">#REF!</definedName>
    <definedName name="_5275" localSheetId="1">#REF!</definedName>
    <definedName name="_5275">#REF!</definedName>
    <definedName name="_5276" localSheetId="1">#REF!</definedName>
    <definedName name="_5276">#REF!</definedName>
    <definedName name="_5277" localSheetId="1">#REF!</definedName>
    <definedName name="_5277">#REF!</definedName>
    <definedName name="_5278" localSheetId="1">#REF!</definedName>
    <definedName name="_5278">#REF!</definedName>
    <definedName name="_5279" localSheetId="1">#REF!</definedName>
    <definedName name="_5279">#REF!</definedName>
    <definedName name="_5280" localSheetId="1">#REF!</definedName>
    <definedName name="_5280">#REF!</definedName>
    <definedName name="_5281" localSheetId="1">#REF!</definedName>
    <definedName name="_5281">#REF!</definedName>
    <definedName name="_5282" localSheetId="1">#REF!</definedName>
    <definedName name="_5282">#REF!</definedName>
    <definedName name="_5283" localSheetId="1">#REF!</definedName>
    <definedName name="_5283">#REF!</definedName>
    <definedName name="_5284" localSheetId="1">#REF!</definedName>
    <definedName name="_5284">#REF!</definedName>
    <definedName name="_5285" localSheetId="1">#REF!</definedName>
    <definedName name="_5285">#REF!</definedName>
    <definedName name="_5286" localSheetId="1">#REF!</definedName>
    <definedName name="_5286">#REF!</definedName>
    <definedName name="_5287" localSheetId="1">#REF!</definedName>
    <definedName name="_5287">#REF!</definedName>
    <definedName name="_5288" localSheetId="1">#REF!</definedName>
    <definedName name="_5288">#REF!</definedName>
    <definedName name="_5289" localSheetId="1">#REF!</definedName>
    <definedName name="_5289">#REF!</definedName>
    <definedName name="_5290" localSheetId="1">#REF!</definedName>
    <definedName name="_5290">#REF!</definedName>
    <definedName name="_5291" localSheetId="1">#REF!</definedName>
    <definedName name="_5291">#REF!</definedName>
    <definedName name="_5292" localSheetId="1">#REF!</definedName>
    <definedName name="_5292">#REF!</definedName>
    <definedName name="_5293" localSheetId="1">#REF!</definedName>
    <definedName name="_5293">#REF!</definedName>
    <definedName name="_5294" localSheetId="1">#REF!</definedName>
    <definedName name="_5294">#REF!</definedName>
    <definedName name="_5295" localSheetId="1">#REF!</definedName>
    <definedName name="_5295">#REF!</definedName>
    <definedName name="_5296" localSheetId="1">#REF!</definedName>
    <definedName name="_5296">#REF!</definedName>
    <definedName name="_5297" localSheetId="1">#REF!</definedName>
    <definedName name="_5297">#REF!</definedName>
    <definedName name="_5298" localSheetId="1">#REF!</definedName>
    <definedName name="_5298">#REF!</definedName>
    <definedName name="_5299" localSheetId="1">#REF!</definedName>
    <definedName name="_5299">#REF!</definedName>
    <definedName name="_5300" localSheetId="1">#REF!</definedName>
    <definedName name="_5300">#REF!</definedName>
    <definedName name="_5301" localSheetId="1">#REF!</definedName>
    <definedName name="_5301">#REF!</definedName>
    <definedName name="_5302" localSheetId="1">#REF!</definedName>
    <definedName name="_5302">#REF!</definedName>
    <definedName name="_5303" localSheetId="1">#REF!</definedName>
    <definedName name="_5303">#REF!</definedName>
    <definedName name="_5304" localSheetId="1">#REF!</definedName>
    <definedName name="_5304">#REF!</definedName>
    <definedName name="_5305" localSheetId="1">#REF!</definedName>
    <definedName name="_5305">#REF!</definedName>
    <definedName name="_5306" localSheetId="1">#REF!</definedName>
    <definedName name="_5306">#REF!</definedName>
    <definedName name="_5307" localSheetId="1">#REF!</definedName>
    <definedName name="_5307">#REF!</definedName>
    <definedName name="_5308" localSheetId="1">#REF!</definedName>
    <definedName name="_5308">#REF!</definedName>
    <definedName name="_5309" localSheetId="1">#REF!</definedName>
    <definedName name="_5309">#REF!</definedName>
    <definedName name="_5310" localSheetId="1">#REF!</definedName>
    <definedName name="_5310">#REF!</definedName>
    <definedName name="_5311" localSheetId="1">#REF!</definedName>
    <definedName name="_5311">#REF!</definedName>
    <definedName name="_5312" localSheetId="1">#REF!</definedName>
    <definedName name="_5312">#REF!</definedName>
    <definedName name="_5314" localSheetId="1">#REF!</definedName>
    <definedName name="_5314">#REF!</definedName>
    <definedName name="_5315" localSheetId="1">#REF!</definedName>
    <definedName name="_5315">#REF!</definedName>
    <definedName name="_5316" localSheetId="1">#REF!</definedName>
    <definedName name="_5316">#REF!</definedName>
    <definedName name="_5317" localSheetId="1">#REF!</definedName>
    <definedName name="_5317">#REF!</definedName>
    <definedName name="_5318" localSheetId="1">#REF!</definedName>
    <definedName name="_5318">#REF!</definedName>
    <definedName name="_5319" localSheetId="1">#REF!</definedName>
    <definedName name="_5319">#REF!</definedName>
    <definedName name="_5320" localSheetId="1">#REF!</definedName>
    <definedName name="_5320">#REF!</definedName>
    <definedName name="_5321" localSheetId="1">#REF!</definedName>
    <definedName name="_5321">#REF!</definedName>
    <definedName name="_5322" localSheetId="1">#REF!</definedName>
    <definedName name="_5322">#REF!</definedName>
    <definedName name="_5323" localSheetId="1">#REF!</definedName>
    <definedName name="_5323">#REF!</definedName>
    <definedName name="_5324" localSheetId="1">#REF!</definedName>
    <definedName name="_5324">#REF!</definedName>
    <definedName name="_5325" localSheetId="1">#REF!</definedName>
    <definedName name="_5325">#REF!</definedName>
    <definedName name="_5326" localSheetId="1">#REF!</definedName>
    <definedName name="_5326">#REF!</definedName>
    <definedName name="_5327" localSheetId="1">#REF!</definedName>
    <definedName name="_5327">#REF!</definedName>
    <definedName name="_5328" localSheetId="1">#REF!</definedName>
    <definedName name="_5328">#REF!</definedName>
    <definedName name="_5329" localSheetId="1">#REF!</definedName>
    <definedName name="_5329">#REF!</definedName>
    <definedName name="_5330" localSheetId="1">#REF!</definedName>
    <definedName name="_5330">#REF!</definedName>
    <definedName name="_5331" localSheetId="1">#REF!</definedName>
    <definedName name="_5331">#REF!</definedName>
    <definedName name="_5332" localSheetId="1">#REF!</definedName>
    <definedName name="_5332">#REF!</definedName>
    <definedName name="_5333" localSheetId="1">#REF!</definedName>
    <definedName name="_5333">#REF!</definedName>
    <definedName name="_5334" localSheetId="1">#REF!</definedName>
    <definedName name="_5334">#REF!</definedName>
    <definedName name="_5335" localSheetId="1">#REF!</definedName>
    <definedName name="_5335">#REF!</definedName>
    <definedName name="_5336" localSheetId="1">#REF!</definedName>
    <definedName name="_5336">#REF!</definedName>
    <definedName name="_5337" localSheetId="1">#REF!</definedName>
    <definedName name="_5337">#REF!</definedName>
    <definedName name="_5338" localSheetId="1">#REF!</definedName>
    <definedName name="_5338">#REF!</definedName>
    <definedName name="_5339" localSheetId="1">#REF!</definedName>
    <definedName name="_5339">#REF!</definedName>
    <definedName name="_5340" localSheetId="1">#REF!</definedName>
    <definedName name="_5340">#REF!</definedName>
    <definedName name="_5341" localSheetId="1">#REF!</definedName>
    <definedName name="_5341">#REF!</definedName>
    <definedName name="_5342" localSheetId="1">#REF!</definedName>
    <definedName name="_5342">#REF!</definedName>
    <definedName name="_5343" localSheetId="1">#REF!</definedName>
    <definedName name="_5343">#REF!</definedName>
    <definedName name="_5344" localSheetId="1">#REF!</definedName>
    <definedName name="_5344">#REF!</definedName>
    <definedName name="_5345" localSheetId="1">#REF!</definedName>
    <definedName name="_5345">#REF!</definedName>
    <definedName name="_5346" localSheetId="1">#REF!</definedName>
    <definedName name="_5346">#REF!</definedName>
    <definedName name="_5347" localSheetId="1">#REF!</definedName>
    <definedName name="_5347">#REF!</definedName>
    <definedName name="_5348" localSheetId="1">#REF!</definedName>
    <definedName name="_5348">#REF!</definedName>
    <definedName name="_5349" localSheetId="1">#REF!</definedName>
    <definedName name="_5349">#REF!</definedName>
    <definedName name="_5350" localSheetId="1">#REF!</definedName>
    <definedName name="_5350">#REF!</definedName>
    <definedName name="_5351" localSheetId="1">#REF!</definedName>
    <definedName name="_5351">#REF!</definedName>
    <definedName name="_5352" localSheetId="1">#REF!</definedName>
    <definedName name="_5352">#REF!</definedName>
    <definedName name="_5353" localSheetId="1">#REF!</definedName>
    <definedName name="_5353">#REF!</definedName>
    <definedName name="_5354" localSheetId="1">#REF!</definedName>
    <definedName name="_5354">#REF!</definedName>
    <definedName name="_5355" localSheetId="1">#REF!</definedName>
    <definedName name="_5355">#REF!</definedName>
    <definedName name="_5356" localSheetId="1">#REF!</definedName>
    <definedName name="_5356">#REF!</definedName>
    <definedName name="_5357" localSheetId="1">#REF!</definedName>
    <definedName name="_5357">#REF!</definedName>
    <definedName name="_5358" localSheetId="1">#REF!</definedName>
    <definedName name="_5358">#REF!</definedName>
    <definedName name="_5359" localSheetId="1">#REF!</definedName>
    <definedName name="_5359">#REF!</definedName>
    <definedName name="_5360" localSheetId="1">#REF!</definedName>
    <definedName name="_5360">#REF!</definedName>
    <definedName name="_5361" localSheetId="1">#REF!</definedName>
    <definedName name="_5361">#REF!</definedName>
    <definedName name="_5362" localSheetId="1">#REF!</definedName>
    <definedName name="_5362">#REF!</definedName>
    <definedName name="_5363" localSheetId="1">#REF!</definedName>
    <definedName name="_5363">#REF!</definedName>
    <definedName name="_5364" localSheetId="1">#REF!</definedName>
    <definedName name="_5364">#REF!</definedName>
    <definedName name="_5365" localSheetId="1">#REF!</definedName>
    <definedName name="_5365">#REF!</definedName>
    <definedName name="_5366" localSheetId="1">#REF!</definedName>
    <definedName name="_5366">#REF!</definedName>
    <definedName name="_5367" localSheetId="1">#REF!</definedName>
    <definedName name="_5367">#REF!</definedName>
    <definedName name="_5368" localSheetId="1">#REF!</definedName>
    <definedName name="_5368">#REF!</definedName>
    <definedName name="_5369" localSheetId="1">#REF!</definedName>
    <definedName name="_5369">#REF!</definedName>
    <definedName name="_5370" localSheetId="1">#REF!</definedName>
    <definedName name="_5370">#REF!</definedName>
    <definedName name="_5371" localSheetId="1">#REF!</definedName>
    <definedName name="_5371">#REF!</definedName>
    <definedName name="_5372" localSheetId="1">#REF!</definedName>
    <definedName name="_5372">#REF!</definedName>
    <definedName name="_5373" localSheetId="1">#REF!</definedName>
    <definedName name="_5373">#REF!</definedName>
    <definedName name="_5374" localSheetId="1">#REF!</definedName>
    <definedName name="_5374">#REF!</definedName>
    <definedName name="_5375" localSheetId="1">#REF!</definedName>
    <definedName name="_5375">#REF!</definedName>
    <definedName name="_5376" localSheetId="1">#REF!</definedName>
    <definedName name="_5376">#REF!</definedName>
    <definedName name="_5377" localSheetId="1">#REF!</definedName>
    <definedName name="_5377">#REF!</definedName>
    <definedName name="_5378" localSheetId="1">#REF!</definedName>
    <definedName name="_5378">#REF!</definedName>
    <definedName name="_5379" localSheetId="1">#REF!</definedName>
    <definedName name="_5379">#REF!</definedName>
    <definedName name="_5380" localSheetId="1">#REF!</definedName>
    <definedName name="_5380">#REF!</definedName>
    <definedName name="_5381" localSheetId="1">#REF!</definedName>
    <definedName name="_5381">#REF!</definedName>
    <definedName name="_5382" localSheetId="1">#REF!</definedName>
    <definedName name="_5382">#REF!</definedName>
    <definedName name="_5383" localSheetId="1">#REF!</definedName>
    <definedName name="_5383">#REF!</definedName>
    <definedName name="_5384" localSheetId="1">#REF!</definedName>
    <definedName name="_5384">#REF!</definedName>
    <definedName name="_5Excel_BuiltIn_Print_Area_3_1" localSheetId="1">#REF!</definedName>
    <definedName name="_5Excel_BuiltIn_Print_Area_3_1">#REF!</definedName>
    <definedName name="_61Excel_BuiltIn_Print_Titles_6_1" localSheetId="1">#REF!</definedName>
    <definedName name="_61Excel_BuiltIn_Print_Titles_6_1">#REF!</definedName>
    <definedName name="_6Excel_BuiltIn_Print_Area_3_1_1_1_1_1" localSheetId="1">#REF!</definedName>
    <definedName name="_6Excel_BuiltIn_Print_Area_3_1_1_1_1_1">#REF!</definedName>
    <definedName name="_72Excel_BuiltIn_Print_Titles_7_1" localSheetId="1">#REF!</definedName>
    <definedName name="_72Excel_BuiltIn_Print_Titles_7_1">#REF!</definedName>
    <definedName name="_7Excel_BuiltIn_Print_Area_4_1" localSheetId="1">#REF!</definedName>
    <definedName name="_7Excel_BuiltIn_Print_Area_4_1">#REF!</definedName>
    <definedName name="_83Excel_BuiltIn_Print_Titles_9_1" localSheetId="1">#REF!</definedName>
    <definedName name="_83Excel_BuiltIn_Print_Titles_9_1">#REF!</definedName>
    <definedName name="_8Excel_BuiltIn_Print_Area_4_1" localSheetId="1">#REF!</definedName>
    <definedName name="_8Excel_BuiltIn_Print_Area_4_1">#REF!</definedName>
    <definedName name="_8Excel_BuiltIn_Print_Area_5_1" localSheetId="1">#REF!</definedName>
    <definedName name="_8Excel_BuiltIn_Print_Area_5_1">#REF!</definedName>
    <definedName name="_9Excel_BuiltIn_Print_Area_6_1" localSheetId="1">#REF!</definedName>
    <definedName name="_9Excel_BuiltIn_Print_Area_6_1">#REF!</definedName>
    <definedName name="_aaa1" localSheetId="1">#REF!</definedName>
    <definedName name="_aaa1">#REF!</definedName>
    <definedName name="_aaa2" localSheetId="1">#REF!</definedName>
    <definedName name="_aaa2">#REF!</definedName>
    <definedName name="_apf1" localSheetId="1">#REF!</definedName>
    <definedName name="_apf1">#REF!</definedName>
    <definedName name="_cpf1" localSheetId="1">#REF!</definedName>
    <definedName name="_cpf1">#REF!</definedName>
    <definedName name="_For01" localSheetId="1">#REF!</definedName>
    <definedName name="_For01">#REF!</definedName>
    <definedName name="_int01" localSheetId="1">#REF!</definedName>
    <definedName name="_int01">#REF!</definedName>
    <definedName name="_int02" localSheetId="1">#REF!</definedName>
    <definedName name="_int02">#REF!</definedName>
    <definedName name="_int03" localSheetId="1">#REF!</definedName>
    <definedName name="_int03">#REF!</definedName>
    <definedName name="_int04" localSheetId="1">#REF!</definedName>
    <definedName name="_int04">#REF!</definedName>
    <definedName name="_int05" localSheetId="1">#REF!</definedName>
    <definedName name="_int05">#REF!</definedName>
    <definedName name="_lim01" localSheetId="1">#REF!</definedName>
    <definedName name="_lim01">#REF!</definedName>
    <definedName name="_Order1" hidden="1">0</definedName>
    <definedName name="_Order2" hidden="1">0</definedName>
    <definedName name="_POS21" localSheetId="1">#REF!</definedName>
    <definedName name="_POS21">#REF!</definedName>
    <definedName name="_Regression_Int">1</definedName>
    <definedName name="_s" localSheetId="1">#REF!</definedName>
    <definedName name="_s">#REF!</definedName>
    <definedName name="_z" localSheetId="1">#REF!</definedName>
    <definedName name="_z">#REF!</definedName>
    <definedName name="a" localSheetId="1">#REF!</definedName>
    <definedName name="a">#REF!</definedName>
    <definedName name="AA" localSheetId="1">#REF!</definedName>
    <definedName name="AA">#REF!</definedName>
    <definedName name="AAA" localSheetId="1">#REF!</definedName>
    <definedName name="AAA">#REF!</definedName>
    <definedName name="aaaa" localSheetId="1">#REF!</definedName>
    <definedName name="aaaa">#REF!</definedName>
    <definedName name="abc" localSheetId="1">#REF!</definedName>
    <definedName name="abc">#REF!</definedName>
    <definedName name="Adiant_perc" localSheetId="1">#REF!</definedName>
    <definedName name="Adiant_perc">#REF!</definedName>
    <definedName name="Adiantamento" localSheetId="1">#REF!</definedName>
    <definedName name="Adiantamento">#REF!</definedName>
    <definedName name="ancora2" localSheetId="1">#REF!</definedName>
    <definedName name="ancora2">#REF!</definedName>
    <definedName name="apf1a">[3]Caixilhos!$D$7</definedName>
    <definedName name="AREA" localSheetId="1">#REF!</definedName>
    <definedName name="AREA">#REF!</definedName>
    <definedName name="_xlnm.Extract" localSheetId="1">[4]Anexos!#REF!</definedName>
    <definedName name="_xlnm.Extract">[4]Anexos!#REF!</definedName>
    <definedName name="_xlnm.Print_Area" localSheetId="2">'CRON ANAL'!$A$1:$CB$474</definedName>
    <definedName name="_xlnm.Print_Area" localSheetId="1">'CRON ETAPAS'!$A$1:$CB$89</definedName>
    <definedName name="_xlnm.Print_Area" localSheetId="0">ESQUADRIA!$B$422:$H$489</definedName>
    <definedName name="_xlnm.Print_Area">#REF!</definedName>
    <definedName name="Área_de_impressão1" localSheetId="1">#REF!</definedName>
    <definedName name="Área_de_impressão1">#REF!</definedName>
    <definedName name="Área_de_impressão2" localSheetId="1">#REF!</definedName>
    <definedName name="Área_de_impressão2">#REF!</definedName>
    <definedName name="AREA_EST_1" localSheetId="1">#REF!</definedName>
    <definedName name="AREA_EST_1">#REF!</definedName>
    <definedName name="Área_impressão_IM" localSheetId="1">#REF!</definedName>
    <definedName name="Área_impressão_IM">#REF!</definedName>
    <definedName name="AREA_LOG_1" localSheetId="1">#REF!</definedName>
    <definedName name="AREA_LOG_1">#REF!</definedName>
    <definedName name="AREA_REG_1" localSheetId="1">#REF!</definedName>
    <definedName name="AREA_REG_1">#REF!</definedName>
    <definedName name="AREA_TELD_1" localSheetId="1">#REF!</definedName>
    <definedName name="AREA_TELD_1">#REF!</definedName>
    <definedName name="asSDas" localSheetId="1">#REF!</definedName>
    <definedName name="asSDas">#REF!</definedName>
    <definedName name="ATIVOS" hidden="1">{#N/A,#N/A,FALSE,"F-01"}</definedName>
    <definedName name="ATUAL" localSheetId="1">#REF!</definedName>
    <definedName name="ATUAL">#REF!</definedName>
    <definedName name="b" localSheetId="1">#REF!</definedName>
    <definedName name="b">#REF!</definedName>
    <definedName name="balão1">"AutoForma 17"</definedName>
    <definedName name="Banco_dados_IM" localSheetId="1">#REF!</definedName>
    <definedName name="Banco_dados_IM">#REF!</definedName>
    <definedName name="_xlnm.Database" localSheetId="1">#REF!</definedName>
    <definedName name="_xlnm.Database">#REF!</definedName>
    <definedName name="BDI" localSheetId="1">#REF!</definedName>
    <definedName name="BDI">#REF!</definedName>
    <definedName name="bitmin" localSheetId="1">#REF!</definedName>
    <definedName name="bitmin">#REF!</definedName>
    <definedName name="BLO" localSheetId="1">#REF!</definedName>
    <definedName name="BLO">#REF!</definedName>
    <definedName name="BLOCO_B" localSheetId="1">'[5]CAPA -1'!#REF!</definedName>
    <definedName name="BLOCO_B">'[5]CAPA -1'!#REF!</definedName>
    <definedName name="BLOCO_BB" localSheetId="1">#REF!</definedName>
    <definedName name="BLOCO_BB">#REF!</definedName>
    <definedName name="BLOCO_BBB" localSheetId="1">#REF!</definedName>
    <definedName name="BLOCO_BBB">#REF!</definedName>
    <definedName name="BLOCO_C" localSheetId="1">#REF!</definedName>
    <definedName name="BLOCO_C">#REF!</definedName>
    <definedName name="BLOCO_CC" localSheetId="1">#REF!</definedName>
    <definedName name="BLOCO_CC">#REF!</definedName>
    <definedName name="BLOCO_CCC" localSheetId="1">#REF!</definedName>
    <definedName name="BLOCO_CCC">#REF!</definedName>
    <definedName name="BLOCO_CCCC" localSheetId="1">#REF!</definedName>
    <definedName name="BLOCO_CCCC">#REF!</definedName>
    <definedName name="BuiltIn_AutoFilter___7" localSheetId="1">#REF!</definedName>
    <definedName name="BuiltIn_AutoFilter___7">#REF!</definedName>
    <definedName name="BuiltIn_AutoFilter___7_1" localSheetId="1">#REF!</definedName>
    <definedName name="BuiltIn_AutoFilter___7_1">#REF!</definedName>
    <definedName name="BuiltIn_AutoFilter___7_10" localSheetId="1">#REF!</definedName>
    <definedName name="BuiltIn_AutoFilter___7_10">#REF!</definedName>
    <definedName name="BuiltIn_AutoFilter___7_11" localSheetId="1">#REF!</definedName>
    <definedName name="BuiltIn_AutoFilter___7_11">#REF!</definedName>
    <definedName name="BuiltIn_AutoFilter___7_12" localSheetId="1">#REF!</definedName>
    <definedName name="BuiltIn_AutoFilter___7_12">#REF!</definedName>
    <definedName name="BuiltIn_AutoFilter___7_2" localSheetId="1">#REF!</definedName>
    <definedName name="BuiltIn_AutoFilter___7_2">#REF!</definedName>
    <definedName name="BuiltIn_AutoFilter___7_3" localSheetId="1">#REF!</definedName>
    <definedName name="BuiltIn_AutoFilter___7_3">#REF!</definedName>
    <definedName name="BuiltIn_AutoFilter___7_4" localSheetId="1">#REF!</definedName>
    <definedName name="BuiltIn_AutoFilter___7_4">#REF!</definedName>
    <definedName name="BuiltIn_AutoFilter___7_5" localSheetId="1">#REF!</definedName>
    <definedName name="BuiltIn_AutoFilter___7_5">#REF!</definedName>
    <definedName name="BuiltIn_AutoFilter___7_6" localSheetId="1">#REF!</definedName>
    <definedName name="BuiltIn_AutoFilter___7_6">#REF!</definedName>
    <definedName name="BuiltIn_AutoFilter___7_7" localSheetId="1">#REF!</definedName>
    <definedName name="BuiltIn_AutoFilter___7_7">#REF!</definedName>
    <definedName name="BuiltIn_AutoFilter___7_8" localSheetId="1">#REF!</definedName>
    <definedName name="BuiltIn_AutoFilter___7_8">#REF!</definedName>
    <definedName name="BuiltIn_AutoFilter___7_9" localSheetId="1">#REF!</definedName>
    <definedName name="BuiltIn_AutoFilter___7_9">#REF!</definedName>
    <definedName name="BuiltIn_AutoFilter___8" localSheetId="1">#REF!</definedName>
    <definedName name="BuiltIn_AutoFilter___8">#REF!</definedName>
    <definedName name="BuiltIn_AutoFilter___8_1" localSheetId="1">#REF!</definedName>
    <definedName name="BuiltIn_AutoFilter___8_1">#REF!</definedName>
    <definedName name="BuiltIn_AutoFilter___8_10" localSheetId="1">#REF!</definedName>
    <definedName name="BuiltIn_AutoFilter___8_10">#REF!</definedName>
    <definedName name="BuiltIn_AutoFilter___8_11" localSheetId="1">#REF!</definedName>
    <definedName name="BuiltIn_AutoFilter___8_11">#REF!</definedName>
    <definedName name="BuiltIn_AutoFilter___8_12" localSheetId="1">#REF!</definedName>
    <definedName name="BuiltIn_AutoFilter___8_12">#REF!</definedName>
    <definedName name="BuiltIn_AutoFilter___8_13" localSheetId="1">#REF!</definedName>
    <definedName name="BuiltIn_AutoFilter___8_13">#REF!</definedName>
    <definedName name="BuiltIn_AutoFilter___8_14" localSheetId="1">#REF!</definedName>
    <definedName name="BuiltIn_AutoFilter___8_14">#REF!</definedName>
    <definedName name="BuiltIn_AutoFilter___8_15" localSheetId="1">#REF!</definedName>
    <definedName name="BuiltIn_AutoFilter___8_15">#REF!</definedName>
    <definedName name="BuiltIn_AutoFilter___8_16" localSheetId="1">#REF!</definedName>
    <definedName name="BuiltIn_AutoFilter___8_16">#REF!</definedName>
    <definedName name="BuiltIn_AutoFilter___8_17" localSheetId="1">#REF!</definedName>
    <definedName name="BuiltIn_AutoFilter___8_17">#REF!</definedName>
    <definedName name="BuiltIn_AutoFilter___8_18" localSheetId="1">#REF!</definedName>
    <definedName name="BuiltIn_AutoFilter___8_18">#REF!</definedName>
    <definedName name="BuiltIn_AutoFilter___8_19" localSheetId="1">#REF!</definedName>
    <definedName name="BuiltIn_AutoFilter___8_19">#REF!</definedName>
    <definedName name="BuiltIn_AutoFilter___8_2" localSheetId="1">#REF!</definedName>
    <definedName name="BuiltIn_AutoFilter___8_2">#REF!</definedName>
    <definedName name="BuiltIn_AutoFilter___8_20" localSheetId="1">#REF!</definedName>
    <definedName name="BuiltIn_AutoFilter___8_20">#REF!</definedName>
    <definedName name="BuiltIn_AutoFilter___8_21" localSheetId="1">#REF!</definedName>
    <definedName name="BuiltIn_AutoFilter___8_21">#REF!</definedName>
    <definedName name="BuiltIn_AutoFilter___8_22" localSheetId="1">#REF!</definedName>
    <definedName name="BuiltIn_AutoFilter___8_22">#REF!</definedName>
    <definedName name="BuiltIn_AutoFilter___8_23" localSheetId="1">#REF!</definedName>
    <definedName name="BuiltIn_AutoFilter___8_23">#REF!</definedName>
    <definedName name="BuiltIn_AutoFilter___8_24" localSheetId="1">#REF!</definedName>
    <definedName name="BuiltIn_AutoFilter___8_24">#REF!</definedName>
    <definedName name="BuiltIn_AutoFilter___8_25" localSheetId="1">#REF!</definedName>
    <definedName name="BuiltIn_AutoFilter___8_25">#REF!</definedName>
    <definedName name="BuiltIn_AutoFilter___8_26" localSheetId="1">#REF!</definedName>
    <definedName name="BuiltIn_AutoFilter___8_26">#REF!</definedName>
    <definedName name="BuiltIn_AutoFilter___8_27" localSheetId="1">#REF!</definedName>
    <definedName name="BuiltIn_AutoFilter___8_27">#REF!</definedName>
    <definedName name="BuiltIn_AutoFilter___8_28" localSheetId="1">#REF!</definedName>
    <definedName name="BuiltIn_AutoFilter___8_28">#REF!</definedName>
    <definedName name="BuiltIn_AutoFilter___8_29" localSheetId="1">#REF!</definedName>
    <definedName name="BuiltIn_AutoFilter___8_29">#REF!</definedName>
    <definedName name="BuiltIn_AutoFilter___8_3" localSheetId="1">#REF!</definedName>
    <definedName name="BuiltIn_AutoFilter___8_3">#REF!</definedName>
    <definedName name="BuiltIn_AutoFilter___8_30" localSheetId="1">#REF!</definedName>
    <definedName name="BuiltIn_AutoFilter___8_30">#REF!</definedName>
    <definedName name="BuiltIn_AutoFilter___8_31" localSheetId="1">#REF!</definedName>
    <definedName name="BuiltIn_AutoFilter___8_31">#REF!</definedName>
    <definedName name="BuiltIn_AutoFilter___8_32" localSheetId="1">#REF!</definedName>
    <definedName name="BuiltIn_AutoFilter___8_32">#REF!</definedName>
    <definedName name="BuiltIn_AutoFilter___8_4" localSheetId="1">#REF!</definedName>
    <definedName name="BuiltIn_AutoFilter___8_4">#REF!</definedName>
    <definedName name="BuiltIn_AutoFilter___8_5" localSheetId="1">#REF!</definedName>
    <definedName name="BuiltIn_AutoFilter___8_5">#REF!</definedName>
    <definedName name="BuiltIn_AutoFilter___8_6" localSheetId="1">#REF!</definedName>
    <definedName name="BuiltIn_AutoFilter___8_6">#REF!</definedName>
    <definedName name="BuiltIn_AutoFilter___8_7" localSheetId="1">#REF!</definedName>
    <definedName name="BuiltIn_AutoFilter___8_7">#REF!</definedName>
    <definedName name="BuiltIn_AutoFilter___8_8" localSheetId="1">#REF!</definedName>
    <definedName name="BuiltIn_AutoFilter___8_8">#REF!</definedName>
    <definedName name="BuiltIn_AutoFilter___8_9" localSheetId="1">#REF!</definedName>
    <definedName name="BuiltIn_AutoFilter___8_9">#REF!</definedName>
    <definedName name="BuiltIn_Print_Area" localSheetId="1">#REF!</definedName>
    <definedName name="BuiltIn_Print_Area">#REF!</definedName>
    <definedName name="BuiltIn_Print_Area___0" localSheetId="1">#REF!</definedName>
    <definedName name="BuiltIn_Print_Area___0">#REF!</definedName>
    <definedName name="BuiltIn_Print_Area___0___0" localSheetId="1">#REF!</definedName>
    <definedName name="BuiltIn_Print_Area___0___0">#REF!</definedName>
    <definedName name="BuiltIn_Print_Area___0___0___0" localSheetId="1">#REF!</definedName>
    <definedName name="BuiltIn_Print_Area___0___0___0">#REF!</definedName>
    <definedName name="BuiltIn_Print_Area___0___0___0___0" localSheetId="1">#REF!</definedName>
    <definedName name="BuiltIn_Print_Area___0___0___0___0">#REF!</definedName>
    <definedName name="BuiltIn_Print_Area___0___0___0___0___0" localSheetId="1">#REF!</definedName>
    <definedName name="BuiltIn_Print_Area___0___0___0___0___0">#REF!</definedName>
    <definedName name="BuiltIn_Print_Area___0___0___0___0___0___0" localSheetId="1">#REF!</definedName>
    <definedName name="BuiltIn_Print_Area___0___0___0___0___0___0">#REF!</definedName>
    <definedName name="BuiltIn_Print_Area___0___0___0___0___0___0___0" localSheetId="1">#REF!</definedName>
    <definedName name="BuiltIn_Print_Area___0___0___0___0___0___0___0">#REF!</definedName>
    <definedName name="BuiltIn_Print_Area___0___0___0___0___0___0___0___0___0" localSheetId="1">#REF!</definedName>
    <definedName name="BuiltIn_Print_Area___0___0___0___0___0___0___0___0___0">#REF!</definedName>
    <definedName name="BuiltIn_Print_Area___0___0___10" localSheetId="1">#REF!</definedName>
    <definedName name="BuiltIn_Print_Area___0___0___10">#REF!</definedName>
    <definedName name="BuiltIn_Print_Area___0___1" localSheetId="1">#REF!</definedName>
    <definedName name="BuiltIn_Print_Area___0___1">#REF!</definedName>
    <definedName name="BuiltIn_Print_Area___0___1___0" localSheetId="1">#REF!</definedName>
    <definedName name="BuiltIn_Print_Area___0___1___0">#REF!</definedName>
    <definedName name="BuiltIn_Print_Area___0___1___0___0" localSheetId="1">#REF!</definedName>
    <definedName name="BuiltIn_Print_Area___0___1___0___0">#REF!</definedName>
    <definedName name="BuiltIn_Print_Area___0___1___0___0___0" localSheetId="1">#REF!</definedName>
    <definedName name="BuiltIn_Print_Area___0___1___0___0___0">#REF!</definedName>
    <definedName name="BuiltIn_Print_Area___0___1___0___0___0___0" localSheetId="1">#REF!</definedName>
    <definedName name="BuiltIn_Print_Area___0___1___0___0___0___0">#REF!</definedName>
    <definedName name="BuiltIn_Print_Area___0___1___0___0___0___0___0" localSheetId="1">#REF!</definedName>
    <definedName name="BuiltIn_Print_Area___0___1___0___0___0___0___0">#REF!</definedName>
    <definedName name="BuiltIn_Print_Area___0___1___0___0___0___0___0___0" localSheetId="1">#REF!</definedName>
    <definedName name="BuiltIn_Print_Area___0___1___0___0___0___0___0___0">#REF!</definedName>
    <definedName name="BuiltIn_Print_Area___0___1___0___0___0___0___0___0___0" localSheetId="1">#REF!</definedName>
    <definedName name="BuiltIn_Print_Area___0___1___0___0___0___0___0___0___0">#REF!</definedName>
    <definedName name="BuiltIn_Print_Area___0___1___0___0___0___0___0___0___0___0" localSheetId="1">#REF!</definedName>
    <definedName name="BuiltIn_Print_Area___0___1___0___0___0___0___0___0___0___0">#REF!</definedName>
    <definedName name="BuiltIn_Print_Area___0___1___0___0___0___0___0___0___0___0_1" localSheetId="1">#REF!</definedName>
    <definedName name="BuiltIn_Print_Area___0___1___0___0___0___0___0___0___0___0_1">#REF!</definedName>
    <definedName name="BuiltIn_Print_Area___0___1___0___0___0___0___0___0___0___0_1_1" localSheetId="1">#REF!</definedName>
    <definedName name="BuiltIn_Print_Area___0___1___0___0___0___0___0___0___0___0_1_1">#REF!</definedName>
    <definedName name="BuiltIn_Print_Area___0___1___0___0___0___0___0___0___0_1" localSheetId="1">#REF!</definedName>
    <definedName name="BuiltIn_Print_Area___0___1___0___0___0___0___0___0___0_1">#REF!</definedName>
    <definedName name="BuiltIn_Print_Area___0___1___0___0___0___0___0___0___0_1_1" localSheetId="1">#REF!</definedName>
    <definedName name="BuiltIn_Print_Area___0___1___0___0___0___0___0___0___0_1_1">#REF!</definedName>
    <definedName name="BuiltIn_Print_Area___0___1___0___0___0___0___0___0_1" localSheetId="1">#REF!</definedName>
    <definedName name="BuiltIn_Print_Area___0___1___0___0___0___0___0___0_1">#REF!</definedName>
    <definedName name="BuiltIn_Print_Area___0___1___0___0___0___0___0___0_1_1" localSheetId="1">#REF!</definedName>
    <definedName name="BuiltIn_Print_Area___0___1___0___0___0___0___0___0_1_1">#REF!</definedName>
    <definedName name="BuiltIn_Print_Area___0___1___0___0___0___0___0_1" localSheetId="1">#REF!</definedName>
    <definedName name="BuiltIn_Print_Area___0___1___0___0___0___0___0_1">#REF!</definedName>
    <definedName name="BuiltIn_Print_Area___0___1___0___0___0___0___0_1_1" localSheetId="1">#REF!</definedName>
    <definedName name="BuiltIn_Print_Area___0___1___0___0___0___0___0_1_1">#REF!</definedName>
    <definedName name="BuiltIn_Print_Area___0___1___0___0___0___0_1" localSheetId="1">#REF!</definedName>
    <definedName name="BuiltIn_Print_Area___0___1___0___0___0___0_1">#REF!</definedName>
    <definedName name="BuiltIn_Print_Area___0___1___0___0___0___0_1_1" localSheetId="1">#REF!</definedName>
    <definedName name="BuiltIn_Print_Area___0___1___0___0___0___0_1_1">#REF!</definedName>
    <definedName name="BuiltIn_Print_Area___0___1___0___0___0_1" localSheetId="1">#REF!</definedName>
    <definedName name="BuiltIn_Print_Area___0___1___0___0___0_1">#REF!</definedName>
    <definedName name="BuiltIn_Print_Area___0___1___0___0___0_1_1" localSheetId="1">#REF!</definedName>
    <definedName name="BuiltIn_Print_Area___0___1___0___0___0_1_1">#REF!</definedName>
    <definedName name="BuiltIn_Print_Area___0___1___0___0_1" localSheetId="1">#REF!</definedName>
    <definedName name="BuiltIn_Print_Area___0___1___0___0_1">#REF!</definedName>
    <definedName name="BuiltIn_Print_Area___0___1___0___0_1_1" localSheetId="1">#REF!</definedName>
    <definedName name="BuiltIn_Print_Area___0___1___0___0_1_1">#REF!</definedName>
    <definedName name="BuiltIn_Print_Area___0___1___0_1" localSheetId="1">#REF!</definedName>
    <definedName name="BuiltIn_Print_Area___0___1___0_1">#REF!</definedName>
    <definedName name="BuiltIn_Print_Area___0___1___0_1_1" localSheetId="1">#REF!</definedName>
    <definedName name="BuiltIn_Print_Area___0___1___0_1_1">#REF!</definedName>
    <definedName name="BuiltIn_Print_Area___0___1_1" localSheetId="1">#REF!</definedName>
    <definedName name="BuiltIn_Print_Area___0___1_1">#REF!</definedName>
    <definedName name="BuiltIn_Print_Area___0___1_1_1" localSheetId="1">#REF!</definedName>
    <definedName name="BuiltIn_Print_Area___0___1_1_1">#REF!</definedName>
    <definedName name="BuiltIn_Print_Area___0___16" localSheetId="1">#REF!</definedName>
    <definedName name="BuiltIn_Print_Area___0___16">#REF!</definedName>
    <definedName name="BuiltIn_Print_Area___0___16___0" localSheetId="1">#REF!</definedName>
    <definedName name="BuiltIn_Print_Area___0___16___0">#REF!</definedName>
    <definedName name="BuiltIn_Print_Area___0___16___0___0" localSheetId="1">#REF!</definedName>
    <definedName name="BuiltIn_Print_Area___0___16___0___0">#REF!</definedName>
    <definedName name="BuiltIn_Print_Area___0___16___0___0___0" localSheetId="1">#REF!</definedName>
    <definedName name="BuiltIn_Print_Area___0___16___0___0___0">#REF!</definedName>
    <definedName name="BuiltIn_Print_Area___0___16___0___0___0___0" localSheetId="1">#REF!</definedName>
    <definedName name="BuiltIn_Print_Area___0___16___0___0___0___0">#REF!</definedName>
    <definedName name="BuiltIn_Print_Area___0___16___0___0___0___0___0" localSheetId="1">#REF!</definedName>
    <definedName name="BuiltIn_Print_Area___0___16___0___0___0___0___0">#REF!</definedName>
    <definedName name="BuiltIn_Print_Area___0___16___0___0___0___0___0___0" localSheetId="1">#REF!</definedName>
    <definedName name="BuiltIn_Print_Area___0___16___0___0___0___0___0___0">#REF!</definedName>
    <definedName name="BuiltIn_Print_Area___0___16___0___0___0___0___0___0___0" localSheetId="1">#REF!</definedName>
    <definedName name="BuiltIn_Print_Area___0___16___0___0___0___0___0___0___0">#REF!</definedName>
    <definedName name="BuiltIn_Print_Area___0___4" localSheetId="1">#REF!</definedName>
    <definedName name="BuiltIn_Print_Area___0___4">#REF!</definedName>
    <definedName name="BuiltIn_Print_Area___0___5" localSheetId="1">#REF!</definedName>
    <definedName name="BuiltIn_Print_Area___0___5">#REF!</definedName>
    <definedName name="BuiltIn_Print_Area___0___5___0" localSheetId="1">#REF!</definedName>
    <definedName name="BuiltIn_Print_Area___0___5___0">#REF!</definedName>
    <definedName name="BuiltIn_Print_Area___0___6" localSheetId="1">#REF!</definedName>
    <definedName name="BuiltIn_Print_Area___0___6">#REF!</definedName>
    <definedName name="BuiltIn_Print_Area___0___6___0" localSheetId="1">#REF!</definedName>
    <definedName name="BuiltIn_Print_Area___0___6___0">#REF!</definedName>
    <definedName name="BuiltIn_Print_Area___0___7" localSheetId="1">#REF!</definedName>
    <definedName name="BuiltIn_Print_Area___0___7">#REF!</definedName>
    <definedName name="BuiltIn_Print_Area___0___7___0" localSheetId="1">#REF!</definedName>
    <definedName name="BuiltIn_Print_Area___0___7___0">#REF!</definedName>
    <definedName name="BuiltIn_Print_Area___0___8" localSheetId="1">#REF!</definedName>
    <definedName name="BuiltIn_Print_Area___0___8">#REF!</definedName>
    <definedName name="BuiltIn_Print_Area___0_1" localSheetId="1">#REF!</definedName>
    <definedName name="BuiltIn_Print_Area___0_1">#REF!</definedName>
    <definedName name="BuiltIn_Print_Area___0_1_1" localSheetId="1">#REF!</definedName>
    <definedName name="BuiltIn_Print_Area___0_1_1">#REF!</definedName>
    <definedName name="BuiltIn_Print_Area___1" localSheetId="1">#REF!</definedName>
    <definedName name="BuiltIn_Print_Area___1">#REF!</definedName>
    <definedName name="BuiltIn_Print_Area___6" localSheetId="1">#REF!</definedName>
    <definedName name="BuiltIn_Print_Area___6">#REF!</definedName>
    <definedName name="BuiltIn_Print_Area_1" localSheetId="1">#REF!</definedName>
    <definedName name="BuiltIn_Print_Area_1">#REF!</definedName>
    <definedName name="BuiltIn_Print_Area_1_1" localSheetId="1">#REF!</definedName>
    <definedName name="BuiltIn_Print_Area_1_1">#REF!</definedName>
    <definedName name="BuiltIn_Print_Titles" localSheetId="1">#REF!</definedName>
    <definedName name="BuiltIn_Print_Titles">#REF!</definedName>
    <definedName name="BuiltIn_Print_Titles___0" localSheetId="1">#REF!</definedName>
    <definedName name="BuiltIn_Print_Titles___0">#REF!</definedName>
    <definedName name="BuiltIn_Print_Titles___0___0" localSheetId="1">#REF!</definedName>
    <definedName name="BuiltIn_Print_Titles___0___0">#REF!</definedName>
    <definedName name="BuiltIn_Print_Titles___0___0___0" localSheetId="1">#REF!</definedName>
    <definedName name="BuiltIn_Print_Titles___0___0___0">#REF!</definedName>
    <definedName name="BuiltIn_Print_Titles___0___0___0___0" localSheetId="1">#REF!</definedName>
    <definedName name="BuiltIn_Print_Titles___0___0___0___0">#REF!</definedName>
    <definedName name="BuiltIn_Print_Titles___0___0___0___0___0" localSheetId="1">#REF!</definedName>
    <definedName name="BuiltIn_Print_Titles___0___0___0___0___0">#REF!</definedName>
    <definedName name="BuiltIn_Print_Titles___0___0___0___0___0___0" localSheetId="1">#REF!</definedName>
    <definedName name="BuiltIn_Print_Titles___0___0___0___0___0___0">#REF!</definedName>
    <definedName name="BuiltIn_Print_Titles___0___0___0___0___0___0___0" localSheetId="1">#REF!</definedName>
    <definedName name="BuiltIn_Print_Titles___0___0___0___0___0___0___0">#REF!</definedName>
    <definedName name="BuiltIn_Print_Titles___0___0___0___0___0___0___0___0___0" localSheetId="1">#REF!</definedName>
    <definedName name="BuiltIn_Print_Titles___0___0___0___0___0___0___0___0___0">#REF!</definedName>
    <definedName name="BuiltIn_Print_Titles___0___0___10" localSheetId="1">#REF!</definedName>
    <definedName name="BuiltIn_Print_Titles___0___0___10">#REF!</definedName>
    <definedName name="BuiltIn_Print_Titles___0___1" localSheetId="1">#REF!</definedName>
    <definedName name="BuiltIn_Print_Titles___0___1">#REF!</definedName>
    <definedName name="BuiltIn_Print_Titles___0___16" localSheetId="1">#REF!</definedName>
    <definedName name="BuiltIn_Print_Titles___0___16">#REF!</definedName>
    <definedName name="BuiltIn_Print_Titles___0___16___0" localSheetId="1">#REF!</definedName>
    <definedName name="BuiltIn_Print_Titles___0___16___0">#REF!</definedName>
    <definedName name="BuiltIn_Print_Titles___0___16___0___0" localSheetId="1">#REF!</definedName>
    <definedName name="BuiltIn_Print_Titles___0___16___0___0">#REF!</definedName>
    <definedName name="BuiltIn_Print_Titles___0___16___0___0___0" localSheetId="1">#REF!</definedName>
    <definedName name="BuiltIn_Print_Titles___0___16___0___0___0">#REF!</definedName>
    <definedName name="BuiltIn_Print_Titles___0___16___0___0___0___0" localSheetId="1">#REF!</definedName>
    <definedName name="BuiltIn_Print_Titles___0___16___0___0___0___0">#REF!</definedName>
    <definedName name="BuiltIn_Print_Titles___0___16___0___0___0___0___0" localSheetId="1">#REF!</definedName>
    <definedName name="BuiltIn_Print_Titles___0___16___0___0___0___0___0">#REF!</definedName>
    <definedName name="BuiltIn_Print_Titles___0___5" localSheetId="1">#REF!</definedName>
    <definedName name="BuiltIn_Print_Titles___0___5">#REF!</definedName>
    <definedName name="BuiltIn_Print_Titles___0___6" localSheetId="1">#REF!</definedName>
    <definedName name="BuiltIn_Print_Titles___0___6">#REF!</definedName>
    <definedName name="BuiltIn_Print_Titles___0___7" localSheetId="1">#REF!</definedName>
    <definedName name="BuiltIn_Print_Titles___0___7">#REF!</definedName>
    <definedName name="BuiltIn_Print_Titles___0___8" localSheetId="1">#REF!</definedName>
    <definedName name="BuiltIn_Print_Titles___0___8">#REF!</definedName>
    <definedName name="BuiltIn_Print_Titles___0_1" localSheetId="1">#REF!</definedName>
    <definedName name="BuiltIn_Print_Titles___0_1">#REF!</definedName>
    <definedName name="BuiltIn_Print_Titles___0_1_1" localSheetId="1">#REF!</definedName>
    <definedName name="BuiltIn_Print_Titles___0_1_1">#REF!</definedName>
    <definedName name="BuiltIn_Print_Titles___4___4" localSheetId="1">#REF!</definedName>
    <definedName name="BuiltIn_Print_Titles___4___4">#REF!</definedName>
    <definedName name="BuiltIn_Print_Titles___5___5" localSheetId="1">#REF!</definedName>
    <definedName name="BuiltIn_Print_Titles___5___5">#REF!</definedName>
    <definedName name="BuiltIn_Print_Titles___5___5___0" localSheetId="1">#REF!</definedName>
    <definedName name="BuiltIn_Print_Titles___5___5___0">#REF!</definedName>
    <definedName name="BuiltIn_Print_Titles___6___6" localSheetId="1">#REF!</definedName>
    <definedName name="BuiltIn_Print_Titles___6___6">#REF!</definedName>
    <definedName name="BuiltIn_Print_Titles___6___6___0" localSheetId="1">#REF!</definedName>
    <definedName name="BuiltIn_Print_Titles___6___6___0">#REF!</definedName>
    <definedName name="BuiltIn_Print_Titles___7___7" localSheetId="1">#REF!</definedName>
    <definedName name="BuiltIn_Print_Titles___7___7">#REF!</definedName>
    <definedName name="BuiltIn_Print_Titles_1" localSheetId="1">#REF!</definedName>
    <definedName name="BuiltIn_Print_Titles_1">#REF!</definedName>
    <definedName name="BuiltIn_Print_Titles_1_1" localSheetId="1">#REF!</definedName>
    <definedName name="BuiltIn_Print_Titles_1_1">#REF!</definedName>
    <definedName name="Capa" hidden="1">{#N/A,#N/A,FALSE,"ET-CAPA";#N/A,#N/A,FALSE,"ET-PAG1";#N/A,#N/A,FALSE,"ET-PAG2";#N/A,#N/A,FALSE,"ET-PAG3";#N/A,#N/A,FALSE,"ET-PAG4";#N/A,#N/A,FALSE,"ET-PAG5"}</definedName>
    <definedName name="capa1" localSheetId="1">#REF!</definedName>
    <definedName name="capa1">#REF!</definedName>
    <definedName name="CAPA3" localSheetId="1">[1]Fechamento!#REF!</definedName>
    <definedName name="CAPA3">[1]Fechamento!#REF!</definedName>
    <definedName name="CAPA4" localSheetId="1">#REF!</definedName>
    <definedName name="CAPA4">#REF!</definedName>
    <definedName name="Carimbo" localSheetId="1">#REF!</definedName>
    <definedName name="Carimbo">#REF!</definedName>
    <definedName name="CAT6_IP" hidden="1">{#N/A,#N/A,FALSE,"F-01"}</definedName>
    <definedName name="CODIGO" localSheetId="1">#REF!</definedName>
    <definedName name="CODIGO">#REF!</definedName>
    <definedName name="cofins" localSheetId="1">#REF!</definedName>
    <definedName name="cofins">#REF!</definedName>
    <definedName name="COMEÇO" localSheetId="1">'[5]CAPA -1'!#REF!</definedName>
    <definedName name="COMEÇO">'[5]CAPA -1'!#REF!</definedName>
    <definedName name="cpf1a">[3]Caixilhos!$C$7</definedName>
    <definedName name="D" localSheetId="1">#REF!</definedName>
    <definedName name="D">#REF!</definedName>
    <definedName name="DAF" localSheetId="1">#REF!</definedName>
    <definedName name="DAF">#REF!</definedName>
    <definedName name="daniel" localSheetId="1">#REF!</definedName>
    <definedName name="daniel">#REF!</definedName>
    <definedName name="DD" localSheetId="1">#REF!</definedName>
    <definedName name="DD">#REF!</definedName>
    <definedName name="DDD" localSheetId="1">#REF!</definedName>
    <definedName name="DDD">#REF!</definedName>
    <definedName name="DESV" localSheetId="1">[6]!DESVINCULAR</definedName>
    <definedName name="DESV">[6]!DESVINCULAR</definedName>
    <definedName name="DESVINCULAR">[0]!DESVINCULAR</definedName>
    <definedName name="DF" localSheetId="1">#REF!</definedName>
    <definedName name="DF">#REF!</definedName>
    <definedName name="DFADFA" localSheetId="1">#REF!</definedName>
    <definedName name="DFADFA">#REF!</definedName>
    <definedName name="DFAFAF" localSheetId="1">#REF!</definedName>
    <definedName name="DFAFAF">#REF!</definedName>
    <definedName name="DOLAR" localSheetId="1">#REF!</definedName>
    <definedName name="DOLAR">#REF!</definedName>
    <definedName name="e" localSheetId="1">#REF!</definedName>
    <definedName name="e">#REF!</definedName>
    <definedName name="ECEW" hidden="1">{#N/A,#N/A,FALSE,"F-01"}</definedName>
    <definedName name="ECEW_1" hidden="1">{#N/A,#N/A,FALSE,"F-01"}</definedName>
    <definedName name="EL">'[7]Preços Mat. Elét.'!$A$1:$E$259</definedName>
    <definedName name="er" localSheetId="1">#REF!</definedName>
    <definedName name="er">#REF!</definedName>
    <definedName name="Excel_BuiltIn__FilterDatabase_10" localSheetId="1">#REF!</definedName>
    <definedName name="Excel_BuiltIn__FilterDatabase_10">#REF!</definedName>
    <definedName name="Excel_BuiltIn__FilterDatabase_10_1" localSheetId="1">#REF!</definedName>
    <definedName name="Excel_BuiltIn__FilterDatabase_10_1">#REF!</definedName>
    <definedName name="Excel_BuiltIn__FilterDatabase_11" localSheetId="1">#REF!</definedName>
    <definedName name="Excel_BuiltIn__FilterDatabase_11">#REF!</definedName>
    <definedName name="Excel_BuiltIn__FilterDatabase_12" localSheetId="1">#REF!</definedName>
    <definedName name="Excel_BuiltIn__FilterDatabase_12">#REF!</definedName>
    <definedName name="Excel_BuiltIn__FilterDatabase_13" localSheetId="1">#REF!</definedName>
    <definedName name="Excel_BuiltIn__FilterDatabase_13">#REF!</definedName>
    <definedName name="Excel_BuiltIn__FilterDatabase_14" localSheetId="1">#REF!</definedName>
    <definedName name="Excel_BuiltIn__FilterDatabase_14">#REF!</definedName>
    <definedName name="Excel_BuiltIn__FilterDatabase_15" localSheetId="1">#REF!</definedName>
    <definedName name="Excel_BuiltIn__FilterDatabase_15">#REF!</definedName>
    <definedName name="Excel_BuiltIn__FilterDatabase_16" localSheetId="1">#REF!</definedName>
    <definedName name="Excel_BuiltIn__FilterDatabase_16">#REF!</definedName>
    <definedName name="Excel_BuiltIn__FilterDatabase_17" localSheetId="1">#REF!</definedName>
    <definedName name="Excel_BuiltIn__FilterDatabase_17">#REF!</definedName>
    <definedName name="Excel_BuiltIn__FilterDatabase_18" localSheetId="1">#REF!</definedName>
    <definedName name="Excel_BuiltIn__FilterDatabase_18">#REF!</definedName>
    <definedName name="Excel_BuiltIn__FilterDatabase_2" localSheetId="1">#REF!</definedName>
    <definedName name="Excel_BuiltIn__FilterDatabase_2">#REF!</definedName>
    <definedName name="Excel_BuiltIn__FilterDatabase_3" localSheetId="1">#REF!</definedName>
    <definedName name="Excel_BuiltIn__FilterDatabase_3">#REF!</definedName>
    <definedName name="Excel_BuiltIn__FilterDatabase_3_1" localSheetId="1">#REF!</definedName>
    <definedName name="Excel_BuiltIn__FilterDatabase_3_1">#REF!</definedName>
    <definedName name="Excel_BuiltIn__FilterDatabase_3_1_1" localSheetId="1">#REF!</definedName>
    <definedName name="Excel_BuiltIn__FilterDatabase_3_1_1">#REF!</definedName>
    <definedName name="Excel_BuiltIn__FilterDatabase_3_4" localSheetId="1">#REF!</definedName>
    <definedName name="Excel_BuiltIn__FilterDatabase_3_4">#REF!</definedName>
    <definedName name="Excel_BuiltIn__FilterDatabase_3_5" localSheetId="1">#REF!</definedName>
    <definedName name="Excel_BuiltIn__FilterDatabase_3_5">#REF!</definedName>
    <definedName name="Excel_BuiltIn__FilterDatabase_3_6" localSheetId="1">#REF!</definedName>
    <definedName name="Excel_BuiltIn__FilterDatabase_3_6">#REF!</definedName>
    <definedName name="Excel_BuiltIn__FilterDatabase_3_7" localSheetId="1">#REF!</definedName>
    <definedName name="Excel_BuiltIn__FilterDatabase_3_7">#REF!</definedName>
    <definedName name="Excel_BuiltIn__FilterDatabase_3_8" localSheetId="1">#REF!</definedName>
    <definedName name="Excel_BuiltIn__FilterDatabase_3_8">#REF!</definedName>
    <definedName name="Excel_BuiltIn__FilterDatabase_3_9" localSheetId="1">#REF!</definedName>
    <definedName name="Excel_BuiltIn__FilterDatabase_3_9">#REF!</definedName>
    <definedName name="Excel_BuiltIn__FilterDatabase_4" localSheetId="1">#REF!</definedName>
    <definedName name="Excel_BuiltIn__FilterDatabase_4">#REF!</definedName>
    <definedName name="Excel_BuiltIn__FilterDatabase_4_1" localSheetId="1">#REF!</definedName>
    <definedName name="Excel_BuiltIn__FilterDatabase_4_1">#REF!</definedName>
    <definedName name="Excel_BuiltIn__FilterDatabase_5" localSheetId="1">#REF!</definedName>
    <definedName name="Excel_BuiltIn__FilterDatabase_5">#REF!</definedName>
    <definedName name="Excel_BuiltIn__FilterDatabase_5_1" localSheetId="1">#REF!</definedName>
    <definedName name="Excel_BuiltIn__FilterDatabase_5_1">#REF!</definedName>
    <definedName name="Excel_BuiltIn__FilterDatabase_5_1_1" localSheetId="1">#REF!</definedName>
    <definedName name="Excel_BuiltIn__FilterDatabase_5_1_1">#REF!</definedName>
    <definedName name="Excel_BuiltIn__FilterDatabase_6" localSheetId="1">#REF!</definedName>
    <definedName name="Excel_BuiltIn__FilterDatabase_6">#REF!</definedName>
    <definedName name="Excel_BuiltIn__FilterDatabase_6_1" localSheetId="1">#REF!</definedName>
    <definedName name="Excel_BuiltIn__FilterDatabase_6_1">#REF!</definedName>
    <definedName name="Excel_BuiltIn__FilterDatabase_7" localSheetId="1">#REF!</definedName>
    <definedName name="Excel_BuiltIn__FilterDatabase_7">#REF!</definedName>
    <definedName name="Excel_BuiltIn__FilterDatabase_7_1" localSheetId="1">#REF!</definedName>
    <definedName name="Excel_BuiltIn__FilterDatabase_7_1">#REF!</definedName>
    <definedName name="Excel_BuiltIn__FilterDatabase_8" localSheetId="1">#REF!</definedName>
    <definedName name="Excel_BuiltIn__FilterDatabase_8">#REF!</definedName>
    <definedName name="Excel_BuiltIn__FilterDatabase_8_1" localSheetId="1">#REF!</definedName>
    <definedName name="Excel_BuiltIn__FilterDatabase_8_1">#REF!</definedName>
    <definedName name="Excel_BuiltIn__FilterDatabase_9" localSheetId="1">#REF!</definedName>
    <definedName name="Excel_BuiltIn__FilterDatabase_9">#REF!</definedName>
    <definedName name="Excel_BuiltIn__FilterDatabase_9_1" localSheetId="1">#REF!</definedName>
    <definedName name="Excel_BuiltIn__FilterDatabase_9_1">#REF!</definedName>
    <definedName name="Excel_BuiltIn_Print_Area_0" localSheetId="1">#REF!</definedName>
    <definedName name="Excel_BuiltIn_Print_Area_0">#REF!</definedName>
    <definedName name="Excel_BuiltIn_Print_Area_1" localSheetId="1">#REF!</definedName>
    <definedName name="Excel_BuiltIn_Print_Area_1">#REF!</definedName>
    <definedName name="Excel_BuiltIn_Print_Area_1_1" localSheetId="1">#REF!</definedName>
    <definedName name="Excel_BuiltIn_Print_Area_1_1">#REF!</definedName>
    <definedName name="Excel_BuiltIn_Print_Area_1_1_1" localSheetId="1">#REF!</definedName>
    <definedName name="Excel_BuiltIn_Print_Area_1_1_1">#REF!</definedName>
    <definedName name="Excel_BuiltIn_Print_Area_1_1_1_1" localSheetId="1">#REF!</definedName>
    <definedName name="Excel_BuiltIn_Print_Area_1_1_1_1">#REF!</definedName>
    <definedName name="Excel_BuiltIn_Print_Area_1_1_1_1_1" localSheetId="1">#REF!</definedName>
    <definedName name="Excel_BuiltIn_Print_Area_1_1_1_1_1">#REF!</definedName>
    <definedName name="Excel_BuiltIn_Print_Area_1_1_1_1_1_1" localSheetId="1">#REF!</definedName>
    <definedName name="Excel_BuiltIn_Print_Area_1_1_1_1_1_1">#REF!</definedName>
    <definedName name="Excel_BuiltIn_Print_Area_1_1_1_1_1_1_1" localSheetId="1">#REF!</definedName>
    <definedName name="Excel_BuiltIn_Print_Area_1_1_1_1_1_1_1">#REF!</definedName>
    <definedName name="Excel_BuiltIn_Print_Area_1_1_1_1_1_1_1_1" localSheetId="1">#REF!</definedName>
    <definedName name="Excel_BuiltIn_Print_Area_1_1_1_1_1_1_1_1">#REF!</definedName>
    <definedName name="Excel_BuiltIn_Print_Area_1_1_1_1_1_1_1_1_1" localSheetId="1">#REF!</definedName>
    <definedName name="Excel_BuiltIn_Print_Area_1_1_1_1_1_1_1_1_1">#REF!</definedName>
    <definedName name="Excel_BuiltIn_Print_Area_10" localSheetId="1">#REF!</definedName>
    <definedName name="Excel_BuiltIn_Print_Area_10">#REF!</definedName>
    <definedName name="Excel_BuiltIn_Print_Area_10_1" localSheetId="1">#REF!</definedName>
    <definedName name="Excel_BuiltIn_Print_Area_10_1">#REF!</definedName>
    <definedName name="Excel_BuiltIn_Print_Area_11" localSheetId="1">#REF!</definedName>
    <definedName name="Excel_BuiltIn_Print_Area_11">#REF!</definedName>
    <definedName name="Excel_BuiltIn_Print_Area_11_1" localSheetId="1">#REF!</definedName>
    <definedName name="Excel_BuiltIn_Print_Area_11_1">#REF!</definedName>
    <definedName name="Excel_BuiltIn_Print_Area_13" localSheetId="1">#REF!</definedName>
    <definedName name="Excel_BuiltIn_Print_Area_13">#REF!</definedName>
    <definedName name="Excel_BuiltIn_Print_Area_14" localSheetId="1">#REF!</definedName>
    <definedName name="Excel_BuiltIn_Print_Area_14">#REF!</definedName>
    <definedName name="Excel_BuiltIn_Print_Area_15" localSheetId="1">#REF!</definedName>
    <definedName name="Excel_BuiltIn_Print_Area_15">#REF!</definedName>
    <definedName name="Excel_BuiltIn_Print_Area_16" localSheetId="1">#REF!</definedName>
    <definedName name="Excel_BuiltIn_Print_Area_16">#REF!</definedName>
    <definedName name="Excel_BuiltIn_Print_Area_17" localSheetId="1">#REF!</definedName>
    <definedName name="Excel_BuiltIn_Print_Area_17">#REF!</definedName>
    <definedName name="Excel_BuiltIn_Print_Area_18" localSheetId="1">#REF!</definedName>
    <definedName name="Excel_BuiltIn_Print_Area_18">#REF!</definedName>
    <definedName name="Excel_BuiltIn_Print_Area_2" localSheetId="1">#REF!</definedName>
    <definedName name="Excel_BuiltIn_Print_Area_2">#REF!</definedName>
    <definedName name="Excel_BuiltIn_Print_Area_2_1" localSheetId="1">#REF!</definedName>
    <definedName name="Excel_BuiltIn_Print_Area_2_1">#REF!</definedName>
    <definedName name="Excel_BuiltIn_Print_Area_3" localSheetId="1">#REF!</definedName>
    <definedName name="Excel_BuiltIn_Print_Area_3">#REF!</definedName>
    <definedName name="Excel_BuiltIn_Print_Area_3_1" localSheetId="1">#REF!</definedName>
    <definedName name="Excel_BuiltIn_Print_Area_3_1">#REF!</definedName>
    <definedName name="Excel_BuiltIn_Print_Area_3_1_1" localSheetId="1">#REF!</definedName>
    <definedName name="Excel_BuiltIn_Print_Area_3_1_1">#REF!</definedName>
    <definedName name="Excel_BuiltIn_Print_Area_3_1_1_1" localSheetId="1">#REF!</definedName>
    <definedName name="Excel_BuiltIn_Print_Area_3_1_1_1">#REF!</definedName>
    <definedName name="Excel_BuiltIn_Print_Area_3_1_1_1_1" localSheetId="1">#REF!</definedName>
    <definedName name="Excel_BuiltIn_Print_Area_3_1_1_1_1">#REF!</definedName>
    <definedName name="Excel_BuiltIn_Print_Area_4" localSheetId="1">#REF!</definedName>
    <definedName name="Excel_BuiltIn_Print_Area_4">#REF!</definedName>
    <definedName name="Excel_BuiltIn_Print_Area_4_1" localSheetId="1">#REF!</definedName>
    <definedName name="Excel_BuiltIn_Print_Area_4_1">#REF!</definedName>
    <definedName name="Excel_BuiltIn_Print_Area_4_1_1" localSheetId="1">#REF!</definedName>
    <definedName name="Excel_BuiltIn_Print_Area_4_1_1">#REF!</definedName>
    <definedName name="Excel_BuiltIn_Print_Area_5" localSheetId="1">#REF!</definedName>
    <definedName name="Excel_BuiltIn_Print_Area_5">#REF!</definedName>
    <definedName name="Excel_BuiltIn_Print_Area_5_1" localSheetId="1">#REF!</definedName>
    <definedName name="Excel_BuiltIn_Print_Area_5_1">#REF!</definedName>
    <definedName name="Excel_BuiltIn_Print_Area_5_1_1" localSheetId="1">#REF!</definedName>
    <definedName name="Excel_BuiltIn_Print_Area_5_1_1">#REF!</definedName>
    <definedName name="Excel_BuiltIn_Print_Area_5_1_1_1" localSheetId="1">#REF!</definedName>
    <definedName name="Excel_BuiltIn_Print_Area_5_1_1_1">#REF!</definedName>
    <definedName name="Excel_BuiltIn_Print_Area_5_6" localSheetId="1">#REF!</definedName>
    <definedName name="Excel_BuiltIn_Print_Area_5_6">#REF!</definedName>
    <definedName name="Excel_BuiltIn_Print_Area_5_7" localSheetId="1">#REF!</definedName>
    <definedName name="Excel_BuiltIn_Print_Area_5_7">#REF!</definedName>
    <definedName name="Excel_BuiltIn_Print_Area_6" localSheetId="1">#REF!</definedName>
    <definedName name="Excel_BuiltIn_Print_Area_6">#REF!</definedName>
    <definedName name="Excel_BuiltIn_Print_Area_6_1" localSheetId="1">#REF!</definedName>
    <definedName name="Excel_BuiltIn_Print_Area_6_1">#REF!</definedName>
    <definedName name="Excel_BuiltIn_Print_Area_6_1_1" localSheetId="1">#REF!</definedName>
    <definedName name="Excel_BuiltIn_Print_Area_6_1_1">#REF!</definedName>
    <definedName name="Excel_BuiltIn_Print_Area_6_1_1_1" localSheetId="1">#REF!</definedName>
    <definedName name="Excel_BuiltIn_Print_Area_6_1_1_1">#REF!</definedName>
    <definedName name="Excel_BuiltIn_Print_Area_7" localSheetId="1">#REF!</definedName>
    <definedName name="Excel_BuiltIn_Print_Area_7">#REF!</definedName>
    <definedName name="Excel_BuiltIn_Print_Area_7_1" localSheetId="1">#REF!</definedName>
    <definedName name="Excel_BuiltIn_Print_Area_7_1">#REF!</definedName>
    <definedName name="Excel_BuiltIn_Print_Area_7_1_1" localSheetId="1">#REF!</definedName>
    <definedName name="Excel_BuiltIn_Print_Area_7_1_1">#REF!</definedName>
    <definedName name="Excel_BuiltIn_Print_Area_8" localSheetId="1">#REF!</definedName>
    <definedName name="Excel_BuiltIn_Print_Area_8">#REF!</definedName>
    <definedName name="Excel_BuiltIn_Print_Area_8_1" localSheetId="1">#REF!</definedName>
    <definedName name="Excel_BuiltIn_Print_Area_8_1">#REF!</definedName>
    <definedName name="Excel_BuiltIn_Print_Area_8_1_1">([2]EMERGÊNCIA!$A$1:$N$213,[2]EMERGÊNCIA!$A$214:$N$290)</definedName>
    <definedName name="Excel_BuiltIn_Print_Area_8_1_1_1">([2]EMERGÊNCIA!$A$1:$N$213,[2]EMERGÊNCIA!$A$214:$N$290)</definedName>
    <definedName name="Excel_BuiltIn_Print_Area_9" localSheetId="1">#REF!</definedName>
    <definedName name="Excel_BuiltIn_Print_Area_9">#REF!</definedName>
    <definedName name="Excel_BuiltIn_Print_Area_9_1" localSheetId="1">#REF!</definedName>
    <definedName name="Excel_BuiltIn_Print_Area_9_1">#REF!</definedName>
    <definedName name="Excel_BuiltIn_Print_Area_9_1_1" localSheetId="1">#REF!</definedName>
    <definedName name="Excel_BuiltIn_Print_Area_9_1_1">#REF!</definedName>
    <definedName name="Excel_BuiltIn_Print_Area_9_1_1_1" localSheetId="1">#REF!</definedName>
    <definedName name="Excel_BuiltIn_Print_Area_9_1_1_1">#REF!</definedName>
    <definedName name="Excel_BuiltIn_Print_Titles_1_1" localSheetId="1">#REF!</definedName>
    <definedName name="Excel_BuiltIn_Print_Titles_1_1">#REF!</definedName>
    <definedName name="Excel_BuiltIn_Print_Titles_1_1_1" localSheetId="1">#REF!</definedName>
    <definedName name="Excel_BuiltIn_Print_Titles_1_1_1">#REF!</definedName>
    <definedName name="Excel_BuiltIn_Print_Titles_11" localSheetId="1">#REF!</definedName>
    <definedName name="Excel_BuiltIn_Print_Titles_11">#REF!</definedName>
    <definedName name="Excel_BuiltIn_Print_Titles_13" localSheetId="1">#REF!</definedName>
    <definedName name="Excel_BuiltIn_Print_Titles_13">#REF!</definedName>
    <definedName name="Excel_BuiltIn_Print_Titles_14" localSheetId="1">#REF!</definedName>
    <definedName name="Excel_BuiltIn_Print_Titles_14">#REF!</definedName>
    <definedName name="Excel_BuiltIn_Print_Titles_15" localSheetId="1">#REF!</definedName>
    <definedName name="Excel_BuiltIn_Print_Titles_15">#REF!</definedName>
    <definedName name="Excel_BuiltIn_Print_Titles_16" localSheetId="1">#REF!</definedName>
    <definedName name="Excel_BuiltIn_Print_Titles_16">#REF!</definedName>
    <definedName name="Excel_BuiltIn_Print_Titles_17" localSheetId="1">#REF!</definedName>
    <definedName name="Excel_BuiltIn_Print_Titles_17">#REF!</definedName>
    <definedName name="Excel_BuiltIn_Print_Titles_18" localSheetId="1">#REF!</definedName>
    <definedName name="Excel_BuiltIn_Print_Titles_18">#REF!</definedName>
    <definedName name="Excel_BuiltIn_Print_Titles_2" localSheetId="1">#REF!</definedName>
    <definedName name="Excel_BuiltIn_Print_Titles_2">#REF!</definedName>
    <definedName name="Excel_BuiltIn_Print_Titles_3" localSheetId="1">#REF!</definedName>
    <definedName name="Excel_BuiltIn_Print_Titles_3">#REF!</definedName>
    <definedName name="Excel_BuiltIn_Print_Titles_3_1" localSheetId="1">#REF!</definedName>
    <definedName name="Excel_BuiltIn_Print_Titles_3_1">#REF!</definedName>
    <definedName name="Excel_BuiltIn_Print_Titles_3_1_1" localSheetId="1">#REF!</definedName>
    <definedName name="Excel_BuiltIn_Print_Titles_3_1_1">#REF!</definedName>
    <definedName name="Excel_BuiltIn_Print_Titles_3_1_1_1" localSheetId="1">#REF!</definedName>
    <definedName name="Excel_BuiltIn_Print_Titles_3_1_1_1">#REF!</definedName>
    <definedName name="Excel_BuiltIn_Print_Titles_3_4" localSheetId="1">#REF!</definedName>
    <definedName name="Excel_BuiltIn_Print_Titles_3_4">#REF!</definedName>
    <definedName name="Excel_BuiltIn_Print_Titles_3_5" localSheetId="1">#REF!</definedName>
    <definedName name="Excel_BuiltIn_Print_Titles_3_5">#REF!</definedName>
    <definedName name="Excel_BuiltIn_Print_Titles_3_6" localSheetId="1">#REF!</definedName>
    <definedName name="Excel_BuiltIn_Print_Titles_3_6">#REF!</definedName>
    <definedName name="Excel_BuiltIn_Print_Titles_3_7" localSheetId="1">#REF!</definedName>
    <definedName name="Excel_BuiltIn_Print_Titles_3_7">#REF!</definedName>
    <definedName name="Excel_BuiltIn_Print_Titles_3_8" localSheetId="1">#REF!</definedName>
    <definedName name="Excel_BuiltIn_Print_Titles_3_8">#REF!</definedName>
    <definedName name="Excel_BuiltIn_Print_Titles_3_9" localSheetId="1">#REF!</definedName>
    <definedName name="Excel_BuiltIn_Print_Titles_3_9">#REF!</definedName>
    <definedName name="Excel_BuiltIn_Print_Titles_4" localSheetId="1">#REF!</definedName>
    <definedName name="Excel_BuiltIn_Print_Titles_4">#REF!</definedName>
    <definedName name="Excel_BuiltIn_Print_Titles_4_1" localSheetId="1">#REF!</definedName>
    <definedName name="Excel_BuiltIn_Print_Titles_4_1">#REF!</definedName>
    <definedName name="Excel_BuiltIn_Print_Titles_4_1_1" localSheetId="1">#REF!</definedName>
    <definedName name="Excel_BuiltIn_Print_Titles_4_1_1">#REF!</definedName>
    <definedName name="Excel_BuiltIn_Print_Titles_5" localSheetId="1">#REF!</definedName>
    <definedName name="Excel_BuiltIn_Print_Titles_5">#REF!</definedName>
    <definedName name="Excel_BuiltIn_Print_Titles_5_1" localSheetId="1">#REF!</definedName>
    <definedName name="Excel_BuiltIn_Print_Titles_5_1">#REF!</definedName>
    <definedName name="Excel_BuiltIn_Print_Titles_5_1_1" localSheetId="1">#REF!</definedName>
    <definedName name="Excel_BuiltIn_Print_Titles_5_1_1">#REF!</definedName>
    <definedName name="Excel_BuiltIn_Print_Titles_5_1_1_1" localSheetId="1">#REF!</definedName>
    <definedName name="Excel_BuiltIn_Print_Titles_5_1_1_1">#REF!</definedName>
    <definedName name="Excel_BuiltIn_Print_Titles_6" localSheetId="1">#REF!</definedName>
    <definedName name="Excel_BuiltIn_Print_Titles_6">#REF!</definedName>
    <definedName name="Excel_BuiltIn_Print_Titles_6_1" localSheetId="1">#REF!</definedName>
    <definedName name="Excel_BuiltIn_Print_Titles_6_1">#REF!</definedName>
    <definedName name="Excel_BuiltIn_Print_Titles_6_1_1" localSheetId="1">#REF!</definedName>
    <definedName name="Excel_BuiltIn_Print_Titles_6_1_1">#REF!</definedName>
    <definedName name="Excel_BuiltIn_Print_Titles_7" localSheetId="1">#REF!</definedName>
    <definedName name="Excel_BuiltIn_Print_Titles_7">#REF!</definedName>
    <definedName name="Excel_BuiltIn_Print_Titles_7_1" localSheetId="1">#REF!</definedName>
    <definedName name="Excel_BuiltIn_Print_Titles_7_1">#REF!</definedName>
    <definedName name="Excel_BuiltIn_Print_Titles_8" localSheetId="1">#REF!</definedName>
    <definedName name="Excel_BuiltIn_Print_Titles_8">#REF!</definedName>
    <definedName name="Excel_BuiltIn_Print_Titles_9" localSheetId="1">#REF!</definedName>
    <definedName name="Excel_BuiltIn_Print_Titles_9">#REF!</definedName>
    <definedName name="Excel_BuiltIn_Print_Titles_9_1" localSheetId="1">#REF!</definedName>
    <definedName name="Excel_BuiltIn_Print_Titles_9_1">#REF!</definedName>
    <definedName name="Extract_MI" localSheetId="1">#REF!</definedName>
    <definedName name="Extract_MI">#REF!</definedName>
    <definedName name="F" localSheetId="1">#REF!</definedName>
    <definedName name="F">#REF!</definedName>
    <definedName name="FAMILIAS" localSheetId="1">#REF!</definedName>
    <definedName name="FAMILIAS">#REF!</definedName>
    <definedName name="FATURAMENTO" localSheetId="1">#REF!</definedName>
    <definedName name="FATURAMENTO">#REF!</definedName>
    <definedName name="FDDFASD" localSheetId="1">#REF!</definedName>
    <definedName name="FDDFASD">#REF!</definedName>
    <definedName name="folha" localSheetId="1">#REF!</definedName>
    <definedName name="folha">#REF!</definedName>
    <definedName name="folhas" localSheetId="1">#REF!</definedName>
    <definedName name="folhas">#REF!</definedName>
    <definedName name="form01a" localSheetId="1">#REF!</definedName>
    <definedName name="form01a">#REF!</definedName>
    <definedName name="form01b" localSheetId="1">#REF!</definedName>
    <definedName name="form01b">#REF!</definedName>
    <definedName name="G" localSheetId="1">#REF!</definedName>
    <definedName name="G">#REF!</definedName>
    <definedName name="gasdfsdfase" localSheetId="1">#REF!</definedName>
    <definedName name="gasdfsdfase">#REF!</definedName>
    <definedName name="gfhfgh" localSheetId="1">#REF!</definedName>
    <definedName name="gfhfgh">#REF!</definedName>
    <definedName name="gfhfgh___6" localSheetId="1">#REF!</definedName>
    <definedName name="gfhfgh___6">#REF!</definedName>
    <definedName name="gfhfgh___6_1" localSheetId="1">#REF!</definedName>
    <definedName name="gfhfgh___6_1">#REF!</definedName>
    <definedName name="gfhfgh___6_1_1" localSheetId="1">#REF!</definedName>
    <definedName name="gfhfgh___6_1_1">#REF!</definedName>
    <definedName name="gfhfgh_1" localSheetId="1">#REF!</definedName>
    <definedName name="gfhfgh_1">#REF!</definedName>
    <definedName name="gfhfgh_1_1" localSheetId="1">#REF!</definedName>
    <definedName name="gfhfgh_1_1">#REF!</definedName>
    <definedName name="GGGG" localSheetId="1">#REF!</definedName>
    <definedName name="GGGG">#REF!</definedName>
    <definedName name="h" localSheetId="1">#REF!</definedName>
    <definedName name="h">#REF!</definedName>
    <definedName name="hjjhj" localSheetId="1">#REF!</definedName>
    <definedName name="hjjhj">#REF!</definedName>
    <definedName name="hjjhj_1" localSheetId="1">#REF!</definedName>
    <definedName name="hjjhj_1">#REF!</definedName>
    <definedName name="hjjhj_1_1" localSheetId="1">#REF!</definedName>
    <definedName name="hjjhj_1_1">#REF!</definedName>
    <definedName name="I" localSheetId="1">#REF!</definedName>
    <definedName name="I">#REF!</definedName>
    <definedName name="II" localSheetId="1">#REF!</definedName>
    <definedName name="II">#REF!</definedName>
    <definedName name="III" localSheetId="1">#REF!</definedName>
    <definedName name="III">#REF!</definedName>
    <definedName name="IMPRESSAO" localSheetId="1">#REF!</definedName>
    <definedName name="IMPRESSAO">#REF!</definedName>
    <definedName name="ISS" localSheetId="1">#REF!</definedName>
    <definedName name="ISS">#REF!</definedName>
    <definedName name="IV" localSheetId="1">#REF!</definedName>
    <definedName name="IV">#REF!</definedName>
    <definedName name="J" localSheetId="1">#REF!</definedName>
    <definedName name="J">#REF!</definedName>
    <definedName name="JOBINFO" localSheetId="1">#REF!</definedName>
    <definedName name="JOBINFO">#REF!</definedName>
    <definedName name="joel01" localSheetId="1">'[8]Materiais (1)'!#REF!</definedName>
    <definedName name="joel01">'[8]Materiais (1)'!#REF!</definedName>
    <definedName name="JUR" localSheetId="1">#REF!</definedName>
    <definedName name="JUR">#REF!</definedName>
    <definedName name="k" localSheetId="1">#REF!</definedName>
    <definedName name="k">#REF!</definedName>
    <definedName name="L_" localSheetId="1">#REF!</definedName>
    <definedName name="L_">#REF!</definedName>
    <definedName name="LAJES" localSheetId="1">#REF!</definedName>
    <definedName name="LAJES">#REF!</definedName>
    <definedName name="LEQ" localSheetId="1">#REF!</definedName>
    <definedName name="LEQ">#REF!</definedName>
    <definedName name="LEQC">'[9]mat civil'!$A$50:$A$55</definedName>
    <definedName name="LI" localSheetId="1">#REF!</definedName>
    <definedName name="LI">#REF!</definedName>
    <definedName name="LII" localSheetId="1">#REF!</definedName>
    <definedName name="LII">#REF!</definedName>
    <definedName name="LIII" localSheetId="1">#REF!</definedName>
    <definedName name="LIII">#REF!</definedName>
    <definedName name="LIV" localSheetId="1">#REF!</definedName>
    <definedName name="LIV">#REF!</definedName>
    <definedName name="LIX" localSheetId="1">#REF!</definedName>
    <definedName name="LIX">#REF!</definedName>
    <definedName name="LL" localSheetId="1">#REF!</definedName>
    <definedName name="LL">#REF!</definedName>
    <definedName name="LL_1" localSheetId="1">#REF!</definedName>
    <definedName name="LL_1">#REF!</definedName>
    <definedName name="LL_1_1" localSheetId="1">#REF!</definedName>
    <definedName name="LL_1_1">#REF!</definedName>
    <definedName name="LM_AR" hidden="1">{#N/A,#N/A,FALSE,"F-01"}</definedName>
    <definedName name="LM_ARQ">[0]!DESVINCULAR</definedName>
    <definedName name="LM_AT" hidden="1">{#N/A,#N/A,FALSE,"F-01"}</definedName>
    <definedName name="LM_INC" hidden="1">{#N/A,#N/A,FALSE,"F-01"}</definedName>
    <definedName name="LMAT" localSheetId="1">#REF!</definedName>
    <definedName name="LMAT">#REF!</definedName>
    <definedName name="LMATC">'[9]mat civil'!$A$58:$A$131</definedName>
    <definedName name="LMO" localSheetId="1">#REF!</definedName>
    <definedName name="LMO">#REF!</definedName>
    <definedName name="LMOC">'[9]mat civil'!$A$8:$A$24</definedName>
    <definedName name="LOCALMENU" localSheetId="1">#REF!</definedName>
    <definedName name="LOCALMENU">#REF!</definedName>
    <definedName name="LSER" localSheetId="1">#REF!</definedName>
    <definedName name="LSER">#REF!</definedName>
    <definedName name="LSERC">'[9]mat civil'!$A$27:$A$47</definedName>
    <definedName name="LV" localSheetId="1">#REF!</definedName>
    <definedName name="LV">#REF!</definedName>
    <definedName name="LVI" localSheetId="1">#REF!</definedName>
    <definedName name="LVI">#REF!</definedName>
    <definedName name="LVII" localSheetId="1">#REF!</definedName>
    <definedName name="LVII">#REF!</definedName>
    <definedName name="LVIII" localSheetId="1">#REF!</definedName>
    <definedName name="LVIII">#REF!</definedName>
    <definedName name="LXX" localSheetId="1">#REF!</definedName>
    <definedName name="LXX">#REF!</definedName>
    <definedName name="LXXI" localSheetId="1">#REF!</definedName>
    <definedName name="LXXI">#REF!</definedName>
    <definedName name="LXXII" localSheetId="1">#REF!</definedName>
    <definedName name="LXXII">#REF!</definedName>
    <definedName name="LXXIII" localSheetId="1">#REF!</definedName>
    <definedName name="LXXIII">#REF!</definedName>
    <definedName name="LXXIV" localSheetId="1">#REF!</definedName>
    <definedName name="LXXIV">#REF!</definedName>
    <definedName name="LXXIX" localSheetId="1">#REF!</definedName>
    <definedName name="LXXIX">#REF!</definedName>
    <definedName name="LXXV" localSheetId="1">#REF!</definedName>
    <definedName name="LXXV">#REF!</definedName>
    <definedName name="LXXVI" localSheetId="1">#REF!</definedName>
    <definedName name="LXXVI">#REF!</definedName>
    <definedName name="LXXVII" localSheetId="1">#REF!</definedName>
    <definedName name="LXXVII">#REF!</definedName>
    <definedName name="LXXVIII" localSheetId="1">#REF!</definedName>
    <definedName name="LXXVIII">#REF!</definedName>
    <definedName name="LXXX" localSheetId="1">#REF!</definedName>
    <definedName name="LXXX">#REF!</definedName>
    <definedName name="LXXXI" localSheetId="1">#REF!</definedName>
    <definedName name="LXXXI">#REF!</definedName>
    <definedName name="LXXXII" localSheetId="1">#REF!</definedName>
    <definedName name="LXXXII">#REF!</definedName>
    <definedName name="LXXXIII" localSheetId="1">#REF!</definedName>
    <definedName name="LXXXIII">#REF!</definedName>
    <definedName name="LXXXIV" localSheetId="1">#REF!</definedName>
    <definedName name="LXXXIV">#REF!</definedName>
    <definedName name="LXXXV" localSheetId="1">#REF!</definedName>
    <definedName name="LXXXV">#REF!</definedName>
    <definedName name="m" localSheetId="1">#REF!</definedName>
    <definedName name="m">#REF!</definedName>
    <definedName name="MAN">[0]!DESVINCULAR</definedName>
    <definedName name="MANU">[0]!DESVINCULAR</definedName>
    <definedName name="manut">[0]!DESVINCULAR</definedName>
    <definedName name="Materiais" localSheetId="1">#REF!</definedName>
    <definedName name="Materiais">#REF!</definedName>
    <definedName name="mmmmmm" localSheetId="1">#REF!</definedName>
    <definedName name="mmmmmm">#REF!</definedName>
    <definedName name="moinst">'[10]Mat Inst'!$A$8:$A$13</definedName>
    <definedName name="Novo_nome" localSheetId="1">#REF!</definedName>
    <definedName name="Novo_nome">#REF!</definedName>
    <definedName name="numcond1" localSheetId="1">#REF!</definedName>
    <definedName name="numcond1">#REF!</definedName>
    <definedName name="numcond3" localSheetId="1">#REF!</definedName>
    <definedName name="numcond3">#REF!</definedName>
    <definedName name="o" localSheetId="1">#REF!</definedName>
    <definedName name="o">#REF!</definedName>
    <definedName name="os" localSheetId="1">#REF!</definedName>
    <definedName name="os">#REF!</definedName>
    <definedName name="P" localSheetId="1">#REF!</definedName>
    <definedName name="P">#REF!</definedName>
    <definedName name="PAG_1_2" localSheetId="1">#REF!</definedName>
    <definedName name="PAG_1_2">#REF!</definedName>
    <definedName name="PAG_2_2" localSheetId="1">#REF!</definedName>
    <definedName name="PAG_2_2">#REF!</definedName>
    <definedName name="PAG_3_2" localSheetId="1">#REF!</definedName>
    <definedName name="PAG_3_2">#REF!</definedName>
    <definedName name="PAG_4_2" localSheetId="1">#REF!</definedName>
    <definedName name="PAG_4_2">#REF!</definedName>
    <definedName name="PAG_5_2" localSheetId="1">#REF!</definedName>
    <definedName name="PAG_5_2">#REF!</definedName>
    <definedName name="PAG_6_2" localSheetId="1">#REF!</definedName>
    <definedName name="PAG_6_2">#REF!</definedName>
    <definedName name="pc">[11]LT!$A$9:$A$787</definedName>
    <definedName name="PÇ">[11]LT!$A$9:$A$787</definedName>
    <definedName name="Pfim0" localSheetId="1">#REF!</definedName>
    <definedName name="Pfim0">#REF!</definedName>
    <definedName name="Pfim0a" localSheetId="1">#REF!</definedName>
    <definedName name="Pfim0a">#REF!</definedName>
    <definedName name="Pfim1" localSheetId="1">#REF!</definedName>
    <definedName name="Pfim1">#REF!</definedName>
    <definedName name="PILARES" localSheetId="1">#REF!</definedName>
    <definedName name="PILARES">#REF!</definedName>
    <definedName name="PRAZO" localSheetId="1">#REF!</definedName>
    <definedName name="PRAZO">#REF!</definedName>
    <definedName name="Preços" localSheetId="1">#REF!</definedName>
    <definedName name="Preços">#REF!</definedName>
    <definedName name="Print_Area_MI" localSheetId="1">#REF!</definedName>
    <definedName name="Print_Area_MI">#REF!</definedName>
    <definedName name="Print_Titles_MI" localSheetId="1">#REF!</definedName>
    <definedName name="Print_Titles_MI">#REF!</definedName>
    <definedName name="producto">[11]LT!$A$9:$A$43</definedName>
    <definedName name="PRODUTO">[11]LT!$A$9:$A$43</definedName>
    <definedName name="PRODUTOS">[12]PASSIVOS!$A$2:$A$107</definedName>
    <definedName name="Q" localSheetId="1">#REF!</definedName>
    <definedName name="Q">#REF!</definedName>
    <definedName name="QTAC" localSheetId="1">#REF!</definedName>
    <definedName name="QTAC">#REF!</definedName>
    <definedName name="qwe">[0]!DESVINCULAR</definedName>
    <definedName name="RANGE1" localSheetId="1">#REF!</definedName>
    <definedName name="RANGE1">#REF!</definedName>
    <definedName name="Retenç_perc" localSheetId="1">#REF!</definedName>
    <definedName name="Retenç_perc">#REF!</definedName>
    <definedName name="Rev" localSheetId="1">#REF!</definedName>
    <definedName name="Rev">#REF!</definedName>
    <definedName name="RRRR" localSheetId="1">#REF!</definedName>
    <definedName name="RRRR">#REF!</definedName>
    <definedName name="S" localSheetId="1">#REF!</definedName>
    <definedName name="S">#REF!</definedName>
    <definedName name="Saldo_aPagar" localSheetId="1">#REF!</definedName>
    <definedName name="Saldo_aPagar">#REF!</definedName>
    <definedName name="sd" localSheetId="1">#REF!</definedName>
    <definedName name="sd">#REF!</definedName>
    <definedName name="SDA">[0]!DESVINCULAR</definedName>
    <definedName name="SDAD">[0]!DESVINCULAR</definedName>
    <definedName name="SDF" localSheetId="1">#REF!</definedName>
    <definedName name="SDF">#REF!</definedName>
    <definedName name="SDFDSF" localSheetId="1">#REF!</definedName>
    <definedName name="SDFDSF">#REF!</definedName>
    <definedName name="Semnome" localSheetId="1">#REF!</definedName>
    <definedName name="Semnome">#REF!</definedName>
    <definedName name="Semnome___0" localSheetId="1">#REF!</definedName>
    <definedName name="Semnome___0">#REF!</definedName>
    <definedName name="Semnome___0___0" localSheetId="1">#REF!</definedName>
    <definedName name="Semnome___0___0">#REF!</definedName>
    <definedName name="Semnome___0___0___0" localSheetId="1">#REF!</definedName>
    <definedName name="Semnome___0___0___0">#REF!</definedName>
    <definedName name="Semnome___0___0___0___0" localSheetId="1">#REF!</definedName>
    <definedName name="Semnome___0___0___0___0">#REF!</definedName>
    <definedName name="Semnome___0___0___0___0___0" localSheetId="1">#REF!</definedName>
    <definedName name="Semnome___0___0___0___0___0">#REF!</definedName>
    <definedName name="Semnome___0___0___0___0___0___0" localSheetId="1">#REF!</definedName>
    <definedName name="Semnome___0___0___0___0___0___0">#REF!</definedName>
    <definedName name="Semnome___0___0___0___0___0___0___0" localSheetId="1">#REF!</definedName>
    <definedName name="Semnome___0___0___0___0___0___0___0">#REF!</definedName>
    <definedName name="Semnome_1" localSheetId="1">#REF!</definedName>
    <definedName name="Semnome_1">#REF!</definedName>
    <definedName name="Semnome_1_1" localSheetId="1">#REF!</definedName>
    <definedName name="Semnome_1_1">#REF!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07">#N/A</definedName>
    <definedName name="SHARED_FORMULA_208">#N/A</definedName>
    <definedName name="SHARED_FORMULA_209">#N/A</definedName>
    <definedName name="SHARED_FORMULA_21">#N/A</definedName>
    <definedName name="SHARED_FORMULA_210">#N/A</definedName>
    <definedName name="SHARED_FORMULA_211">#N/A</definedName>
    <definedName name="SHARED_FORMULA_212">#N/A</definedName>
    <definedName name="SHARED_FORMULA_213">#N/A</definedName>
    <definedName name="SHARED_FORMULA_214">#N/A</definedName>
    <definedName name="SHARED_FORMULA_215">#N/A</definedName>
    <definedName name="SHARED_FORMULA_216">#N/A</definedName>
    <definedName name="SHARED_FORMULA_217">#N/A</definedName>
    <definedName name="SHARED_FORMULA_218">#N/A</definedName>
    <definedName name="SHARED_FORMULA_219">#N/A</definedName>
    <definedName name="SHARED_FORMULA_22">#N/A</definedName>
    <definedName name="SHARED_FORMULA_220">#N/A</definedName>
    <definedName name="SHARED_FORMULA_221">#N/A</definedName>
    <definedName name="SHARED_FORMULA_222">#N/A</definedName>
    <definedName name="SHARED_FORMULA_223">#N/A</definedName>
    <definedName name="SHARED_FORMULA_224">#N/A</definedName>
    <definedName name="SHARED_FORMULA_225">#N/A</definedName>
    <definedName name="SHARED_FORMULA_226">#N/A</definedName>
    <definedName name="SHARED_FORMULA_227">#N/A</definedName>
    <definedName name="SHARED_FORMULA_228">#N/A</definedName>
    <definedName name="SHARED_FORMULA_229">#N/A</definedName>
    <definedName name="SHARED_FORMULA_23">#N/A</definedName>
    <definedName name="SHARED_FORMULA_230">#N/A</definedName>
    <definedName name="SHARED_FORMULA_231">#N/A</definedName>
    <definedName name="SHARED_FORMULA_232">#N/A</definedName>
    <definedName name="SHARED_FORMULA_233">#N/A</definedName>
    <definedName name="SHARED_FORMULA_234">#N/A</definedName>
    <definedName name="SHARED_FORMULA_235">#N/A</definedName>
    <definedName name="SHARED_FORMULA_236">#N/A</definedName>
    <definedName name="SHARED_FORMULA_237">#N/A</definedName>
    <definedName name="SHARED_FORMULA_238">#N/A</definedName>
    <definedName name="SHARED_FORMULA_239">#N/A</definedName>
    <definedName name="SHARED_FORMULA_24">#N/A</definedName>
    <definedName name="SHARED_FORMULA_240">#N/A</definedName>
    <definedName name="SHARED_FORMULA_241">#N/A</definedName>
    <definedName name="SHARED_FORMULA_242">#N/A</definedName>
    <definedName name="SHARED_FORMULA_243">#N/A</definedName>
    <definedName name="SHARED_FORMULA_244">#N/A</definedName>
    <definedName name="SHARED_FORMULA_245">#N/A</definedName>
    <definedName name="SHARED_FORMULA_246">#N/A</definedName>
    <definedName name="SHARED_FORMULA_247">#N/A</definedName>
    <definedName name="SHARED_FORMULA_248">#N/A</definedName>
    <definedName name="SHARED_FORMULA_249">#N/A</definedName>
    <definedName name="SHARED_FORMULA_25">#N/A</definedName>
    <definedName name="SHARED_FORMULA_250">#N/A</definedName>
    <definedName name="SHARED_FORMULA_251">#N/A</definedName>
    <definedName name="SHARED_FORMULA_252">#N/A</definedName>
    <definedName name="SHARED_FORMULA_253">#N/A</definedName>
    <definedName name="SHARED_FORMULA_254">#N/A</definedName>
    <definedName name="SHARED_FORMULA_255">#N/A</definedName>
    <definedName name="SHARED_FORMULA_256">#N/A</definedName>
    <definedName name="SHARED_FORMULA_257">#N/A</definedName>
    <definedName name="SHARED_FORMULA_258">#N/A</definedName>
    <definedName name="SHARED_FORMULA_259">#N/A</definedName>
    <definedName name="SHARED_FORMULA_26">#N/A</definedName>
    <definedName name="SHARED_FORMULA_260">#N/A</definedName>
    <definedName name="SHARED_FORMULA_261">#N/A</definedName>
    <definedName name="SHARED_FORMULA_262">#N/A</definedName>
    <definedName name="SHARED_FORMULA_263">#N/A</definedName>
    <definedName name="SHARED_FORMULA_264">#N/A</definedName>
    <definedName name="SHARED_FORMULA_265">#N/A</definedName>
    <definedName name="SHARED_FORMULA_266">#N/A</definedName>
    <definedName name="SHARED_FORMULA_267">#N/A</definedName>
    <definedName name="SHARED_FORMULA_268">#N/A</definedName>
    <definedName name="SHARED_FORMULA_269">#N/A</definedName>
    <definedName name="SHARED_FORMULA_27">#N/A</definedName>
    <definedName name="SHARED_FORMULA_270">#N/A</definedName>
    <definedName name="SHARED_FORMULA_271">#N/A</definedName>
    <definedName name="SHARED_FORMULA_272">#N/A</definedName>
    <definedName name="SHARED_FORMULA_273">#N/A</definedName>
    <definedName name="SHARED_FORMULA_274">#N/A</definedName>
    <definedName name="SHARED_FORMULA_275">#N/A</definedName>
    <definedName name="SHARED_FORMULA_276">#N/A</definedName>
    <definedName name="SHARED_FORMULA_277">#N/A</definedName>
    <definedName name="SHARED_FORMULA_278">#N/A</definedName>
    <definedName name="SHARED_FORMULA_279">#N/A</definedName>
    <definedName name="SHARED_FORMULA_28">#N/A</definedName>
    <definedName name="SHARED_FORMULA_280">#N/A</definedName>
    <definedName name="SHARED_FORMULA_281">#N/A</definedName>
    <definedName name="SHARED_FORMULA_282">#N/A</definedName>
    <definedName name="SHARED_FORMULA_283">#N/A</definedName>
    <definedName name="SHARED_FORMULA_284">#N/A</definedName>
    <definedName name="SHARED_FORMULA_285">#N/A</definedName>
    <definedName name="SHARED_FORMULA_286">#N/A</definedName>
    <definedName name="SHARED_FORMULA_287">#N/A</definedName>
    <definedName name="SHARED_FORMULA_288">#N/A</definedName>
    <definedName name="SHARED_FORMULA_289">#N/A</definedName>
    <definedName name="SHARED_FORMULA_29">#N/A</definedName>
    <definedName name="SHARED_FORMULA_290">#N/A</definedName>
    <definedName name="SHARED_FORMULA_291">#N/A</definedName>
    <definedName name="SHARED_FORMULA_292">#N/A</definedName>
    <definedName name="SHARED_FORMULA_293">#N/A</definedName>
    <definedName name="SHARED_FORMULA_294">#N/A</definedName>
    <definedName name="SHARED_FORMULA_295">#N/A</definedName>
    <definedName name="SHARED_FORMULA_296">#N/A</definedName>
    <definedName name="SHARED_FORMULA_297">#N/A</definedName>
    <definedName name="SHARED_FORMULA_298">#N/A</definedName>
    <definedName name="SHARED_FORMULA_299">#N/A</definedName>
    <definedName name="SHARED_FORMULA_3">#N/A</definedName>
    <definedName name="SHARED_FORMULA_30">#N/A</definedName>
    <definedName name="SHARED_FORMULA_300">#N/A</definedName>
    <definedName name="SHARED_FORMULA_301">#N/A</definedName>
    <definedName name="SHARED_FORMULA_302">#N/A</definedName>
    <definedName name="SHARED_FORMULA_303">#N/A</definedName>
    <definedName name="SHARED_FORMULA_304">#N/A</definedName>
    <definedName name="SHARED_FORMULA_305">#N/A</definedName>
    <definedName name="SHARED_FORMULA_306">#N/A</definedName>
    <definedName name="SHARED_FORMULA_307">#N/A</definedName>
    <definedName name="SHARED_FORMULA_308">#N/A</definedName>
    <definedName name="SHARED_FORMULA_309">#N/A</definedName>
    <definedName name="SHARED_FORMULA_31">#N/A</definedName>
    <definedName name="SHARED_FORMULA_310">#N/A</definedName>
    <definedName name="SHARED_FORMULA_311">#N/A</definedName>
    <definedName name="SHARED_FORMULA_312">#N/A</definedName>
    <definedName name="SHARED_FORMULA_313">#N/A</definedName>
    <definedName name="SHARED_FORMULA_314">#N/A</definedName>
    <definedName name="SHARED_FORMULA_315">#N/A</definedName>
    <definedName name="SHARED_FORMULA_316">#N/A</definedName>
    <definedName name="SHARED_FORMULA_317">#N/A</definedName>
    <definedName name="SHARED_FORMULA_318">#N/A</definedName>
    <definedName name="SHARED_FORMULA_319">#N/A</definedName>
    <definedName name="SHARED_FORMULA_32">#N/A</definedName>
    <definedName name="SHARED_FORMULA_320">#N/A</definedName>
    <definedName name="SHARED_FORMULA_321">#N/A</definedName>
    <definedName name="SHARED_FORMULA_322">#N/A</definedName>
    <definedName name="SHARED_FORMULA_323">#N/A</definedName>
    <definedName name="SHARED_FORMULA_324">#N/A</definedName>
    <definedName name="SHARED_FORMULA_325">#N/A</definedName>
    <definedName name="SHARED_FORMULA_326">#N/A</definedName>
    <definedName name="SHARED_FORMULA_327">#N/A</definedName>
    <definedName name="SHARED_FORMULA_328">#N/A</definedName>
    <definedName name="SHARED_FORMULA_329">#N/A</definedName>
    <definedName name="SHARED_FORMULA_33">#N/A</definedName>
    <definedName name="SHARED_FORMULA_330">#N/A</definedName>
    <definedName name="SHARED_FORMULA_331">#N/A</definedName>
    <definedName name="SHARED_FORMULA_332">#N/A</definedName>
    <definedName name="SHARED_FORMULA_333">#N/A</definedName>
    <definedName name="SHARED_FORMULA_334">#N/A</definedName>
    <definedName name="SHARED_FORMULA_335">#N/A</definedName>
    <definedName name="SHARED_FORMULA_336">#N/A</definedName>
    <definedName name="SHARED_FORMULA_337">#N/A</definedName>
    <definedName name="SHARED_FORMULA_338">#N/A</definedName>
    <definedName name="SHARED_FORMULA_339">#N/A</definedName>
    <definedName name="SHARED_FORMULA_34">#N/A</definedName>
    <definedName name="SHARED_FORMULA_340">#N/A</definedName>
    <definedName name="SHARED_FORMULA_341">#N/A</definedName>
    <definedName name="SHARED_FORMULA_342">#N/A</definedName>
    <definedName name="SHARED_FORMULA_343">#N/A</definedName>
    <definedName name="SHARED_FORMULA_344">#N/A</definedName>
    <definedName name="SHARED_FORMULA_345">#N/A</definedName>
    <definedName name="SHARED_FORMULA_346">#N/A</definedName>
    <definedName name="SHARED_FORMULA_347">#N/A</definedName>
    <definedName name="SHARED_FORMULA_348">#N/A</definedName>
    <definedName name="SHARED_FORMULA_349">#N/A</definedName>
    <definedName name="SHARED_FORMULA_35">#N/A</definedName>
    <definedName name="SHARED_FORMULA_350">#N/A</definedName>
    <definedName name="SHARED_FORMULA_351">#N/A</definedName>
    <definedName name="SHARED_FORMULA_352">#N/A</definedName>
    <definedName name="SHARED_FORMULA_353">#N/A</definedName>
    <definedName name="SHARED_FORMULA_354">#N/A</definedName>
    <definedName name="SHARED_FORMULA_355">#N/A</definedName>
    <definedName name="SHARED_FORMULA_356">#N/A</definedName>
    <definedName name="SHARED_FORMULA_357">#N/A</definedName>
    <definedName name="SHARED_FORMULA_358">#N/A</definedName>
    <definedName name="SHARED_FORMULA_359">#N/A</definedName>
    <definedName name="SHARED_FORMULA_36">#N/A</definedName>
    <definedName name="SHARED_FORMULA_360">#N/A</definedName>
    <definedName name="SHARED_FORMULA_361">#N/A</definedName>
    <definedName name="SHARED_FORMULA_362">#N/A</definedName>
    <definedName name="SHARED_FORMULA_363">#N/A</definedName>
    <definedName name="SHARED_FORMULA_364">#N/A</definedName>
    <definedName name="SHARED_FORMULA_365">#N/A</definedName>
    <definedName name="SHARED_FORMULA_366">#N/A</definedName>
    <definedName name="SHARED_FORMULA_367">#N/A</definedName>
    <definedName name="SHARED_FORMULA_368">#N/A</definedName>
    <definedName name="SHARED_FORMULA_369">#N/A</definedName>
    <definedName name="SHARED_FORMULA_37">#N/A</definedName>
    <definedName name="SHARED_FORMULA_370">#N/A</definedName>
    <definedName name="SHARED_FORMULA_371">#N/A</definedName>
    <definedName name="SHARED_FORMULA_372">#N/A</definedName>
    <definedName name="SHARED_FORMULA_373">#N/A</definedName>
    <definedName name="SHARED_FORMULA_374">#N/A</definedName>
    <definedName name="SHARED_FORMULA_375">#N/A</definedName>
    <definedName name="SHARED_FORMULA_376">#N/A</definedName>
    <definedName name="SHARED_FORMULA_377">#N/A</definedName>
    <definedName name="SHARED_FORMULA_378">#N/A</definedName>
    <definedName name="SHARED_FORMULA_379">#N/A</definedName>
    <definedName name="SHARED_FORMULA_38">#N/A</definedName>
    <definedName name="SHARED_FORMULA_380">#N/A</definedName>
    <definedName name="SHARED_FORMULA_381">#N/A</definedName>
    <definedName name="SHARED_FORMULA_382">#N/A</definedName>
    <definedName name="SHARED_FORMULA_383">#N/A</definedName>
    <definedName name="SHARED_FORMULA_384">#N/A</definedName>
    <definedName name="SHARED_FORMULA_385">#N/A</definedName>
    <definedName name="SHARED_FORMULA_386">#N/A</definedName>
    <definedName name="SHARED_FORMULA_387">#N/A</definedName>
    <definedName name="SHARED_FORMULA_388">#N/A</definedName>
    <definedName name="SHARED_FORMULA_389">#N/A</definedName>
    <definedName name="SHARED_FORMULA_39">#N/A</definedName>
    <definedName name="SHARED_FORMULA_390">#N/A</definedName>
    <definedName name="SHARED_FORMULA_391">#N/A</definedName>
    <definedName name="SHARED_FORMULA_392">#N/A</definedName>
    <definedName name="SHARED_FORMULA_393">#N/A</definedName>
    <definedName name="SHARED_FORMULA_394">#N/A</definedName>
    <definedName name="SHARED_FORMULA_395">#N/A</definedName>
    <definedName name="SHARED_FORMULA_396">#N/A</definedName>
    <definedName name="SHARED_FORMULA_397">#N/A</definedName>
    <definedName name="SHARED_FORMULA_398">#N/A</definedName>
    <definedName name="SHARED_FORMULA_399">#N/A</definedName>
    <definedName name="SHARED_FORMULA_4">#N/A</definedName>
    <definedName name="SHARED_FORMULA_40">#N/A</definedName>
    <definedName name="SHARED_FORMULA_400">#N/A</definedName>
    <definedName name="SHARED_FORMULA_401">#N/A</definedName>
    <definedName name="SHARED_FORMULA_402">#N/A</definedName>
    <definedName name="SHARED_FORMULA_403">#N/A</definedName>
    <definedName name="SHARED_FORMULA_404">#N/A</definedName>
    <definedName name="SHARED_FORMULA_405">#N/A</definedName>
    <definedName name="SHARED_FORMULA_406">#N/A</definedName>
    <definedName name="SHARED_FORMULA_407">#N/A</definedName>
    <definedName name="SHARED_FORMULA_408">#N/A</definedName>
    <definedName name="SHARED_FORMULA_409">#N/A</definedName>
    <definedName name="SHARED_FORMULA_41">#N/A</definedName>
    <definedName name="SHARED_FORMULA_410">#N/A</definedName>
    <definedName name="SHARED_FORMULA_411">#N/A</definedName>
    <definedName name="SHARED_FORMULA_412">#N/A</definedName>
    <definedName name="SHARED_FORMULA_413">#N/A</definedName>
    <definedName name="SHARED_FORMULA_414">#N/A</definedName>
    <definedName name="SHARED_FORMULA_415">#N/A</definedName>
    <definedName name="SHARED_FORMULA_416">#N/A</definedName>
    <definedName name="SHARED_FORMULA_417">#N/A</definedName>
    <definedName name="SHARED_FORMULA_418">#N/A</definedName>
    <definedName name="SHARED_FORMULA_419">#N/A</definedName>
    <definedName name="SHARED_FORMULA_42">#N/A</definedName>
    <definedName name="SHARED_FORMULA_420">#N/A</definedName>
    <definedName name="SHARED_FORMULA_421">#N/A</definedName>
    <definedName name="SHARED_FORMULA_422">#N/A</definedName>
    <definedName name="SHARED_FORMULA_423">#N/A</definedName>
    <definedName name="SHARED_FORMULA_424">#N/A</definedName>
    <definedName name="SHARED_FORMULA_425">#N/A</definedName>
    <definedName name="SHARED_FORMULA_426">#N/A</definedName>
    <definedName name="SHARED_FORMULA_427">#N/A</definedName>
    <definedName name="SHARED_FORMULA_428">#N/A</definedName>
    <definedName name="SHARED_FORMULA_429">#N/A</definedName>
    <definedName name="SHARED_FORMULA_43">#N/A</definedName>
    <definedName name="SHARED_FORMULA_430">#N/A</definedName>
    <definedName name="SHARED_FORMULA_431">#N/A</definedName>
    <definedName name="SHARED_FORMULA_432">#N/A</definedName>
    <definedName name="SHARED_FORMULA_433">#N/A</definedName>
    <definedName name="SHARED_FORMULA_434">#N/A</definedName>
    <definedName name="SHARED_FORMULA_435">#N/A</definedName>
    <definedName name="SHARED_FORMULA_436">#N/A</definedName>
    <definedName name="SHARED_FORMULA_437">#N/A</definedName>
    <definedName name="SHARED_FORMULA_438">#N/A</definedName>
    <definedName name="SHARED_FORMULA_439">#N/A</definedName>
    <definedName name="SHARED_FORMULA_44">#N/A</definedName>
    <definedName name="SHARED_FORMULA_440">#N/A</definedName>
    <definedName name="SHARED_FORMULA_441">#N/A</definedName>
    <definedName name="SHARED_FORMULA_442">#N/A</definedName>
    <definedName name="SHARED_FORMULA_443">#N/A</definedName>
    <definedName name="SHARED_FORMULA_444">#N/A</definedName>
    <definedName name="SHARED_FORMULA_445">#N/A</definedName>
    <definedName name="SHARED_FORMULA_446">#N/A</definedName>
    <definedName name="SHARED_FORMULA_447">#N/A</definedName>
    <definedName name="SHARED_FORMULA_448">#N/A</definedName>
    <definedName name="SHARED_FORMULA_449">#N/A</definedName>
    <definedName name="SHARED_FORMULA_45">#N/A</definedName>
    <definedName name="SHARED_FORMULA_450">#N/A</definedName>
    <definedName name="SHARED_FORMULA_451">#N/A</definedName>
    <definedName name="SHARED_FORMULA_452">#N/A</definedName>
    <definedName name="SHARED_FORMULA_453">#N/A</definedName>
    <definedName name="SHARED_FORMULA_454">#N/A</definedName>
    <definedName name="SHARED_FORMULA_455">#N/A</definedName>
    <definedName name="SHARED_FORMULA_456">#N/A</definedName>
    <definedName name="SHARED_FORMULA_457">#N/A</definedName>
    <definedName name="SHARED_FORMULA_458">#N/A</definedName>
    <definedName name="SHARED_FORMULA_459">#N/A</definedName>
    <definedName name="SHARED_FORMULA_46">#N/A</definedName>
    <definedName name="SHARED_FORMULA_460">#N/A</definedName>
    <definedName name="SHARED_FORMULA_461">#N/A</definedName>
    <definedName name="SHARED_FORMULA_462">#N/A</definedName>
    <definedName name="SHARED_FORMULA_463">#N/A</definedName>
    <definedName name="SHARED_FORMULA_464">#N/A</definedName>
    <definedName name="SHARED_FORMULA_465">#N/A</definedName>
    <definedName name="SHARED_FORMULA_466">#N/A</definedName>
    <definedName name="SHARED_FORMULA_467">#N/A</definedName>
    <definedName name="SHARED_FORMULA_468">#N/A</definedName>
    <definedName name="SHARED_FORMULA_469">#N/A</definedName>
    <definedName name="SHARED_FORMULA_47">#N/A</definedName>
    <definedName name="SHARED_FORMULA_470">#N/A</definedName>
    <definedName name="SHARED_FORMULA_471">#N/A</definedName>
    <definedName name="SHARED_FORMULA_472">#N/A</definedName>
    <definedName name="SHARED_FORMULA_473">#N/A</definedName>
    <definedName name="SHARED_FORMULA_474">#N/A</definedName>
    <definedName name="SHARED_FORMULA_475">#N/A</definedName>
    <definedName name="SHARED_FORMULA_476">#N/A</definedName>
    <definedName name="SHARED_FORMULA_477">#N/A</definedName>
    <definedName name="SHARED_FORMULA_478">#N/A</definedName>
    <definedName name="SHARED_FORMULA_479">#N/A</definedName>
    <definedName name="SHARED_FORMULA_48">#N/A</definedName>
    <definedName name="SHARED_FORMULA_480">#N/A</definedName>
    <definedName name="SHARED_FORMULA_481">#N/A</definedName>
    <definedName name="SHARED_FORMULA_482">#N/A</definedName>
    <definedName name="SHARED_FORMULA_483">#N/A</definedName>
    <definedName name="SHARED_FORMULA_484">#N/A</definedName>
    <definedName name="SHARED_FORMULA_485">#N/A</definedName>
    <definedName name="SHARED_FORMULA_486">#N/A</definedName>
    <definedName name="SHARED_FORMULA_487">#N/A</definedName>
    <definedName name="SHARED_FORMULA_488">#N/A</definedName>
    <definedName name="SHARED_FORMULA_489">#N/A</definedName>
    <definedName name="SHARED_FORMULA_49">#N/A</definedName>
    <definedName name="SHARED_FORMULA_490">#N/A</definedName>
    <definedName name="SHARED_FORMULA_491">#N/A</definedName>
    <definedName name="SHARED_FORMULA_492">#N/A</definedName>
    <definedName name="SHARED_FORMULA_493">#N/A</definedName>
    <definedName name="SHARED_FORMULA_494">#N/A</definedName>
    <definedName name="SHARED_FORMULA_495">#N/A</definedName>
    <definedName name="SHARED_FORMULA_496">#N/A</definedName>
    <definedName name="SHARED_FORMULA_497">#N/A</definedName>
    <definedName name="SHARED_FORMULA_498">#N/A</definedName>
    <definedName name="SHARED_FORMULA_499">#N/A</definedName>
    <definedName name="SHARED_FORMULA_5">#N/A</definedName>
    <definedName name="SHARED_FORMULA_50">#N/A</definedName>
    <definedName name="SHARED_FORMULA_500">#N/A</definedName>
    <definedName name="SHARED_FORMULA_501">#N/A</definedName>
    <definedName name="SHARED_FORMULA_502">#N/A</definedName>
    <definedName name="SHARED_FORMULA_503">#N/A</definedName>
    <definedName name="SHARED_FORMULA_504">#N/A</definedName>
    <definedName name="SHARED_FORMULA_505">#N/A</definedName>
    <definedName name="SHARED_FORMULA_506">#N/A</definedName>
    <definedName name="SHARED_FORMULA_507">#N/A</definedName>
    <definedName name="SHARED_FORMULA_508">#N/A</definedName>
    <definedName name="SHARED_FORMULA_509">#N/A</definedName>
    <definedName name="SHARED_FORMULA_51">#N/A</definedName>
    <definedName name="SHARED_FORMULA_510">#N/A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S" localSheetId="1">#REF!</definedName>
    <definedName name="SS">#REF!</definedName>
    <definedName name="SSS" localSheetId="1">#REF!</definedName>
    <definedName name="SSS">#REF!</definedName>
    <definedName name="SSSSS" localSheetId="1">#REF!</definedName>
    <definedName name="SSSSS">#REF!</definedName>
    <definedName name="SSSSSSS" localSheetId="1">#REF!</definedName>
    <definedName name="SSSSSSS">#REF!</definedName>
    <definedName name="START" localSheetId="1">#REF!</definedName>
    <definedName name="START">#REF!</definedName>
    <definedName name="STATUS" localSheetId="1">#REF!</definedName>
    <definedName name="STATUS">#REF!</definedName>
    <definedName name="T" localSheetId="1">#REF!</definedName>
    <definedName name="T">#REF!</definedName>
    <definedName name="TABELA">[11]LT!$A$9:$E$42</definedName>
    <definedName name="TABSERBO" localSheetId="1">#REF!</definedName>
    <definedName name="TABSERBO">#REF!</definedName>
    <definedName name="TECH" localSheetId="1">#REF!</definedName>
    <definedName name="TECH">#REF!</definedName>
    <definedName name="teste" localSheetId="1">#REF!</definedName>
    <definedName name="teste">#REF!</definedName>
    <definedName name="teste1" localSheetId="1">#REF!</definedName>
    <definedName name="teste1">#REF!</definedName>
    <definedName name="teste2" localSheetId="1">'[5]CAPA -1'!#REF!</definedName>
    <definedName name="teste2">'[5]CAPA -1'!#REF!</definedName>
    <definedName name="teste3" localSheetId="1">#REF!</definedName>
    <definedName name="teste3">#REF!</definedName>
    <definedName name="TESTE4" localSheetId="1">#REF!</definedName>
    <definedName name="TESTE4">#REF!</definedName>
    <definedName name="TESTE5" localSheetId="1">#REF!</definedName>
    <definedName name="TESTE5">#REF!</definedName>
    <definedName name="_xlnm.Print_Titles" localSheetId="2">'CRON ANAL'!$A:$J,'CRON ANAL'!$8:$9</definedName>
    <definedName name="_xlnm.Print_Titles" localSheetId="1">'CRON ETAPAS'!$A:$J,'CRON ETAPAS'!$10:$11</definedName>
    <definedName name="_xlnm.Print_Titles" localSheetId="0">ESQUADRIA!$422:$422</definedName>
    <definedName name="TMO" localSheetId="1">#REF!</definedName>
    <definedName name="TMO">#REF!</definedName>
    <definedName name="Tot_contrato" localSheetId="1">#REF!</definedName>
    <definedName name="Tot_contrato">#REF!</definedName>
    <definedName name="Tot_OSC" localSheetId="1">#REF!</definedName>
    <definedName name="Tot_OSC">#REF!</definedName>
    <definedName name="USDOLAR" localSheetId="1">#REF!</definedName>
    <definedName name="USDOLAR">#REF!</definedName>
    <definedName name="V" localSheetId="1">#REF!</definedName>
    <definedName name="V">#REF!</definedName>
    <definedName name="Valor_Contrato" localSheetId="1">#REF!</definedName>
    <definedName name="Valor_Contrato">#REF!</definedName>
    <definedName name="VI" localSheetId="1">#REF!</definedName>
    <definedName name="VI">#REF!</definedName>
    <definedName name="VIGAS" localSheetId="1">#REF!</definedName>
    <definedName name="VIGAS">#REF!</definedName>
    <definedName name="VINCULO" localSheetId="1">#REF!</definedName>
    <definedName name="VINCULO">#REF!</definedName>
    <definedName name="W" localSheetId="1">#REF!</definedName>
    <definedName name="W">#REF!</definedName>
    <definedName name="wrn.GERAL." hidden="1">{#N/A,#N/A,FALSE,"ET-CAPA";#N/A,#N/A,FALSE,"ET-PAG1";#N/A,#N/A,FALSE,"ET-PAG2";#N/A,#N/A,FALSE,"ET-PAG3";#N/A,#N/A,FALSE,"ET-PAG4";#N/A,#N/A,FALSE,"ET-PAG5"}</definedName>
    <definedName name="wrn.GERAL2" hidden="1">{#N/A,#N/A,FALSE,"ET-CAPA";#N/A,#N/A,FALSE,"ET-PAG1";#N/A,#N/A,FALSE,"ET-PAG2";#N/A,#N/A,FALSE,"ET-PAG3";#N/A,#N/A,FALSE,"ET-PAG4";#N/A,#N/A,FALSE,"ET-PAG5"}</definedName>
    <definedName name="wrn.Planiha._.de._.Medição._.F._.01." hidden="1">{#N/A,#N/A,FALSE,"F-01"}</definedName>
    <definedName name="wrn.Planiha._.de._.Medição._.F._.01._1" hidden="1">{#N/A,#N/A,FALSE,"F-01"}</definedName>
    <definedName name="wrn.Planilha_de_Medição_F_02" hidden="1">{#N/A,#N/A,FALSE,"F-01"}</definedName>
    <definedName name="X" localSheetId="1">#REF!</definedName>
    <definedName name="X">#REF!</definedName>
    <definedName name="XC" localSheetId="1">#REF!</definedName>
    <definedName name="XC">#REF!</definedName>
    <definedName name="XCI" localSheetId="1">#REF!</definedName>
    <definedName name="XCI">#REF!</definedName>
    <definedName name="XCII" localSheetId="1">#REF!</definedName>
    <definedName name="XCII">#REF!</definedName>
    <definedName name="XCIII" localSheetId="1">#REF!</definedName>
    <definedName name="XCIII">#REF!</definedName>
    <definedName name="XCIV" localSheetId="1">#REF!</definedName>
    <definedName name="XCIV">#REF!</definedName>
    <definedName name="XCIX" localSheetId="1">#REF!</definedName>
    <definedName name="XCIX">#REF!</definedName>
    <definedName name="XCV" localSheetId="1">#REF!</definedName>
    <definedName name="XCV">#REF!</definedName>
    <definedName name="XCVI" localSheetId="1">#REF!</definedName>
    <definedName name="XCVI">#REF!</definedName>
    <definedName name="XCVII" localSheetId="1">#REF!</definedName>
    <definedName name="XCVII">#REF!</definedName>
    <definedName name="XCVIII" localSheetId="1">#REF!</definedName>
    <definedName name="XCVIII">#REF!</definedName>
    <definedName name="XI" localSheetId="1">#REF!</definedName>
    <definedName name="XI">#REF!</definedName>
    <definedName name="XII" localSheetId="1">#REF!</definedName>
    <definedName name="XII">#REF!</definedName>
    <definedName name="XIII" localSheetId="1">#REF!</definedName>
    <definedName name="XIII">#REF!</definedName>
    <definedName name="XIV" localSheetId="1">#REF!</definedName>
    <definedName name="XIV">#REF!</definedName>
    <definedName name="XV" localSheetId="1">#REF!</definedName>
    <definedName name="XV">#REF!</definedName>
    <definedName name="XX" localSheetId="1">#REF!</definedName>
    <definedName name="XX">#REF!</definedName>
    <definedName name="XXI" localSheetId="1">#REF!</definedName>
    <definedName name="XXI">#REF!</definedName>
    <definedName name="XXII" localSheetId="1">#REF!</definedName>
    <definedName name="XXII">#REF!</definedName>
    <definedName name="XXIII" localSheetId="1">#REF!</definedName>
    <definedName name="XXIII">#REF!</definedName>
    <definedName name="XXIV" localSheetId="1">#REF!</definedName>
    <definedName name="XXIV">#REF!</definedName>
    <definedName name="XXV" localSheetId="1">#REF!</definedName>
    <definedName name="XXV">#REF!</definedName>
    <definedName name="XXX" localSheetId="1">#REF!</definedName>
    <definedName name="XXX">#REF!</definedName>
    <definedName name="XXXI" localSheetId="1">#REF!</definedName>
    <definedName name="XXXI">#REF!</definedName>
    <definedName name="XXXII" localSheetId="1">#REF!</definedName>
    <definedName name="XXXII">#REF!</definedName>
    <definedName name="XXXIII" localSheetId="1">#REF!</definedName>
    <definedName name="XXXIII">#REF!</definedName>
    <definedName name="XXXIV" localSheetId="1">#REF!</definedName>
    <definedName name="XXXIV">#REF!</definedName>
    <definedName name="XXXIX" localSheetId="1">#REF!</definedName>
    <definedName name="XXXIX">#REF!</definedName>
    <definedName name="XXXV" localSheetId="1">#REF!</definedName>
    <definedName name="XXXV">#REF!</definedName>
    <definedName name="XXXVI" localSheetId="1">#REF!</definedName>
    <definedName name="XXXVI">#REF!</definedName>
    <definedName name="XXXVII" localSheetId="1">#REF!</definedName>
    <definedName name="XXXVII">#REF!</definedName>
    <definedName name="XXXVIII" localSheetId="1">#REF!</definedName>
    <definedName name="XXXVIII">#REF!</definedName>
    <definedName name="y" localSheetId="1">#REF!</definedName>
    <definedName name="y">#REF!</definedName>
    <definedName name="Z" localSheetId="1">#REF!</definedName>
    <definedName name="Z">#REF!</definedName>
    <definedName name="Z_0DB407A0_1449_11D8_ADD1_0060083A646F_.wvu.PrintArea" localSheetId="1" hidden="1">#REF!</definedName>
    <definedName name="Z_0DB407A0_1449_11D8_ADD1_0060083A646F_.wvu.PrintArea" hidden="1">#REF!</definedName>
    <definedName name="ZEROS" localSheetId="1">#REF!</definedName>
    <definedName name="ZEROS">#REF!</definedName>
  </definedNames>
  <calcPr calcId="125725"/>
</workbook>
</file>

<file path=xl/calcChain.xml><?xml version="1.0" encoding="utf-8"?>
<calcChain xmlns="http://schemas.openxmlformats.org/spreadsheetml/2006/main">
  <c r="BF20" i="30"/>
  <c r="AH20"/>
  <c r="Z20"/>
  <c r="BZ20"/>
  <c r="BX20"/>
  <c r="BV20"/>
  <c r="BT20"/>
  <c r="BR20"/>
  <c r="BP20"/>
  <c r="BN20"/>
  <c r="BL20"/>
  <c r="BJ20"/>
  <c r="BH20"/>
  <c r="BD20"/>
  <c r="BB20"/>
  <c r="AZ20"/>
  <c r="AX20"/>
  <c r="AV20"/>
  <c r="AT20"/>
  <c r="AR20"/>
  <c r="AP20"/>
  <c r="AN20"/>
  <c r="AL20"/>
  <c r="AJ20"/>
  <c r="AF20"/>
  <c r="AD20"/>
  <c r="AB20"/>
  <c r="X20"/>
  <c r="V20"/>
  <c r="T20"/>
  <c r="R20"/>
  <c r="P20"/>
  <c r="N20"/>
  <c r="L20"/>
  <c r="BR62"/>
  <c r="BN57"/>
  <c r="BT42"/>
  <c r="BT41"/>
  <c r="BT40"/>
  <c r="BT47"/>
  <c r="BR48"/>
  <c r="BT53"/>
  <c r="BT62"/>
  <c r="BT66"/>
  <c r="BT61"/>
  <c r="BT57"/>
  <c r="BJ73"/>
  <c r="BJ72"/>
  <c r="BJ71"/>
  <c r="BJ69"/>
  <c r="BJ68"/>
  <c r="BJ66"/>
  <c r="BJ65"/>
  <c r="BJ64"/>
  <c r="BJ62"/>
  <c r="BJ61"/>
  <c r="BJ60"/>
  <c r="BJ59"/>
  <c r="BJ58"/>
  <c r="BJ57"/>
  <c r="BJ55"/>
  <c r="BJ54"/>
  <c r="BJ53"/>
  <c r="BJ51"/>
  <c r="BJ50"/>
  <c r="BJ49"/>
  <c r="BJ48"/>
  <c r="BJ47"/>
  <c r="BJ45"/>
  <c r="BJ44"/>
  <c r="BJ42"/>
  <c r="BJ41"/>
  <c r="BJ40"/>
  <c r="BJ39"/>
  <c r="BJ37"/>
  <c r="BJ36"/>
  <c r="BJ35"/>
  <c r="BJ34"/>
  <c r="BJ32"/>
  <c r="BJ31"/>
  <c r="BJ30"/>
  <c r="BJ28"/>
  <c r="BJ27"/>
  <c r="BJ26"/>
  <c r="BJ24"/>
  <c r="BJ23"/>
  <c r="BJ14"/>
  <c r="BJ15"/>
  <c r="BJ16"/>
  <c r="BJ17"/>
  <c r="BJ18"/>
  <c r="BJ19"/>
  <c r="BJ21"/>
  <c r="BJ13"/>
  <c r="BZ73"/>
  <c r="BZ72"/>
  <c r="BZ71"/>
  <c r="BZ69"/>
  <c r="BZ68"/>
  <c r="BZ66"/>
  <c r="BZ65"/>
  <c r="BZ64"/>
  <c r="BZ62"/>
  <c r="BZ61"/>
  <c r="BZ60"/>
  <c r="BZ59"/>
  <c r="BZ58"/>
  <c r="BZ57"/>
  <c r="BZ55"/>
  <c r="BZ54"/>
  <c r="BZ53"/>
  <c r="BZ51"/>
  <c r="BZ50"/>
  <c r="BZ49"/>
  <c r="BZ48"/>
  <c r="BZ47"/>
  <c r="BZ45"/>
  <c r="BZ44"/>
  <c r="BZ42"/>
  <c r="BZ41"/>
  <c r="BZ40"/>
  <c r="BZ39"/>
  <c r="BZ37"/>
  <c r="BZ36"/>
  <c r="BZ35"/>
  <c r="BZ34"/>
  <c r="BZ32"/>
  <c r="BZ31"/>
  <c r="BZ30"/>
  <c r="BZ28"/>
  <c r="BZ27"/>
  <c r="BZ26"/>
  <c r="BZ24"/>
  <c r="BZ23"/>
  <c r="BZ21"/>
  <c r="BZ19"/>
  <c r="BZ18"/>
  <c r="BZ17"/>
  <c r="BZ16"/>
  <c r="BZ15"/>
  <c r="BZ14"/>
  <c r="BZ13"/>
  <c r="BX73"/>
  <c r="BX72"/>
  <c r="BX71"/>
  <c r="BX69"/>
  <c r="BX68"/>
  <c r="BX66"/>
  <c r="BX65"/>
  <c r="BX64"/>
  <c r="BX62"/>
  <c r="BX61"/>
  <c r="BX60"/>
  <c r="BX59"/>
  <c r="BX58"/>
  <c r="BX57"/>
  <c r="BX55"/>
  <c r="BX54"/>
  <c r="BX53"/>
  <c r="BX51"/>
  <c r="BX50"/>
  <c r="BX49"/>
  <c r="BX48"/>
  <c r="BX47"/>
  <c r="BX45"/>
  <c r="BX44"/>
  <c r="BX42"/>
  <c r="BX41"/>
  <c r="BX40"/>
  <c r="BX39"/>
  <c r="BX37"/>
  <c r="BX36"/>
  <c r="BX35"/>
  <c r="BX34"/>
  <c r="BX32"/>
  <c r="BX31"/>
  <c r="BX30"/>
  <c r="BX28"/>
  <c r="BX27"/>
  <c r="BX26"/>
  <c r="BX24"/>
  <c r="BX23"/>
  <c r="BX21"/>
  <c r="BX19"/>
  <c r="BX18"/>
  <c r="BX17"/>
  <c r="BX16"/>
  <c r="BX15"/>
  <c r="BX14"/>
  <c r="BX13"/>
  <c r="BV73"/>
  <c r="BV72"/>
  <c r="BV71"/>
  <c r="BV69"/>
  <c r="BV68"/>
  <c r="BV66"/>
  <c r="BV65"/>
  <c r="BV64"/>
  <c r="BV62"/>
  <c r="BV61"/>
  <c r="BV60"/>
  <c r="BV59"/>
  <c r="BV58"/>
  <c r="BV57"/>
  <c r="BV55"/>
  <c r="BV54"/>
  <c r="BV53"/>
  <c r="BV51"/>
  <c r="BV50"/>
  <c r="BV49"/>
  <c r="BV48"/>
  <c r="BV47"/>
  <c r="BV45"/>
  <c r="BV44"/>
  <c r="BV42"/>
  <c r="BV41"/>
  <c r="BV40"/>
  <c r="BV39"/>
  <c r="BV37"/>
  <c r="BV36"/>
  <c r="BV35"/>
  <c r="BV34"/>
  <c r="BV32"/>
  <c r="BV31"/>
  <c r="BV30"/>
  <c r="BV28"/>
  <c r="BV27"/>
  <c r="BV26"/>
  <c r="BV24"/>
  <c r="BV23"/>
  <c r="BV21"/>
  <c r="BV19"/>
  <c r="BV18"/>
  <c r="BV17"/>
  <c r="BV16"/>
  <c r="BV15"/>
  <c r="BV14"/>
  <c r="BV13"/>
  <c r="BT73"/>
  <c r="BT72"/>
  <c r="BT71"/>
  <c r="BT69"/>
  <c r="BT68"/>
  <c r="BT65"/>
  <c r="BT64"/>
  <c r="BT60"/>
  <c r="BT59"/>
  <c r="BT58"/>
  <c r="BT55"/>
  <c r="BT54"/>
  <c r="BT51"/>
  <c r="BT50"/>
  <c r="BT49"/>
  <c r="BT48"/>
  <c r="BT45"/>
  <c r="BT44"/>
  <c r="BT39"/>
  <c r="BT37"/>
  <c r="BT36"/>
  <c r="BT35"/>
  <c r="BT34"/>
  <c r="BT32"/>
  <c r="BT31"/>
  <c r="BT30"/>
  <c r="BT28"/>
  <c r="BT27"/>
  <c r="BT26"/>
  <c r="BT24"/>
  <c r="BT23"/>
  <c r="BT21"/>
  <c r="BT19"/>
  <c r="BT18"/>
  <c r="BT17"/>
  <c r="BT16"/>
  <c r="BT15"/>
  <c r="BT14"/>
  <c r="BT13"/>
  <c r="BR73"/>
  <c r="BR72"/>
  <c r="BR71"/>
  <c r="BR69"/>
  <c r="BR68"/>
  <c r="BR66"/>
  <c r="BR65"/>
  <c r="BR64"/>
  <c r="BR61"/>
  <c r="BR60"/>
  <c r="BR59"/>
  <c r="BR58"/>
  <c r="BR57"/>
  <c r="BR55"/>
  <c r="BR54"/>
  <c r="BR53"/>
  <c r="BR51"/>
  <c r="BR50"/>
  <c r="BR49"/>
  <c r="BR47"/>
  <c r="BR45"/>
  <c r="BR44"/>
  <c r="BR42"/>
  <c r="BR41"/>
  <c r="BR40"/>
  <c r="BR39"/>
  <c r="BR37"/>
  <c r="BR36"/>
  <c r="BR35"/>
  <c r="BR34"/>
  <c r="BR32"/>
  <c r="BR31"/>
  <c r="BR30"/>
  <c r="BR28"/>
  <c r="BR27"/>
  <c r="BR26"/>
  <c r="BR24"/>
  <c r="BR23"/>
  <c r="BR21"/>
  <c r="BR19"/>
  <c r="BR18"/>
  <c r="BR17"/>
  <c r="BR16"/>
  <c r="BR15"/>
  <c r="BR14"/>
  <c r="BR13"/>
  <c r="BP73"/>
  <c r="BP72"/>
  <c r="BP71"/>
  <c r="BP69"/>
  <c r="BP68"/>
  <c r="BP66"/>
  <c r="BP65"/>
  <c r="BP64"/>
  <c r="BP62"/>
  <c r="BP61"/>
  <c r="BP60"/>
  <c r="BP59"/>
  <c r="BP58"/>
  <c r="BP57"/>
  <c r="BP55"/>
  <c r="BP54"/>
  <c r="BP53"/>
  <c r="BP51"/>
  <c r="BP50"/>
  <c r="BP49"/>
  <c r="BP48"/>
  <c r="BP47"/>
  <c r="BP45"/>
  <c r="BP44"/>
  <c r="BP42"/>
  <c r="BP41"/>
  <c r="BP40"/>
  <c r="BP39"/>
  <c r="BP37"/>
  <c r="BP36"/>
  <c r="BP35"/>
  <c r="BP34"/>
  <c r="BP32"/>
  <c r="BP31"/>
  <c r="BP30"/>
  <c r="BP28"/>
  <c r="BP27"/>
  <c r="BP26"/>
  <c r="BP24"/>
  <c r="BP23"/>
  <c r="BP21"/>
  <c r="BP19"/>
  <c r="BP18"/>
  <c r="BP17"/>
  <c r="BP16"/>
  <c r="BP15"/>
  <c r="BP14"/>
  <c r="BP13"/>
  <c r="BN73"/>
  <c r="BN72"/>
  <c r="BN71"/>
  <c r="BN69"/>
  <c r="BN68"/>
  <c r="BN66"/>
  <c r="BN65"/>
  <c r="BN64"/>
  <c r="BN62"/>
  <c r="BN61"/>
  <c r="BN60"/>
  <c r="BN59"/>
  <c r="BN58"/>
  <c r="BN55"/>
  <c r="BN54"/>
  <c r="BN53"/>
  <c r="BN51"/>
  <c r="BN50"/>
  <c r="BN49"/>
  <c r="BN48"/>
  <c r="BN47"/>
  <c r="BN45"/>
  <c r="BN44"/>
  <c r="BN42"/>
  <c r="BN41"/>
  <c r="BN40"/>
  <c r="BN39"/>
  <c r="BN37"/>
  <c r="BN36"/>
  <c r="BN35"/>
  <c r="BN34"/>
  <c r="BN32"/>
  <c r="BN31"/>
  <c r="BN30"/>
  <c r="BN28"/>
  <c r="BN27"/>
  <c r="BN26"/>
  <c r="BN24"/>
  <c r="BN23"/>
  <c r="BN21"/>
  <c r="BN19"/>
  <c r="BN18"/>
  <c r="BN17"/>
  <c r="BN16"/>
  <c r="BN15"/>
  <c r="BN14"/>
  <c r="BN13"/>
  <c r="BL73"/>
  <c r="BL72"/>
  <c r="BL71"/>
  <c r="BL69"/>
  <c r="BL68"/>
  <c r="BL66"/>
  <c r="BL65"/>
  <c r="BL64"/>
  <c r="BL62"/>
  <c r="BL61"/>
  <c r="BL60"/>
  <c r="BL59"/>
  <c r="BL58"/>
  <c r="BL57"/>
  <c r="BL55"/>
  <c r="BL54"/>
  <c r="BL53"/>
  <c r="BL51"/>
  <c r="BL50"/>
  <c r="BL49"/>
  <c r="BL48"/>
  <c r="BL47"/>
  <c r="BL45"/>
  <c r="BL44"/>
  <c r="BL42"/>
  <c r="BL41"/>
  <c r="BL40"/>
  <c r="BL39"/>
  <c r="BL37"/>
  <c r="BL36"/>
  <c r="BL35"/>
  <c r="BL34"/>
  <c r="BL32"/>
  <c r="BL31"/>
  <c r="BL30"/>
  <c r="BL28"/>
  <c r="BL27"/>
  <c r="BL26"/>
  <c r="BL24"/>
  <c r="BL23"/>
  <c r="BL21"/>
  <c r="BL19"/>
  <c r="BL18"/>
  <c r="BL17"/>
  <c r="BL16"/>
  <c r="BL15"/>
  <c r="BL14"/>
  <c r="BL13"/>
  <c r="BH73"/>
  <c r="BH72"/>
  <c r="BH71"/>
  <c r="BH69"/>
  <c r="BH68"/>
  <c r="BH66"/>
  <c r="BH65"/>
  <c r="BH64"/>
  <c r="BH62"/>
  <c r="BH61"/>
  <c r="BH60"/>
  <c r="BH59"/>
  <c r="BH58"/>
  <c r="BH57"/>
  <c r="BH55"/>
  <c r="BH54"/>
  <c r="BH53"/>
  <c r="BH51"/>
  <c r="BH50"/>
  <c r="BH49"/>
  <c r="BH48"/>
  <c r="BH47"/>
  <c r="BH45"/>
  <c r="BH44"/>
  <c r="BH42"/>
  <c r="BH41"/>
  <c r="BH40"/>
  <c r="BH39"/>
  <c r="BH37"/>
  <c r="BH36"/>
  <c r="BH35"/>
  <c r="BH34"/>
  <c r="BH32"/>
  <c r="BH31"/>
  <c r="BH30"/>
  <c r="BH28"/>
  <c r="BH27"/>
  <c r="BH26"/>
  <c r="BH24"/>
  <c r="BH23"/>
  <c r="BH21"/>
  <c r="BH19"/>
  <c r="BH18"/>
  <c r="BH17"/>
  <c r="BH16"/>
  <c r="BH15"/>
  <c r="BH14"/>
  <c r="BH13"/>
  <c r="BF73"/>
  <c r="BF72"/>
  <c r="BF71"/>
  <c r="BF69"/>
  <c r="BF68"/>
  <c r="BF66"/>
  <c r="BF65"/>
  <c r="BF64"/>
  <c r="BF62"/>
  <c r="BF61"/>
  <c r="BF60"/>
  <c r="BF59"/>
  <c r="BF58"/>
  <c r="BF57"/>
  <c r="BF55"/>
  <c r="BF54"/>
  <c r="BF53"/>
  <c r="BF51"/>
  <c r="BF50"/>
  <c r="BF49"/>
  <c r="BF48"/>
  <c r="BF47"/>
  <c r="BF45"/>
  <c r="BF44"/>
  <c r="BF42"/>
  <c r="BF41"/>
  <c r="BF40"/>
  <c r="BF39"/>
  <c r="BF37"/>
  <c r="BF36"/>
  <c r="BF35"/>
  <c r="BF34"/>
  <c r="BF32"/>
  <c r="BF31"/>
  <c r="BF30"/>
  <c r="BF28"/>
  <c r="BF27"/>
  <c r="BF26"/>
  <c r="BF24"/>
  <c r="BF23"/>
  <c r="BF21"/>
  <c r="BF19"/>
  <c r="BF18"/>
  <c r="BF17"/>
  <c r="BF16"/>
  <c r="BF15"/>
  <c r="BF14"/>
  <c r="BF13"/>
  <c r="BD73"/>
  <c r="BD72"/>
  <c r="BD71"/>
  <c r="BD69"/>
  <c r="BD68"/>
  <c r="BD66"/>
  <c r="BD65"/>
  <c r="BD64"/>
  <c r="BD62"/>
  <c r="BD61"/>
  <c r="BD60"/>
  <c r="BD59"/>
  <c r="BD58"/>
  <c r="BD57"/>
  <c r="BD55"/>
  <c r="BD54"/>
  <c r="BD53"/>
  <c r="BD51"/>
  <c r="BD50"/>
  <c r="BD49"/>
  <c r="BD48"/>
  <c r="BD47"/>
  <c r="BD45"/>
  <c r="BD44"/>
  <c r="BD42"/>
  <c r="BD41"/>
  <c r="BD40"/>
  <c r="BD39"/>
  <c r="BD37"/>
  <c r="BD36"/>
  <c r="BD35"/>
  <c r="BD34"/>
  <c r="BD32"/>
  <c r="BD31"/>
  <c r="BD30"/>
  <c r="BD28"/>
  <c r="BD27"/>
  <c r="BD26"/>
  <c r="BD24"/>
  <c r="BD23"/>
  <c r="BD21"/>
  <c r="BD19"/>
  <c r="BD18"/>
  <c r="BD17"/>
  <c r="BD16"/>
  <c r="BD15"/>
  <c r="BD14"/>
  <c r="BD13"/>
  <c r="BB73"/>
  <c r="BB72"/>
  <c r="BB71"/>
  <c r="BB69"/>
  <c r="BB68"/>
  <c r="BB66"/>
  <c r="BB65"/>
  <c r="BB64"/>
  <c r="BB62"/>
  <c r="BB61"/>
  <c r="BB60"/>
  <c r="BB59"/>
  <c r="BB58"/>
  <c r="BB57"/>
  <c r="BB55"/>
  <c r="BB54"/>
  <c r="BB53"/>
  <c r="BB51"/>
  <c r="BB50"/>
  <c r="BB49"/>
  <c r="BB48"/>
  <c r="BB47"/>
  <c r="BB45"/>
  <c r="BB44"/>
  <c r="BB42"/>
  <c r="BB41"/>
  <c r="BB40"/>
  <c r="BB39"/>
  <c r="BB37"/>
  <c r="BB36"/>
  <c r="BB35"/>
  <c r="BB34"/>
  <c r="BB32"/>
  <c r="BB31"/>
  <c r="BB30"/>
  <c r="BB28"/>
  <c r="BB27"/>
  <c r="BB26"/>
  <c r="BB24"/>
  <c r="BB23"/>
  <c r="BB21"/>
  <c r="BB19"/>
  <c r="BB18"/>
  <c r="BB17"/>
  <c r="BB16"/>
  <c r="BB15"/>
  <c r="BB14"/>
  <c r="BB13"/>
  <c r="AZ73"/>
  <c r="AZ72"/>
  <c r="AZ71"/>
  <c r="AZ69"/>
  <c r="AZ68"/>
  <c r="AZ66"/>
  <c r="AZ65"/>
  <c r="AZ64"/>
  <c r="AZ62"/>
  <c r="AZ61"/>
  <c r="AZ60"/>
  <c r="AZ59"/>
  <c r="AZ58"/>
  <c r="AZ57"/>
  <c r="AZ55"/>
  <c r="AZ54"/>
  <c r="AZ53"/>
  <c r="AZ51"/>
  <c r="AZ50"/>
  <c r="AZ49"/>
  <c r="AZ48"/>
  <c r="AZ47"/>
  <c r="AZ45"/>
  <c r="AZ44"/>
  <c r="AZ42"/>
  <c r="AZ41"/>
  <c r="AZ40"/>
  <c r="AZ39"/>
  <c r="AZ37"/>
  <c r="AZ36"/>
  <c r="AZ35"/>
  <c r="AZ34"/>
  <c r="AZ32"/>
  <c r="AZ31"/>
  <c r="AZ30"/>
  <c r="AZ28"/>
  <c r="AZ27"/>
  <c r="AZ26"/>
  <c r="AZ24"/>
  <c r="AZ23"/>
  <c r="AZ21"/>
  <c r="AZ19"/>
  <c r="AZ18"/>
  <c r="AZ17"/>
  <c r="AZ16"/>
  <c r="AZ15"/>
  <c r="AZ14"/>
  <c r="AZ13"/>
  <c r="AX73"/>
  <c r="AX72"/>
  <c r="AX71"/>
  <c r="AX69"/>
  <c r="AX68"/>
  <c r="AX66"/>
  <c r="AX65"/>
  <c r="AX64"/>
  <c r="AX62"/>
  <c r="AX61"/>
  <c r="AX60"/>
  <c r="AX59"/>
  <c r="AX58"/>
  <c r="AX57"/>
  <c r="AX55"/>
  <c r="AX54"/>
  <c r="AX53"/>
  <c r="AX51"/>
  <c r="AX50"/>
  <c r="AX49"/>
  <c r="AX48"/>
  <c r="AX47"/>
  <c r="AX45"/>
  <c r="AX44"/>
  <c r="AX42"/>
  <c r="AX41"/>
  <c r="AX40"/>
  <c r="AX39"/>
  <c r="AX37"/>
  <c r="AX36"/>
  <c r="AX35"/>
  <c r="AX34"/>
  <c r="AX32"/>
  <c r="AX31"/>
  <c r="AX30"/>
  <c r="AX28"/>
  <c r="AX27"/>
  <c r="AX26"/>
  <c r="AX24"/>
  <c r="AX23"/>
  <c r="AX21"/>
  <c r="AX19"/>
  <c r="AX18"/>
  <c r="AX17"/>
  <c r="AX16"/>
  <c r="AX15"/>
  <c r="AX14"/>
  <c r="AX13"/>
  <c r="AV73"/>
  <c r="AV72"/>
  <c r="AV71"/>
  <c r="AV69"/>
  <c r="AV68"/>
  <c r="AV66"/>
  <c r="AV65"/>
  <c r="AV64"/>
  <c r="AV62"/>
  <c r="AV61"/>
  <c r="AV60"/>
  <c r="AV59"/>
  <c r="AV58"/>
  <c r="AV57"/>
  <c r="AV55"/>
  <c r="AV54"/>
  <c r="AV53"/>
  <c r="AV51"/>
  <c r="AV50"/>
  <c r="AV49"/>
  <c r="AV48"/>
  <c r="AV47"/>
  <c r="AV45"/>
  <c r="AV44"/>
  <c r="AV42"/>
  <c r="AV41"/>
  <c r="AV40"/>
  <c r="AV39"/>
  <c r="AV37"/>
  <c r="AV36"/>
  <c r="AV35"/>
  <c r="AV34"/>
  <c r="AV32"/>
  <c r="AV31"/>
  <c r="AV30"/>
  <c r="AV28"/>
  <c r="AV27"/>
  <c r="AV26"/>
  <c r="AV24"/>
  <c r="AV23"/>
  <c r="AV21"/>
  <c r="AV19"/>
  <c r="AV18"/>
  <c r="AV17"/>
  <c r="AV16"/>
  <c r="AV15"/>
  <c r="AV14"/>
  <c r="AV13"/>
  <c r="AT73"/>
  <c r="AT72"/>
  <c r="AT71"/>
  <c r="AT69"/>
  <c r="AT68"/>
  <c r="AT66"/>
  <c r="AT65"/>
  <c r="AT64"/>
  <c r="AT62"/>
  <c r="AT61"/>
  <c r="AT60"/>
  <c r="AT59"/>
  <c r="AT58"/>
  <c r="AT57"/>
  <c r="AT55"/>
  <c r="AT54"/>
  <c r="AT53"/>
  <c r="AT51"/>
  <c r="AT50"/>
  <c r="AT49"/>
  <c r="AT48"/>
  <c r="AT47"/>
  <c r="AT45"/>
  <c r="AT44"/>
  <c r="AT42"/>
  <c r="AT41"/>
  <c r="AT40"/>
  <c r="AT39"/>
  <c r="AT37"/>
  <c r="AT36"/>
  <c r="AT35"/>
  <c r="AT34"/>
  <c r="AT32"/>
  <c r="AT31"/>
  <c r="AT30"/>
  <c r="AT28"/>
  <c r="AT27"/>
  <c r="AT26"/>
  <c r="AT24"/>
  <c r="AT23"/>
  <c r="AT21"/>
  <c r="AT19"/>
  <c r="AT18"/>
  <c r="AT17"/>
  <c r="AT16"/>
  <c r="AT15"/>
  <c r="AT14"/>
  <c r="AT13"/>
  <c r="AR73"/>
  <c r="AR72"/>
  <c r="AR71"/>
  <c r="AR69"/>
  <c r="AR68"/>
  <c r="AR66"/>
  <c r="AR65"/>
  <c r="AR64"/>
  <c r="AR62"/>
  <c r="AR61"/>
  <c r="AR60"/>
  <c r="AR59"/>
  <c r="AR58"/>
  <c r="AR57"/>
  <c r="AR55"/>
  <c r="AR54"/>
  <c r="AR53"/>
  <c r="AR51"/>
  <c r="AR50"/>
  <c r="AR49"/>
  <c r="AR48"/>
  <c r="AR47"/>
  <c r="AR45"/>
  <c r="AR44"/>
  <c r="AR42"/>
  <c r="AR41"/>
  <c r="AR40"/>
  <c r="AR39"/>
  <c r="AR37"/>
  <c r="AR36"/>
  <c r="AR35"/>
  <c r="AR34"/>
  <c r="AR32"/>
  <c r="AR31"/>
  <c r="AR30"/>
  <c r="AR28"/>
  <c r="AR27"/>
  <c r="AR26"/>
  <c r="AR24"/>
  <c r="AR23"/>
  <c r="AR21"/>
  <c r="AR19"/>
  <c r="AR18"/>
  <c r="AR17"/>
  <c r="AR16"/>
  <c r="AR15"/>
  <c r="AR14"/>
  <c r="AR13"/>
  <c r="AP73"/>
  <c r="AP72"/>
  <c r="AP71"/>
  <c r="AP69"/>
  <c r="AP68"/>
  <c r="AP66"/>
  <c r="AP65"/>
  <c r="AP64"/>
  <c r="AP62"/>
  <c r="AP61"/>
  <c r="AP60"/>
  <c r="AP59"/>
  <c r="AP58"/>
  <c r="AP57"/>
  <c r="AP55"/>
  <c r="AP54"/>
  <c r="AP53"/>
  <c r="AP51"/>
  <c r="AP50"/>
  <c r="AP49"/>
  <c r="AP48"/>
  <c r="AP47"/>
  <c r="AP45"/>
  <c r="AP44"/>
  <c r="AP42"/>
  <c r="AP41"/>
  <c r="AP40"/>
  <c r="AP39"/>
  <c r="AP37"/>
  <c r="AP36"/>
  <c r="AP35"/>
  <c r="AP34"/>
  <c r="AP32"/>
  <c r="AP31"/>
  <c r="AP30"/>
  <c r="AP28"/>
  <c r="AP27"/>
  <c r="AP26"/>
  <c r="AP24"/>
  <c r="AP23"/>
  <c r="AP21"/>
  <c r="AP19"/>
  <c r="AP18"/>
  <c r="AP17"/>
  <c r="AP16"/>
  <c r="AP15"/>
  <c r="AP14"/>
  <c r="AP13"/>
  <c r="AN73"/>
  <c r="AN72"/>
  <c r="AN71"/>
  <c r="AN69"/>
  <c r="AN68"/>
  <c r="AN66"/>
  <c r="AN65"/>
  <c r="AN64"/>
  <c r="AN62"/>
  <c r="AN61"/>
  <c r="AN60"/>
  <c r="AN59"/>
  <c r="AN58"/>
  <c r="AN57"/>
  <c r="AN55"/>
  <c r="AN54"/>
  <c r="AN53"/>
  <c r="AN51"/>
  <c r="AN50"/>
  <c r="AN49"/>
  <c r="AN48"/>
  <c r="AN47"/>
  <c r="AN45"/>
  <c r="AN44"/>
  <c r="AN42"/>
  <c r="AN41"/>
  <c r="AN40"/>
  <c r="AN39"/>
  <c r="AN37"/>
  <c r="AN36"/>
  <c r="AN35"/>
  <c r="AN34"/>
  <c r="AN32"/>
  <c r="AN31"/>
  <c r="AN30"/>
  <c r="AN28"/>
  <c r="AN27"/>
  <c r="AN26"/>
  <c r="AN24"/>
  <c r="AN23"/>
  <c r="AN21"/>
  <c r="AN19"/>
  <c r="AN18"/>
  <c r="AN17"/>
  <c r="AN16"/>
  <c r="AN15"/>
  <c r="AN14"/>
  <c r="AN13"/>
  <c r="AL73"/>
  <c r="AL72"/>
  <c r="AL71"/>
  <c r="AL69"/>
  <c r="AL68"/>
  <c r="AL66"/>
  <c r="AL65"/>
  <c r="AL64"/>
  <c r="AL62"/>
  <c r="AL61"/>
  <c r="AL60"/>
  <c r="AL59"/>
  <c r="AL58"/>
  <c r="AL57"/>
  <c r="AL55"/>
  <c r="AL54"/>
  <c r="AL53"/>
  <c r="AL51"/>
  <c r="AL50"/>
  <c r="AL49"/>
  <c r="AL48"/>
  <c r="AL47"/>
  <c r="AL45"/>
  <c r="AL44"/>
  <c r="AL42"/>
  <c r="AL41"/>
  <c r="AL40"/>
  <c r="AL39"/>
  <c r="AL37"/>
  <c r="AL36"/>
  <c r="AL35"/>
  <c r="AL34"/>
  <c r="AL32"/>
  <c r="AL31"/>
  <c r="AL30"/>
  <c r="AL28"/>
  <c r="AL27"/>
  <c r="AL26"/>
  <c r="AL24"/>
  <c r="AL23"/>
  <c r="AL21"/>
  <c r="AL19"/>
  <c r="AL18"/>
  <c r="AL17"/>
  <c r="AL16"/>
  <c r="AL15"/>
  <c r="AL14"/>
  <c r="AL13"/>
  <c r="AJ73"/>
  <c r="AJ72"/>
  <c r="AJ71"/>
  <c r="AJ69"/>
  <c r="AJ68"/>
  <c r="AJ66"/>
  <c r="AJ65"/>
  <c r="AJ64"/>
  <c r="AJ62"/>
  <c r="AJ61"/>
  <c r="AJ60"/>
  <c r="AJ59"/>
  <c r="AJ58"/>
  <c r="AJ57"/>
  <c r="AJ55"/>
  <c r="AJ54"/>
  <c r="AJ53"/>
  <c r="AJ51"/>
  <c r="AJ50"/>
  <c r="AJ49"/>
  <c r="AJ48"/>
  <c r="AJ47"/>
  <c r="AJ45"/>
  <c r="AJ44"/>
  <c r="AJ42"/>
  <c r="AJ41"/>
  <c r="AJ40"/>
  <c r="AJ39"/>
  <c r="AJ37"/>
  <c r="AJ36"/>
  <c r="AJ35"/>
  <c r="AJ34"/>
  <c r="AJ32"/>
  <c r="AJ31"/>
  <c r="AJ30"/>
  <c r="AJ28"/>
  <c r="AJ27"/>
  <c r="AJ26"/>
  <c r="AJ24"/>
  <c r="AJ23"/>
  <c r="AJ21"/>
  <c r="AJ19"/>
  <c r="AJ18"/>
  <c r="AJ17"/>
  <c r="AJ16"/>
  <c r="AJ15"/>
  <c r="AJ14"/>
  <c r="AJ13"/>
  <c r="AH73"/>
  <c r="AH72"/>
  <c r="AH71"/>
  <c r="AH69"/>
  <c r="AH68"/>
  <c r="AH66"/>
  <c r="AH65"/>
  <c r="AH64"/>
  <c r="AH62"/>
  <c r="AH61"/>
  <c r="AH60"/>
  <c r="AH59"/>
  <c r="AH58"/>
  <c r="AH57"/>
  <c r="AH55"/>
  <c r="AH54"/>
  <c r="AH53"/>
  <c r="AH51"/>
  <c r="AH50"/>
  <c r="AH49"/>
  <c r="AH48"/>
  <c r="AH47"/>
  <c r="AH45"/>
  <c r="AH44"/>
  <c r="AH42"/>
  <c r="AH41"/>
  <c r="AH40"/>
  <c r="AH39"/>
  <c r="AH37"/>
  <c r="AH36"/>
  <c r="AH35"/>
  <c r="AH34"/>
  <c r="AH32"/>
  <c r="AH31"/>
  <c r="AH30"/>
  <c r="AH28"/>
  <c r="AH27"/>
  <c r="AH26"/>
  <c r="AH24"/>
  <c r="AH23"/>
  <c r="AH21"/>
  <c r="AH19"/>
  <c r="AH18"/>
  <c r="AH17"/>
  <c r="AH16"/>
  <c r="AH15"/>
  <c r="AH14"/>
  <c r="AH13"/>
  <c r="AF73"/>
  <c r="AF72"/>
  <c r="AF71"/>
  <c r="AF69"/>
  <c r="AF68"/>
  <c r="AF66"/>
  <c r="AF65"/>
  <c r="AF64"/>
  <c r="AF62"/>
  <c r="AF61"/>
  <c r="AF60"/>
  <c r="AF59"/>
  <c r="AF58"/>
  <c r="AF57"/>
  <c r="AF55"/>
  <c r="AF54"/>
  <c r="AF53"/>
  <c r="AF51"/>
  <c r="AF50"/>
  <c r="AF49"/>
  <c r="AF48"/>
  <c r="AF47"/>
  <c r="AF45"/>
  <c r="AF44"/>
  <c r="AF42"/>
  <c r="AF41"/>
  <c r="AF40"/>
  <c r="AF39"/>
  <c r="AF37"/>
  <c r="AF36"/>
  <c r="AF35"/>
  <c r="AF34"/>
  <c r="AF32"/>
  <c r="AF31"/>
  <c r="AF30"/>
  <c r="AF28"/>
  <c r="AF27"/>
  <c r="AF26"/>
  <c r="AF24"/>
  <c r="AF23"/>
  <c r="AF21"/>
  <c r="AF19"/>
  <c r="AF18"/>
  <c r="AF17"/>
  <c r="AF16"/>
  <c r="AF15"/>
  <c r="AF14"/>
  <c r="AF13"/>
  <c r="AD73"/>
  <c r="AD72"/>
  <c r="AD71"/>
  <c r="AD69"/>
  <c r="AD68"/>
  <c r="AD66"/>
  <c r="AD65"/>
  <c r="AD64"/>
  <c r="AD62"/>
  <c r="AD61"/>
  <c r="AD60"/>
  <c r="AD59"/>
  <c r="AD58"/>
  <c r="AD57"/>
  <c r="AD55"/>
  <c r="AD54"/>
  <c r="AD53"/>
  <c r="AD51"/>
  <c r="AD50"/>
  <c r="AD49"/>
  <c r="AD48"/>
  <c r="AD47"/>
  <c r="AD45"/>
  <c r="AD44"/>
  <c r="AD42"/>
  <c r="AD41"/>
  <c r="AD40"/>
  <c r="AD39"/>
  <c r="AD37"/>
  <c r="AD36"/>
  <c r="AD35"/>
  <c r="AD34"/>
  <c r="AD32"/>
  <c r="AD31"/>
  <c r="AD30"/>
  <c r="AD28"/>
  <c r="AD27"/>
  <c r="AD26"/>
  <c r="AD24"/>
  <c r="AD23"/>
  <c r="AD21"/>
  <c r="AD19"/>
  <c r="AD18"/>
  <c r="AD17"/>
  <c r="AD16"/>
  <c r="AD15"/>
  <c r="AD14"/>
  <c r="AD13"/>
  <c r="AB73"/>
  <c r="AB72"/>
  <c r="AB71"/>
  <c r="AB69"/>
  <c r="AB68"/>
  <c r="AB66"/>
  <c r="AB65"/>
  <c r="AB64"/>
  <c r="AB62"/>
  <c r="AB61"/>
  <c r="AB60"/>
  <c r="AB59"/>
  <c r="AB58"/>
  <c r="AB57"/>
  <c r="AB55"/>
  <c r="AB54"/>
  <c r="AB53"/>
  <c r="AB51"/>
  <c r="AB50"/>
  <c r="AB49"/>
  <c r="AB48"/>
  <c r="AB47"/>
  <c r="AB45"/>
  <c r="AB44"/>
  <c r="AB42"/>
  <c r="AB41"/>
  <c r="AB40"/>
  <c r="AB39"/>
  <c r="AB37"/>
  <c r="AB36"/>
  <c r="AB35"/>
  <c r="AB34"/>
  <c r="AB32"/>
  <c r="AB31"/>
  <c r="AB30"/>
  <c r="AB28"/>
  <c r="AB27"/>
  <c r="AB26"/>
  <c r="AB24"/>
  <c r="AB23"/>
  <c r="AB21"/>
  <c r="AB19"/>
  <c r="AB18"/>
  <c r="AB17"/>
  <c r="AB16"/>
  <c r="AB15"/>
  <c r="AB14"/>
  <c r="AB13"/>
  <c r="Z73"/>
  <c r="Z72"/>
  <c r="Z71"/>
  <c r="Z69"/>
  <c r="Z68"/>
  <c r="Z66"/>
  <c r="Z65"/>
  <c r="Z64"/>
  <c r="Z62"/>
  <c r="Z61"/>
  <c r="Z60"/>
  <c r="Z59"/>
  <c r="Z58"/>
  <c r="Z57"/>
  <c r="Z55"/>
  <c r="Z54"/>
  <c r="Z53"/>
  <c r="Z51"/>
  <c r="Z50"/>
  <c r="Z49"/>
  <c r="Z48"/>
  <c r="Z47"/>
  <c r="Z45"/>
  <c r="Z44"/>
  <c r="Z42"/>
  <c r="Z41"/>
  <c r="Z40"/>
  <c r="Z39"/>
  <c r="Z37"/>
  <c r="Z36"/>
  <c r="Z35"/>
  <c r="Z34"/>
  <c r="Z32"/>
  <c r="Z31"/>
  <c r="Z30"/>
  <c r="Z28"/>
  <c r="Z27"/>
  <c r="Z26"/>
  <c r="Z24"/>
  <c r="Z23"/>
  <c r="Z21"/>
  <c r="Z19"/>
  <c r="Z18"/>
  <c r="Z17"/>
  <c r="Z16"/>
  <c r="Z15"/>
  <c r="Z14"/>
  <c r="Z13"/>
  <c r="X73"/>
  <c r="X72"/>
  <c r="X71"/>
  <c r="X69"/>
  <c r="X68"/>
  <c r="X66"/>
  <c r="X65"/>
  <c r="X64"/>
  <c r="X62"/>
  <c r="X61"/>
  <c r="X60"/>
  <c r="X59"/>
  <c r="X58"/>
  <c r="X57"/>
  <c r="X55"/>
  <c r="X54"/>
  <c r="X53"/>
  <c r="X51"/>
  <c r="X50"/>
  <c r="X49"/>
  <c r="X48"/>
  <c r="X47"/>
  <c r="X45"/>
  <c r="X44"/>
  <c r="X42"/>
  <c r="X41"/>
  <c r="X40"/>
  <c r="X39"/>
  <c r="X37"/>
  <c r="X36"/>
  <c r="X35"/>
  <c r="X34"/>
  <c r="X32"/>
  <c r="X31"/>
  <c r="X30"/>
  <c r="X28"/>
  <c r="X27"/>
  <c r="X26"/>
  <c r="X24"/>
  <c r="X23"/>
  <c r="X21"/>
  <c r="X19"/>
  <c r="X18"/>
  <c r="X17"/>
  <c r="X16"/>
  <c r="X15"/>
  <c r="X14"/>
  <c r="X13"/>
  <c r="V73"/>
  <c r="V72"/>
  <c r="V71"/>
  <c r="V69"/>
  <c r="V68"/>
  <c r="V66"/>
  <c r="V65"/>
  <c r="V64"/>
  <c r="V62"/>
  <c r="V61"/>
  <c r="V60"/>
  <c r="V59"/>
  <c r="V58"/>
  <c r="V57"/>
  <c r="V55"/>
  <c r="V54"/>
  <c r="V53"/>
  <c r="V51"/>
  <c r="V50"/>
  <c r="V49"/>
  <c r="V48"/>
  <c r="V47"/>
  <c r="V45"/>
  <c r="V44"/>
  <c r="V42"/>
  <c r="V41"/>
  <c r="V40"/>
  <c r="V39"/>
  <c r="V37"/>
  <c r="V36"/>
  <c r="V35"/>
  <c r="V34"/>
  <c r="V32"/>
  <c r="V31"/>
  <c r="V30"/>
  <c r="V28"/>
  <c r="V27"/>
  <c r="V26"/>
  <c r="V24"/>
  <c r="V23"/>
  <c r="V21"/>
  <c r="V19"/>
  <c r="V18"/>
  <c r="V17"/>
  <c r="V16"/>
  <c r="V15"/>
  <c r="V14"/>
  <c r="V13"/>
  <c r="T73"/>
  <c r="T72"/>
  <c r="T71"/>
  <c r="T69"/>
  <c r="T68"/>
  <c r="T66"/>
  <c r="T65"/>
  <c r="T64"/>
  <c r="T62"/>
  <c r="T61"/>
  <c r="T60"/>
  <c r="T59"/>
  <c r="T58"/>
  <c r="T57"/>
  <c r="T55"/>
  <c r="T54"/>
  <c r="T53"/>
  <c r="T51"/>
  <c r="T50"/>
  <c r="T49"/>
  <c r="T48"/>
  <c r="T47"/>
  <c r="T45"/>
  <c r="T44"/>
  <c r="T42"/>
  <c r="T41"/>
  <c r="T40"/>
  <c r="T39"/>
  <c r="T37"/>
  <c r="T36"/>
  <c r="T35"/>
  <c r="T34"/>
  <c r="T32"/>
  <c r="T31"/>
  <c r="T30"/>
  <c r="T28"/>
  <c r="T27"/>
  <c r="T26"/>
  <c r="T24"/>
  <c r="T23"/>
  <c r="T21"/>
  <c r="T19"/>
  <c r="T18"/>
  <c r="T17"/>
  <c r="T16"/>
  <c r="T15"/>
  <c r="T14"/>
  <c r="T13"/>
  <c r="R73"/>
  <c r="R72"/>
  <c r="R71"/>
  <c r="R69"/>
  <c r="R68"/>
  <c r="R66"/>
  <c r="R65"/>
  <c r="R64"/>
  <c r="R62"/>
  <c r="R61"/>
  <c r="R60"/>
  <c r="R59"/>
  <c r="R58"/>
  <c r="R57"/>
  <c r="R55"/>
  <c r="R54"/>
  <c r="R53"/>
  <c r="R51"/>
  <c r="R50"/>
  <c r="R49"/>
  <c r="R48"/>
  <c r="R47"/>
  <c r="R45"/>
  <c r="R44"/>
  <c r="R42"/>
  <c r="R41"/>
  <c r="R40"/>
  <c r="R39"/>
  <c r="R37"/>
  <c r="R36"/>
  <c r="R35"/>
  <c r="R34"/>
  <c r="R32"/>
  <c r="R31"/>
  <c r="R30"/>
  <c r="R28"/>
  <c r="R27"/>
  <c r="R26"/>
  <c r="R24"/>
  <c r="R23"/>
  <c r="R21"/>
  <c r="R19"/>
  <c r="R18"/>
  <c r="R17"/>
  <c r="R16"/>
  <c r="R15"/>
  <c r="R14"/>
  <c r="R13"/>
  <c r="P73"/>
  <c r="P72"/>
  <c r="P71"/>
  <c r="P69"/>
  <c r="P68"/>
  <c r="P66"/>
  <c r="P65"/>
  <c r="P64"/>
  <c r="P62"/>
  <c r="P61"/>
  <c r="P60"/>
  <c r="P59"/>
  <c r="P58"/>
  <c r="P57"/>
  <c r="P55"/>
  <c r="P54"/>
  <c r="P53"/>
  <c r="P51"/>
  <c r="P50"/>
  <c r="P49"/>
  <c r="P48"/>
  <c r="P47"/>
  <c r="P45"/>
  <c r="P44"/>
  <c r="P42"/>
  <c r="P41"/>
  <c r="P40"/>
  <c r="P39"/>
  <c r="P37"/>
  <c r="P36"/>
  <c r="P35"/>
  <c r="P34"/>
  <c r="P32"/>
  <c r="P31"/>
  <c r="P30"/>
  <c r="P28"/>
  <c r="P27"/>
  <c r="P26"/>
  <c r="P24"/>
  <c r="P23"/>
  <c r="P21"/>
  <c r="P19"/>
  <c r="P18"/>
  <c r="P17"/>
  <c r="P16"/>
  <c r="P15"/>
  <c r="P14"/>
  <c r="P13"/>
  <c r="N73"/>
  <c r="N72"/>
  <c r="N71"/>
  <c r="N69"/>
  <c r="N68"/>
  <c r="N66"/>
  <c r="N65"/>
  <c r="N64"/>
  <c r="N62"/>
  <c r="N61"/>
  <c r="N60"/>
  <c r="N59"/>
  <c r="N58"/>
  <c r="N57"/>
  <c r="N55"/>
  <c r="N54"/>
  <c r="N53"/>
  <c r="N51"/>
  <c r="N50"/>
  <c r="N49"/>
  <c r="N48"/>
  <c r="N47"/>
  <c r="N45"/>
  <c r="N44"/>
  <c r="N42"/>
  <c r="N41"/>
  <c r="N40"/>
  <c r="N39"/>
  <c r="N37"/>
  <c r="N36"/>
  <c r="N35"/>
  <c r="N34"/>
  <c r="N32"/>
  <c r="N31"/>
  <c r="N30"/>
  <c r="N28"/>
  <c r="N27"/>
  <c r="N26"/>
  <c r="N24"/>
  <c r="N23"/>
  <c r="N21"/>
  <c r="N19"/>
  <c r="N18"/>
  <c r="N17"/>
  <c r="N16"/>
  <c r="N15"/>
  <c r="N14"/>
  <c r="N13"/>
  <c r="L73"/>
  <c r="L72"/>
  <c r="L71"/>
  <c r="L69"/>
  <c r="L68"/>
  <c r="L66"/>
  <c r="L65"/>
  <c r="L64"/>
  <c r="L62"/>
  <c r="L61"/>
  <c r="L60"/>
  <c r="L59"/>
  <c r="L58"/>
  <c r="L57"/>
  <c r="L55"/>
  <c r="L54"/>
  <c r="L53"/>
  <c r="L51"/>
  <c r="L50"/>
  <c r="L49"/>
  <c r="L48"/>
  <c r="L47"/>
  <c r="L45"/>
  <c r="L44"/>
  <c r="L42"/>
  <c r="L41"/>
  <c r="L40"/>
  <c r="L39"/>
  <c r="L37"/>
  <c r="L36"/>
  <c r="L35"/>
  <c r="L34"/>
  <c r="L32"/>
  <c r="L31"/>
  <c r="L30"/>
  <c r="L28"/>
  <c r="L27"/>
  <c r="L26"/>
  <c r="L24"/>
  <c r="L23"/>
  <c r="L14"/>
  <c r="L15"/>
  <c r="L16"/>
  <c r="L17"/>
  <c r="L18"/>
  <c r="L19"/>
  <c r="L21"/>
  <c r="L13"/>
  <c r="CC74"/>
  <c r="CD74" s="1"/>
  <c r="CC76"/>
  <c r="CD76" s="1"/>
  <c r="CC80"/>
  <c r="CD80" s="1"/>
  <c r="CB20" l="1"/>
  <c r="CC20" s="1"/>
  <c r="CD20" s="1"/>
  <c r="AR75"/>
  <c r="CA20" l="1"/>
  <c r="BX75"/>
  <c r="BD75"/>
  <c r="AV75"/>
  <c r="BH75"/>
  <c r="AL75"/>
  <c r="T75"/>
  <c r="AP75"/>
  <c r="P75"/>
  <c r="AD75"/>
  <c r="X75"/>
  <c r="AX75"/>
  <c r="AB75"/>
  <c r="V75"/>
  <c r="R75"/>
  <c r="AF75"/>
  <c r="N75"/>
  <c r="BL75"/>
  <c r="BT75"/>
  <c r="BR75"/>
  <c r="BZ75"/>
  <c r="AT75"/>
  <c r="AJ75"/>
  <c r="BV75"/>
  <c r="BB75"/>
  <c r="AH75"/>
  <c r="BP75"/>
  <c r="AN75"/>
  <c r="Z75"/>
  <c r="AZ75"/>
  <c r="BN75"/>
  <c r="BF75"/>
  <c r="CB73"/>
  <c r="CC73" s="1"/>
  <c r="CD73" s="1"/>
  <c r="CB72"/>
  <c r="CC72" s="1"/>
  <c r="CD72" s="1"/>
  <c r="CB69"/>
  <c r="CC69" s="1"/>
  <c r="CD69" s="1"/>
  <c r="CB68"/>
  <c r="CC68" s="1"/>
  <c r="CD68" s="1"/>
  <c r="CB66"/>
  <c r="CC66" s="1"/>
  <c r="CD66" s="1"/>
  <c r="CB65"/>
  <c r="CC65" s="1"/>
  <c r="CD65" s="1"/>
  <c r="CB64"/>
  <c r="CC64" s="1"/>
  <c r="CD64" s="1"/>
  <c r="CB62"/>
  <c r="CC62" s="1"/>
  <c r="CD62" s="1"/>
  <c r="CB61"/>
  <c r="CC61" s="1"/>
  <c r="CD61" s="1"/>
  <c r="CB60"/>
  <c r="CC60" s="1"/>
  <c r="CD60" s="1"/>
  <c r="CB59"/>
  <c r="CC59" s="1"/>
  <c r="CD59" s="1"/>
  <c r="CB58"/>
  <c r="CC58" s="1"/>
  <c r="CD58" s="1"/>
  <c r="CB57"/>
  <c r="CC57" s="1"/>
  <c r="CD57" s="1"/>
  <c r="CB55"/>
  <c r="CC55" s="1"/>
  <c r="CD55" s="1"/>
  <c r="CB54"/>
  <c r="CC54" s="1"/>
  <c r="CD54" s="1"/>
  <c r="CB53"/>
  <c r="CC53" s="1"/>
  <c r="CD53" s="1"/>
  <c r="CB51"/>
  <c r="CB50"/>
  <c r="CB49"/>
  <c r="CB48"/>
  <c r="CB47"/>
  <c r="CB45"/>
  <c r="CC45" s="1"/>
  <c r="CD45" s="1"/>
  <c r="CB44"/>
  <c r="CC44" s="1"/>
  <c r="CD44" s="1"/>
  <c r="CB42"/>
  <c r="CC42" s="1"/>
  <c r="CD42" s="1"/>
  <c r="CB41"/>
  <c r="CB40"/>
  <c r="CB39"/>
  <c r="CC39" s="1"/>
  <c r="CD39" s="1"/>
  <c r="CB37"/>
  <c r="CC37" s="1"/>
  <c r="CD37" s="1"/>
  <c r="CB36"/>
  <c r="CC36" s="1"/>
  <c r="CD36" s="1"/>
  <c r="CB35"/>
  <c r="CC35" s="1"/>
  <c r="CD35" s="1"/>
  <c r="CB34"/>
  <c r="CC34" s="1"/>
  <c r="CD34" s="1"/>
  <c r="CB32"/>
  <c r="CC32" s="1"/>
  <c r="CD32" s="1"/>
  <c r="CB31"/>
  <c r="CC31" s="1"/>
  <c r="CD31" s="1"/>
  <c r="CB30"/>
  <c r="CC30" s="1"/>
  <c r="CD30" s="1"/>
  <c r="CB28"/>
  <c r="CC28" s="1"/>
  <c r="CD28" s="1"/>
  <c r="CB27"/>
  <c r="CC27" s="1"/>
  <c r="CD27" s="1"/>
  <c r="CB26"/>
  <c r="CC26" s="1"/>
  <c r="CD26" s="1"/>
  <c r="CB24"/>
  <c r="CC24" s="1"/>
  <c r="CD24" s="1"/>
  <c r="CB23"/>
  <c r="CC23" s="1"/>
  <c r="CD23" s="1"/>
  <c r="CB14"/>
  <c r="CC14" s="1"/>
  <c r="CD14" s="1"/>
  <c r="CB15"/>
  <c r="CC15" s="1"/>
  <c r="CD15" s="1"/>
  <c r="CB16"/>
  <c r="CC16" s="1"/>
  <c r="CD16" s="1"/>
  <c r="CB17"/>
  <c r="CC17" s="1"/>
  <c r="CD17" s="1"/>
  <c r="CB18"/>
  <c r="CC18" s="1"/>
  <c r="CD18" s="1"/>
  <c r="CB19"/>
  <c r="CC19" s="1"/>
  <c r="CD19" s="1"/>
  <c r="CB21"/>
  <c r="CC21" s="1"/>
  <c r="CD21" s="1"/>
  <c r="CB13"/>
  <c r="CC13" s="1"/>
  <c r="CD13" s="1"/>
  <c r="CA68" l="1"/>
  <c r="CA60"/>
  <c r="CA53"/>
  <c r="CA28"/>
  <c r="CA27"/>
  <c r="CA39"/>
  <c r="CA62"/>
  <c r="CA23"/>
  <c r="CA36"/>
  <c r="CA34"/>
  <c r="CA58"/>
  <c r="CA73"/>
  <c r="CA72"/>
  <c r="CA69"/>
  <c r="CA66"/>
  <c r="CA65"/>
  <c r="CA64"/>
  <c r="CA57"/>
  <c r="CA61"/>
  <c r="CA59"/>
  <c r="CA55"/>
  <c r="CA54"/>
  <c r="CA51"/>
  <c r="CC51"/>
  <c r="CD51" s="1"/>
  <c r="CA48"/>
  <c r="CC48"/>
  <c r="CD48" s="1"/>
  <c r="CA47"/>
  <c r="CC47"/>
  <c r="CD47" s="1"/>
  <c r="CA45"/>
  <c r="CA44"/>
  <c r="CA41"/>
  <c r="CC41"/>
  <c r="CD41" s="1"/>
  <c r="CA40"/>
  <c r="CC40"/>
  <c r="CD40" s="1"/>
  <c r="CA42"/>
  <c r="CA37"/>
  <c r="CA35"/>
  <c r="CA32"/>
  <c r="CA31"/>
  <c r="CA30"/>
  <c r="CA26"/>
  <c r="CA24"/>
  <c r="CA18"/>
  <c r="CA14"/>
  <c r="CA21"/>
  <c r="CA17"/>
  <c r="CA16"/>
  <c r="CA15"/>
  <c r="CA19"/>
  <c r="CA13"/>
  <c r="CA50"/>
  <c r="CC50"/>
  <c r="CD50" s="1"/>
  <c r="CA49"/>
  <c r="CC49"/>
  <c r="CD49" s="1"/>
  <c r="CB71"/>
  <c r="CC71" s="1"/>
  <c r="CD71" s="1"/>
  <c r="I106"/>
  <c r="H106"/>
  <c r="I105"/>
  <c r="H105"/>
  <c r="I99"/>
  <c r="CB77"/>
  <c r="CC77" s="1"/>
  <c r="CD77" s="1"/>
  <c r="CA77"/>
  <c r="CB70"/>
  <c r="CC70" s="1"/>
  <c r="CD70" s="1"/>
  <c r="CA70"/>
  <c r="CB67"/>
  <c r="CC67" s="1"/>
  <c r="CD67" s="1"/>
  <c r="CA67"/>
  <c r="CB63"/>
  <c r="CC63" s="1"/>
  <c r="CD63" s="1"/>
  <c r="CA63"/>
  <c r="CB56"/>
  <c r="CC56" s="1"/>
  <c r="CD56" s="1"/>
  <c r="CA56"/>
  <c r="CB52"/>
  <c r="CC52" s="1"/>
  <c r="CD52" s="1"/>
  <c r="CA52"/>
  <c r="CB46"/>
  <c r="CC46" s="1"/>
  <c r="CD46" s="1"/>
  <c r="CA46"/>
  <c r="CB43"/>
  <c r="CC43" s="1"/>
  <c r="CD43" s="1"/>
  <c r="CA43"/>
  <c r="CB38"/>
  <c r="CC38" s="1"/>
  <c r="CD38" s="1"/>
  <c r="CA38"/>
  <c r="CB33"/>
  <c r="CC33" s="1"/>
  <c r="CD33" s="1"/>
  <c r="CA33"/>
  <c r="CB29"/>
  <c r="CC29" s="1"/>
  <c r="CD29" s="1"/>
  <c r="CA29"/>
  <c r="CB25"/>
  <c r="CC25" s="1"/>
  <c r="CD25" s="1"/>
  <c r="CB22"/>
  <c r="CC22" s="1"/>
  <c r="CD22" s="1"/>
  <c r="CB12"/>
  <c r="BZ12" i="6"/>
  <c r="BZ13"/>
  <c r="BZ14"/>
  <c r="BZ15"/>
  <c r="BZ22" s="1"/>
  <c r="BZ16"/>
  <c r="BZ17"/>
  <c r="BZ18"/>
  <c r="BZ19"/>
  <c r="BZ20"/>
  <c r="BZ21"/>
  <c r="BZ24"/>
  <c r="BZ25"/>
  <c r="BZ26"/>
  <c r="BZ27"/>
  <c r="BZ28"/>
  <c r="BZ31"/>
  <c r="BZ32"/>
  <c r="BZ33"/>
  <c r="BZ34"/>
  <c r="BZ35"/>
  <c r="BZ36"/>
  <c r="BZ37"/>
  <c r="BZ39"/>
  <c r="BZ40"/>
  <c r="BZ41"/>
  <c r="BZ42"/>
  <c r="BZ53" s="1"/>
  <c r="BZ43"/>
  <c r="BZ44"/>
  <c r="BZ45"/>
  <c r="BZ46"/>
  <c r="BZ47"/>
  <c r="BZ48"/>
  <c r="BZ49"/>
  <c r="BZ50"/>
  <c r="BZ51"/>
  <c r="BZ52"/>
  <c r="BZ55"/>
  <c r="BZ56"/>
  <c r="BZ57"/>
  <c r="BZ58"/>
  <c r="BZ59"/>
  <c r="BZ62"/>
  <c r="BZ63"/>
  <c r="BZ64"/>
  <c r="BZ65"/>
  <c r="BZ66"/>
  <c r="BZ67"/>
  <c r="BZ68"/>
  <c r="BZ71"/>
  <c r="BZ72"/>
  <c r="BZ73"/>
  <c r="BZ74"/>
  <c r="BZ77"/>
  <c r="BZ78"/>
  <c r="BZ81"/>
  <c r="BZ82"/>
  <c r="BZ83"/>
  <c r="BZ88"/>
  <c r="BZ89"/>
  <c r="BZ90"/>
  <c r="BZ91"/>
  <c r="BZ92"/>
  <c r="BZ93"/>
  <c r="BZ96"/>
  <c r="BZ97"/>
  <c r="BZ98"/>
  <c r="BZ99"/>
  <c r="BZ103"/>
  <c r="BZ104"/>
  <c r="BZ105"/>
  <c r="BZ106"/>
  <c r="BZ107"/>
  <c r="BZ108"/>
  <c r="BZ109"/>
  <c r="BZ112"/>
  <c r="BZ113"/>
  <c r="BZ114"/>
  <c r="BZ115"/>
  <c r="BZ116"/>
  <c r="BZ117"/>
  <c r="BZ118"/>
  <c r="BZ121"/>
  <c r="BZ122"/>
  <c r="BZ123"/>
  <c r="BZ124"/>
  <c r="BZ125"/>
  <c r="BZ126"/>
  <c r="BZ127"/>
  <c r="BZ133"/>
  <c r="BZ134"/>
  <c r="BZ135"/>
  <c r="BZ136"/>
  <c r="BZ138"/>
  <c r="BZ139"/>
  <c r="BZ140"/>
  <c r="BZ141"/>
  <c r="BZ144"/>
  <c r="BZ145"/>
  <c r="BZ146"/>
  <c r="BZ149" s="1"/>
  <c r="BZ147"/>
  <c r="BZ148"/>
  <c r="BZ151"/>
  <c r="BZ152"/>
  <c r="BZ153"/>
  <c r="BZ154"/>
  <c r="BZ155"/>
  <c r="BZ157"/>
  <c r="BZ158"/>
  <c r="BZ160"/>
  <c r="BZ161"/>
  <c r="BZ164" s="1"/>
  <c r="BZ162"/>
  <c r="BZ163"/>
  <c r="BZ166"/>
  <c r="BZ167" s="1"/>
  <c r="BZ171"/>
  <c r="BZ172"/>
  <c r="BZ173"/>
  <c r="BZ174"/>
  <c r="BZ175"/>
  <c r="BZ176"/>
  <c r="BZ179"/>
  <c r="BZ180"/>
  <c r="BZ181"/>
  <c r="BZ182"/>
  <c r="BZ214" s="1"/>
  <c r="BZ183"/>
  <c r="BZ184"/>
  <c r="BZ185"/>
  <c r="BZ186"/>
  <c r="BZ187"/>
  <c r="BZ189"/>
  <c r="BZ190"/>
  <c r="BZ191"/>
  <c r="BZ192"/>
  <c r="BZ194"/>
  <c r="BZ195"/>
  <c r="BZ196"/>
  <c r="BZ198"/>
  <c r="BZ199"/>
  <c r="BZ200"/>
  <c r="BZ201"/>
  <c r="BZ203"/>
  <c r="BZ204"/>
  <c r="BZ205"/>
  <c r="BZ206"/>
  <c r="BZ208"/>
  <c r="BZ209"/>
  <c r="BZ210"/>
  <c r="BZ211"/>
  <c r="BZ212"/>
  <c r="BZ213"/>
  <c r="BZ216"/>
  <c r="BZ217"/>
  <c r="BZ218"/>
  <c r="BZ219"/>
  <c r="BZ220"/>
  <c r="BZ222"/>
  <c r="BZ223"/>
  <c r="BZ227"/>
  <c r="BZ228"/>
  <c r="BZ229"/>
  <c r="BZ230"/>
  <c r="BZ231"/>
  <c r="BZ233"/>
  <c r="BZ234"/>
  <c r="BZ235"/>
  <c r="BZ236"/>
  <c r="BZ240"/>
  <c r="BZ241"/>
  <c r="BZ242"/>
  <c r="BZ245" s="1"/>
  <c r="BZ243"/>
  <c r="BZ244"/>
  <c r="BZ247"/>
  <c r="BZ248"/>
  <c r="BZ249"/>
  <c r="BZ250"/>
  <c r="BZ251"/>
  <c r="BZ254"/>
  <c r="BZ255"/>
  <c r="BZ256"/>
  <c r="BZ257"/>
  <c r="BZ258"/>
  <c r="BZ259"/>
  <c r="BZ260"/>
  <c r="BZ263"/>
  <c r="BZ264"/>
  <c r="BZ265"/>
  <c r="BZ266"/>
  <c r="BZ267"/>
  <c r="BZ268"/>
  <c r="BZ269"/>
  <c r="BZ272"/>
  <c r="BZ273"/>
  <c r="BZ274"/>
  <c r="BZ281" s="1"/>
  <c r="BZ275"/>
  <c r="BZ276"/>
  <c r="BZ277"/>
  <c r="BZ278"/>
  <c r="BZ279"/>
  <c r="BZ280"/>
  <c r="BZ285"/>
  <c r="BZ286"/>
  <c r="BZ287"/>
  <c r="BZ288"/>
  <c r="BZ289"/>
  <c r="BZ290"/>
  <c r="BZ291"/>
  <c r="BZ292"/>
  <c r="BZ293"/>
  <c r="BZ294"/>
  <c r="BZ295"/>
  <c r="BZ296"/>
  <c r="BZ297"/>
  <c r="BZ300"/>
  <c r="BZ301"/>
  <c r="BZ302"/>
  <c r="BZ305"/>
  <c r="BZ306"/>
  <c r="BZ307"/>
  <c r="BZ308"/>
  <c r="BZ312"/>
  <c r="BZ313"/>
  <c r="BZ314"/>
  <c r="BZ315"/>
  <c r="BZ316"/>
  <c r="BZ317"/>
  <c r="BZ318"/>
  <c r="BZ319"/>
  <c r="BZ320"/>
  <c r="BZ321"/>
  <c r="BZ322"/>
  <c r="BZ323"/>
  <c r="BZ326"/>
  <c r="BZ327"/>
  <c r="BZ329"/>
  <c r="BZ330"/>
  <c r="BZ332"/>
  <c r="BZ333"/>
  <c r="BZ335"/>
  <c r="BZ336"/>
  <c r="BZ338"/>
  <c r="BZ339"/>
  <c r="BZ340"/>
  <c r="BZ341"/>
  <c r="BZ342"/>
  <c r="BZ343"/>
  <c r="BZ344"/>
  <c r="BZ345"/>
  <c r="BZ346"/>
  <c r="BZ347"/>
  <c r="BZ348"/>
  <c r="BZ349"/>
  <c r="BZ350"/>
  <c r="BZ351"/>
  <c r="BZ352"/>
  <c r="BZ353"/>
  <c r="BZ354"/>
  <c r="BZ355"/>
  <c r="BZ356"/>
  <c r="BZ357"/>
  <c r="BZ358"/>
  <c r="BZ359"/>
  <c r="BZ360"/>
  <c r="BZ361"/>
  <c r="BZ362"/>
  <c r="BZ363"/>
  <c r="BZ364"/>
  <c r="BZ365"/>
  <c r="BZ366"/>
  <c r="BZ367"/>
  <c r="BZ368"/>
  <c r="BZ369"/>
  <c r="BZ370"/>
  <c r="BZ371"/>
  <c r="BZ375"/>
  <c r="BZ376"/>
  <c r="BZ382" s="1"/>
  <c r="BZ378"/>
  <c r="BZ379"/>
  <c r="BZ380"/>
  <c r="BZ381"/>
  <c r="BZ384"/>
  <c r="BZ385"/>
  <c r="BZ388"/>
  <c r="BZ389"/>
  <c r="BZ390"/>
  <c r="BZ391"/>
  <c r="BZ392"/>
  <c r="BZ393"/>
  <c r="BZ396"/>
  <c r="BZ397"/>
  <c r="BZ398"/>
  <c r="BZ401" s="1"/>
  <c r="BZ399"/>
  <c r="BZ400"/>
  <c r="BZ405"/>
  <c r="BZ406"/>
  <c r="BZ407"/>
  <c r="BZ424" s="1"/>
  <c r="BZ408"/>
  <c r="BZ409"/>
  <c r="BZ410"/>
  <c r="BZ411"/>
  <c r="BZ412"/>
  <c r="BZ413"/>
  <c r="BZ414"/>
  <c r="BZ415"/>
  <c r="BZ416"/>
  <c r="BZ417"/>
  <c r="BZ418"/>
  <c r="BZ419"/>
  <c r="BZ420"/>
  <c r="BZ421"/>
  <c r="BZ422"/>
  <c r="BZ423"/>
  <c r="BZ426"/>
  <c r="BZ437" s="1"/>
  <c r="BZ427"/>
  <c r="BZ428"/>
  <c r="BZ429"/>
  <c r="BZ430"/>
  <c r="BZ431"/>
  <c r="BZ432"/>
  <c r="BZ433"/>
  <c r="BZ434"/>
  <c r="BZ435"/>
  <c r="BZ436"/>
  <c r="BZ439"/>
  <c r="BZ446" s="1"/>
  <c r="BZ440"/>
  <c r="BZ441"/>
  <c r="BZ442"/>
  <c r="BZ443"/>
  <c r="BZ444"/>
  <c r="BZ445"/>
  <c r="I22"/>
  <c r="I29"/>
  <c r="I37"/>
  <c r="I53"/>
  <c r="I60"/>
  <c r="I69"/>
  <c r="I75"/>
  <c r="I79"/>
  <c r="I84"/>
  <c r="I94"/>
  <c r="I100"/>
  <c r="I110"/>
  <c r="I119"/>
  <c r="I128"/>
  <c r="I129"/>
  <c r="I136"/>
  <c r="I142"/>
  <c r="I149"/>
  <c r="I155"/>
  <c r="I158"/>
  <c r="I164"/>
  <c r="I167"/>
  <c r="I176"/>
  <c r="I214"/>
  <c r="I224" s="1"/>
  <c r="I220"/>
  <c r="I223"/>
  <c r="I231"/>
  <c r="I236"/>
  <c r="I245"/>
  <c r="I252"/>
  <c r="I261"/>
  <c r="I282" s="1"/>
  <c r="I270"/>
  <c r="I281"/>
  <c r="I298"/>
  <c r="I303" s="1"/>
  <c r="I302"/>
  <c r="I309"/>
  <c r="I324"/>
  <c r="I327"/>
  <c r="I330"/>
  <c r="I333"/>
  <c r="I336"/>
  <c r="I371"/>
  <c r="I376"/>
  <c r="I382" s="1"/>
  <c r="I381"/>
  <c r="I385"/>
  <c r="I394"/>
  <c r="I401"/>
  <c r="I424"/>
  <c r="I437"/>
  <c r="I446"/>
  <c r="BX12"/>
  <c r="BX13"/>
  <c r="BX14"/>
  <c r="BX15"/>
  <c r="BX16"/>
  <c r="BX17"/>
  <c r="BX18"/>
  <c r="BX19"/>
  <c r="BX20"/>
  <c r="BX21"/>
  <c r="BX24"/>
  <c r="BX25"/>
  <c r="BX26"/>
  <c r="BX29" s="1"/>
  <c r="BX27"/>
  <c r="BX28"/>
  <c r="BX31"/>
  <c r="BX32"/>
  <c r="BX33"/>
  <c r="BX34"/>
  <c r="BX35"/>
  <c r="BX36"/>
  <c r="BX39"/>
  <c r="BX40"/>
  <c r="BX41"/>
  <c r="BX42"/>
  <c r="BX43"/>
  <c r="BX44"/>
  <c r="BX45"/>
  <c r="BX46"/>
  <c r="BX47"/>
  <c r="BX48"/>
  <c r="BX49"/>
  <c r="BX50"/>
  <c r="BX51"/>
  <c r="BX52"/>
  <c r="BX55"/>
  <c r="BX56"/>
  <c r="BX57"/>
  <c r="BX60" s="1"/>
  <c r="BX58"/>
  <c r="BX59"/>
  <c r="BX62"/>
  <c r="BX69" s="1"/>
  <c r="BX63"/>
  <c r="BX64"/>
  <c r="BX65"/>
  <c r="BX66"/>
  <c r="BX67"/>
  <c r="BX68"/>
  <c r="BX71"/>
  <c r="BX72"/>
  <c r="BX73"/>
  <c r="BX74"/>
  <c r="BX75"/>
  <c r="BX77"/>
  <c r="BX78"/>
  <c r="BX79"/>
  <c r="BX81"/>
  <c r="BX84" s="1"/>
  <c r="BX82"/>
  <c r="BX83"/>
  <c r="BX88"/>
  <c r="BX89"/>
  <c r="BX90"/>
  <c r="BX91"/>
  <c r="BX94" s="1"/>
  <c r="BX92"/>
  <c r="BX93"/>
  <c r="BX96"/>
  <c r="BX97"/>
  <c r="BX98"/>
  <c r="BX99"/>
  <c r="BX100"/>
  <c r="BX103"/>
  <c r="BX104"/>
  <c r="BX105"/>
  <c r="BX106"/>
  <c r="BX107"/>
  <c r="BX108"/>
  <c r="BX109"/>
  <c r="BX110"/>
  <c r="BX112"/>
  <c r="BX113"/>
  <c r="BX114"/>
  <c r="BX115"/>
  <c r="BX116"/>
  <c r="BX117"/>
  <c r="BX118"/>
  <c r="BX119"/>
  <c r="BX121"/>
  <c r="BX122"/>
  <c r="BX123"/>
  <c r="BX124"/>
  <c r="BX125"/>
  <c r="BX126"/>
  <c r="BX127"/>
  <c r="BX128"/>
  <c r="BX133"/>
  <c r="BX134"/>
  <c r="BX135"/>
  <c r="BX138"/>
  <c r="BX139"/>
  <c r="BX142" s="1"/>
  <c r="BX140"/>
  <c r="BX141"/>
  <c r="BX144"/>
  <c r="BX145"/>
  <c r="BX146"/>
  <c r="BX147"/>
  <c r="BX148"/>
  <c r="BX151"/>
  <c r="BX152"/>
  <c r="BX153"/>
  <c r="BX154"/>
  <c r="BX157"/>
  <c r="BX158" s="1"/>
  <c r="BX160"/>
  <c r="BX161"/>
  <c r="BX162"/>
  <c r="BX164" s="1"/>
  <c r="BX163"/>
  <c r="BX166"/>
  <c r="BX167"/>
  <c r="BX171"/>
  <c r="BX172"/>
  <c r="BX173"/>
  <c r="BX174"/>
  <c r="BX175"/>
  <c r="BX179"/>
  <c r="BX180"/>
  <c r="BX181"/>
  <c r="BX182"/>
  <c r="BX183"/>
  <c r="BX184"/>
  <c r="BX185"/>
  <c r="BX186"/>
  <c r="BX187"/>
  <c r="BX189"/>
  <c r="BX190"/>
  <c r="BX191"/>
  <c r="BX192"/>
  <c r="BX194"/>
  <c r="BX195"/>
  <c r="BX196"/>
  <c r="BX198"/>
  <c r="BX199"/>
  <c r="BX200"/>
  <c r="BX201"/>
  <c r="BX203"/>
  <c r="BX204"/>
  <c r="BX205"/>
  <c r="BX206"/>
  <c r="BX208"/>
  <c r="BX209"/>
  <c r="BX210"/>
  <c r="BX211"/>
  <c r="BX212"/>
  <c r="BX213"/>
  <c r="BX216"/>
  <c r="BX217"/>
  <c r="BX218"/>
  <c r="BX219"/>
  <c r="BX222"/>
  <c r="BX223" s="1"/>
  <c r="BX227"/>
  <c r="BX228"/>
  <c r="BX229"/>
  <c r="BX230"/>
  <c r="BX233"/>
  <c r="BX234"/>
  <c r="BX235"/>
  <c r="BX240"/>
  <c r="BX241"/>
  <c r="BX242"/>
  <c r="BX243"/>
  <c r="BX244"/>
  <c r="BX247"/>
  <c r="BX248"/>
  <c r="BX249"/>
  <c r="BX250"/>
  <c r="BX251"/>
  <c r="BX252"/>
  <c r="BX254"/>
  <c r="BX255"/>
  <c r="BX256"/>
  <c r="BX257"/>
  <c r="BX258"/>
  <c r="BX259"/>
  <c r="BX260"/>
  <c r="BX261"/>
  <c r="BX263"/>
  <c r="BX264"/>
  <c r="BX265"/>
  <c r="BX266"/>
  <c r="BX267"/>
  <c r="BX268"/>
  <c r="BX269"/>
  <c r="BX270"/>
  <c r="BX272"/>
  <c r="BX273"/>
  <c r="BX274"/>
  <c r="BX275"/>
  <c r="BX276"/>
  <c r="BX277"/>
  <c r="BX278"/>
  <c r="BX279"/>
  <c r="BX280"/>
  <c r="BX285"/>
  <c r="BX286"/>
  <c r="BX287"/>
  <c r="BX288"/>
  <c r="BX289"/>
  <c r="BX290"/>
  <c r="BX291"/>
  <c r="BX292"/>
  <c r="BX293"/>
  <c r="BX294"/>
  <c r="BX295"/>
  <c r="BX296"/>
  <c r="BX297"/>
  <c r="BX298"/>
  <c r="BX300"/>
  <c r="BX301"/>
  <c r="BX302"/>
  <c r="BX303"/>
  <c r="BX305"/>
  <c r="BX306"/>
  <c r="BX307"/>
  <c r="BX308"/>
  <c r="BX312"/>
  <c r="BX313"/>
  <c r="BX314"/>
  <c r="BX315"/>
  <c r="BX316"/>
  <c r="BX317"/>
  <c r="BX318"/>
  <c r="BX319"/>
  <c r="BX320"/>
  <c r="BX321"/>
  <c r="BX322"/>
  <c r="BX323"/>
  <c r="BX326"/>
  <c r="BX327" s="1"/>
  <c r="BX329"/>
  <c r="BX330"/>
  <c r="BX332"/>
  <c r="BX333" s="1"/>
  <c r="BX335"/>
  <c r="BX336"/>
  <c r="BX338"/>
  <c r="BX371" s="1"/>
  <c r="BX339"/>
  <c r="BX340"/>
  <c r="BX341"/>
  <c r="BX342"/>
  <c r="BX343"/>
  <c r="BX344"/>
  <c r="BX345"/>
  <c r="BX346"/>
  <c r="BX347"/>
  <c r="BX348"/>
  <c r="BX349"/>
  <c r="BX350"/>
  <c r="BX351"/>
  <c r="BX352"/>
  <c r="BX353"/>
  <c r="BX354"/>
  <c r="BX355"/>
  <c r="BX356"/>
  <c r="BX357"/>
  <c r="BX358"/>
  <c r="BX359"/>
  <c r="BX360"/>
  <c r="BX361"/>
  <c r="BX362"/>
  <c r="BX363"/>
  <c r="BX364"/>
  <c r="BX365"/>
  <c r="BX366"/>
  <c r="BX367"/>
  <c r="BX368"/>
  <c r="BX369"/>
  <c r="BX370"/>
  <c r="BX375"/>
  <c r="BX376"/>
  <c r="BX378"/>
  <c r="BX381" s="1"/>
  <c r="BX382" s="1"/>
  <c r="BX379"/>
  <c r="BX380"/>
  <c r="BX384"/>
  <c r="BX385"/>
  <c r="BX388"/>
  <c r="BX389"/>
  <c r="BX390"/>
  <c r="BX391"/>
  <c r="BX392"/>
  <c r="BX393"/>
  <c r="BX396"/>
  <c r="BX397"/>
  <c r="BX398"/>
  <c r="BX401" s="1"/>
  <c r="BX399"/>
  <c r="BX400"/>
  <c r="BX405"/>
  <c r="BX424" s="1"/>
  <c r="BX406"/>
  <c r="BX407"/>
  <c r="BX408"/>
  <c r="BX409"/>
  <c r="BX410"/>
  <c r="BX411"/>
  <c r="BX412"/>
  <c r="BX413"/>
  <c r="BX414"/>
  <c r="BX415"/>
  <c r="BX416"/>
  <c r="BX417"/>
  <c r="BX418"/>
  <c r="BX419"/>
  <c r="BX420"/>
  <c r="BX421"/>
  <c r="BX422"/>
  <c r="BX423"/>
  <c r="BX426"/>
  <c r="BX437" s="1"/>
  <c r="BX427"/>
  <c r="BX428"/>
  <c r="BX429"/>
  <c r="BX430"/>
  <c r="BX431"/>
  <c r="BX432"/>
  <c r="BX433"/>
  <c r="BX434"/>
  <c r="BX435"/>
  <c r="BX436"/>
  <c r="BX439"/>
  <c r="BX446" s="1"/>
  <c r="BX440"/>
  <c r="BX441"/>
  <c r="BX442"/>
  <c r="BX443"/>
  <c r="BX444"/>
  <c r="BX445"/>
  <c r="BV12"/>
  <c r="BV13"/>
  <c r="BV14"/>
  <c r="BV15"/>
  <c r="BV16"/>
  <c r="BV17"/>
  <c r="BV18"/>
  <c r="BV19"/>
  <c r="BV20"/>
  <c r="BV21"/>
  <c r="BV24"/>
  <c r="BV25"/>
  <c r="BV26"/>
  <c r="BV27"/>
  <c r="BV28"/>
  <c r="BV29"/>
  <c r="BV31"/>
  <c r="BV32"/>
  <c r="BV33"/>
  <c r="BV34"/>
  <c r="BV37" s="1"/>
  <c r="BV35"/>
  <c r="BV36"/>
  <c r="BV39"/>
  <c r="BV40"/>
  <c r="BV41"/>
  <c r="BV42"/>
  <c r="BV43"/>
  <c r="BV44"/>
  <c r="BV45"/>
  <c r="BV46"/>
  <c r="BV47"/>
  <c r="BV48"/>
  <c r="BV49"/>
  <c r="BV50"/>
  <c r="BV51"/>
  <c r="BV52"/>
  <c r="BV55"/>
  <c r="BV60" s="1"/>
  <c r="BV56"/>
  <c r="BV57"/>
  <c r="BV58"/>
  <c r="BV59"/>
  <c r="BV62"/>
  <c r="BV63"/>
  <c r="BV64"/>
  <c r="BV69" s="1"/>
  <c r="BV65"/>
  <c r="BV66"/>
  <c r="BV67"/>
  <c r="BV68"/>
  <c r="BV71"/>
  <c r="BV72"/>
  <c r="BV73"/>
  <c r="BV75" s="1"/>
  <c r="BV74"/>
  <c r="BV77"/>
  <c r="BV78"/>
  <c r="BV79"/>
  <c r="BV81"/>
  <c r="BV82"/>
  <c r="BV83"/>
  <c r="BV84"/>
  <c r="BV88"/>
  <c r="BV89"/>
  <c r="BV90"/>
  <c r="BV91"/>
  <c r="BV92"/>
  <c r="BV93"/>
  <c r="BV94"/>
  <c r="BV96"/>
  <c r="BV97"/>
  <c r="BV98"/>
  <c r="BV99"/>
  <c r="BV103"/>
  <c r="BV104"/>
  <c r="BV105"/>
  <c r="BV106"/>
  <c r="BV107"/>
  <c r="BV108"/>
  <c r="BV109"/>
  <c r="BV112"/>
  <c r="BV113"/>
  <c r="BV114"/>
  <c r="BV115"/>
  <c r="BV116"/>
  <c r="BV117"/>
  <c r="BV118"/>
  <c r="BV121"/>
  <c r="BV122"/>
  <c r="BV123"/>
  <c r="BV124"/>
  <c r="BV125"/>
  <c r="BV126"/>
  <c r="BV127"/>
  <c r="BV133"/>
  <c r="BV134"/>
  <c r="BV135"/>
  <c r="BV138"/>
  <c r="BV139"/>
  <c r="BV140"/>
  <c r="BV141"/>
  <c r="BV142"/>
  <c r="BV144"/>
  <c r="BV145"/>
  <c r="BV146"/>
  <c r="BV147"/>
  <c r="BV148"/>
  <c r="BV151"/>
  <c r="BV152"/>
  <c r="BV153"/>
  <c r="BV154"/>
  <c r="BV155"/>
  <c r="BV157"/>
  <c r="BV158" s="1"/>
  <c r="BV160"/>
  <c r="BV161"/>
  <c r="BV162"/>
  <c r="BV163"/>
  <c r="BV166"/>
  <c r="BV167"/>
  <c r="BV171"/>
  <c r="BV172"/>
  <c r="BV173"/>
  <c r="BV176" s="1"/>
  <c r="BV174"/>
  <c r="BV175"/>
  <c r="BV179"/>
  <c r="BV180"/>
  <c r="BV181"/>
  <c r="BV182"/>
  <c r="BV183"/>
  <c r="BV184"/>
  <c r="BV185"/>
  <c r="BV186"/>
  <c r="BV187"/>
  <c r="BV189"/>
  <c r="BV190"/>
  <c r="BV191"/>
  <c r="BV192"/>
  <c r="BV194"/>
  <c r="BV195"/>
  <c r="BV196"/>
  <c r="BV198"/>
  <c r="BV199"/>
  <c r="BV200"/>
  <c r="BV201"/>
  <c r="BV203"/>
  <c r="BV204"/>
  <c r="BV205"/>
  <c r="BV206"/>
  <c r="BV208"/>
  <c r="BV209"/>
  <c r="BV210"/>
  <c r="BV211"/>
  <c r="BV212"/>
  <c r="BV213"/>
  <c r="BV216"/>
  <c r="BV217"/>
  <c r="BV218"/>
  <c r="BV219"/>
  <c r="BV222"/>
  <c r="BV223" s="1"/>
  <c r="BV227"/>
  <c r="BV228"/>
  <c r="BV229"/>
  <c r="BV230"/>
  <c r="BV233"/>
  <c r="BV234"/>
  <c r="BV235"/>
  <c r="BV240"/>
  <c r="BV241"/>
  <c r="BV242"/>
  <c r="BV243"/>
  <c r="BV244"/>
  <c r="BV245"/>
  <c r="BV247"/>
  <c r="BV248"/>
  <c r="BV249"/>
  <c r="BV250"/>
  <c r="BV251"/>
  <c r="BV254"/>
  <c r="BV255"/>
  <c r="BV256"/>
  <c r="BV257"/>
  <c r="BV258"/>
  <c r="BV259"/>
  <c r="BV260"/>
  <c r="BV263"/>
  <c r="BV264"/>
  <c r="BV265"/>
  <c r="BV266"/>
  <c r="BV267"/>
  <c r="BV268"/>
  <c r="BV269"/>
  <c r="BV272"/>
  <c r="BV273"/>
  <c r="BV274"/>
  <c r="BV275"/>
  <c r="BV276"/>
  <c r="BV277"/>
  <c r="BV278"/>
  <c r="BV279"/>
  <c r="BV280"/>
  <c r="BV281"/>
  <c r="BV285"/>
  <c r="BV286"/>
  <c r="BV287"/>
  <c r="BV298" s="1"/>
  <c r="BV303" s="1"/>
  <c r="BV288"/>
  <c r="BV289"/>
  <c r="BV290"/>
  <c r="BV291"/>
  <c r="BV292"/>
  <c r="BV293"/>
  <c r="BV294"/>
  <c r="BV295"/>
  <c r="BV296"/>
  <c r="BV297"/>
  <c r="BV300"/>
  <c r="BV302" s="1"/>
  <c r="BV301"/>
  <c r="BV305"/>
  <c r="BV306"/>
  <c r="BV307"/>
  <c r="BV308"/>
  <c r="BV309" s="1"/>
  <c r="BV312"/>
  <c r="BV313"/>
  <c r="BV314"/>
  <c r="BV315"/>
  <c r="BV316"/>
  <c r="BV317"/>
  <c r="BV318"/>
  <c r="BV319"/>
  <c r="BV320"/>
  <c r="BV321"/>
  <c r="BV322"/>
  <c r="BV323"/>
  <c r="BV326"/>
  <c r="BV327"/>
  <c r="BV329"/>
  <c r="BV330" s="1"/>
  <c r="BV332"/>
  <c r="BV333"/>
  <c r="BV335"/>
  <c r="BV336" s="1"/>
  <c r="BV338"/>
  <c r="BV339"/>
  <c r="BV340"/>
  <c r="BV371" s="1"/>
  <c r="BV341"/>
  <c r="BV342"/>
  <c r="BV343"/>
  <c r="BV344"/>
  <c r="BV345"/>
  <c r="BV346"/>
  <c r="BV347"/>
  <c r="BV348"/>
  <c r="BV349"/>
  <c r="BV350"/>
  <c r="BV351"/>
  <c r="BV352"/>
  <c r="BV353"/>
  <c r="BV354"/>
  <c r="BV355"/>
  <c r="BV356"/>
  <c r="BV357"/>
  <c r="BV358"/>
  <c r="BV359"/>
  <c r="BV360"/>
  <c r="BV361"/>
  <c r="BV362"/>
  <c r="BV363"/>
  <c r="BV364"/>
  <c r="BV365"/>
  <c r="BV366"/>
  <c r="BV367"/>
  <c r="BV368"/>
  <c r="BV369"/>
  <c r="BV370"/>
  <c r="BV375"/>
  <c r="BV376"/>
  <c r="BV378"/>
  <c r="BV379"/>
  <c r="BV380"/>
  <c r="BV384"/>
  <c r="BV385" s="1"/>
  <c r="BV388"/>
  <c r="BV389"/>
  <c r="BV390"/>
  <c r="BV391"/>
  <c r="BV392"/>
  <c r="BV393"/>
  <c r="BV394"/>
  <c r="BV396"/>
  <c r="BV397"/>
  <c r="BV398"/>
  <c r="BV399"/>
  <c r="BV400"/>
  <c r="BV405"/>
  <c r="BV406"/>
  <c r="BV407"/>
  <c r="BV408"/>
  <c r="BV409"/>
  <c r="BV410"/>
  <c r="BV411"/>
  <c r="BV412"/>
  <c r="BV413"/>
  <c r="BV414"/>
  <c r="BV415"/>
  <c r="BV416"/>
  <c r="BV417"/>
  <c r="BV418"/>
  <c r="BV419"/>
  <c r="BV420"/>
  <c r="BV421"/>
  <c r="BV422"/>
  <c r="BV423"/>
  <c r="BV426"/>
  <c r="BV427"/>
  <c r="BV428"/>
  <c r="BV429"/>
  <c r="BV430"/>
  <c r="BV431"/>
  <c r="BV432"/>
  <c r="BV433"/>
  <c r="BV434"/>
  <c r="BV435"/>
  <c r="BV436"/>
  <c r="BV439"/>
  <c r="BV440"/>
  <c r="BV441"/>
  <c r="BV442"/>
  <c r="BV443"/>
  <c r="BV444"/>
  <c r="BV445"/>
  <c r="BT12"/>
  <c r="BT13"/>
  <c r="BT14"/>
  <c r="BT15"/>
  <c r="BT16"/>
  <c r="BT17"/>
  <c r="BT18"/>
  <c r="BT19"/>
  <c r="BT20"/>
  <c r="BT21"/>
  <c r="BT24"/>
  <c r="BT25"/>
  <c r="BT26"/>
  <c r="BT27"/>
  <c r="BT28"/>
  <c r="BT29"/>
  <c r="BT31"/>
  <c r="BT32"/>
  <c r="BT33"/>
  <c r="BT34"/>
  <c r="BT37" s="1"/>
  <c r="BT35"/>
  <c r="BT36"/>
  <c r="BT39"/>
  <c r="BT40"/>
  <c r="BT41"/>
  <c r="BT42"/>
  <c r="BT43"/>
  <c r="BT44"/>
  <c r="BT45"/>
  <c r="BT46"/>
  <c r="BT47"/>
  <c r="BT48"/>
  <c r="BT49"/>
  <c r="BT50"/>
  <c r="BT51"/>
  <c r="BT52"/>
  <c r="BT55"/>
  <c r="BT56"/>
  <c r="BT57"/>
  <c r="BT58"/>
  <c r="BT59"/>
  <c r="BT60"/>
  <c r="BT62"/>
  <c r="BT63"/>
  <c r="BT64"/>
  <c r="BT65"/>
  <c r="BT66"/>
  <c r="BT67"/>
  <c r="BT68"/>
  <c r="BT69"/>
  <c r="BT71"/>
  <c r="BT72"/>
  <c r="BT73"/>
  <c r="BT74"/>
  <c r="BT77"/>
  <c r="BT78"/>
  <c r="BT79"/>
  <c r="BT81"/>
  <c r="BT82"/>
  <c r="BT83"/>
  <c r="BT84"/>
  <c r="BT88"/>
  <c r="BT89"/>
  <c r="BT94" s="1"/>
  <c r="BT90"/>
  <c r="BT91"/>
  <c r="BT92"/>
  <c r="BT93"/>
  <c r="BT96"/>
  <c r="BT97"/>
  <c r="BT98"/>
  <c r="BT100" s="1"/>
  <c r="BT99"/>
  <c r="BT103"/>
  <c r="BT104"/>
  <c r="BT105"/>
  <c r="BT106"/>
  <c r="BT107"/>
  <c r="BT108"/>
  <c r="BT109"/>
  <c r="BT112"/>
  <c r="BT113"/>
  <c r="BT114"/>
  <c r="BT115"/>
  <c r="BT116"/>
  <c r="BT117"/>
  <c r="BT118"/>
  <c r="BT121"/>
  <c r="BT122"/>
  <c r="BT123"/>
  <c r="BT124"/>
  <c r="BT125"/>
  <c r="BT126"/>
  <c r="BT127"/>
  <c r="BT133"/>
  <c r="BT134"/>
  <c r="BT135"/>
  <c r="BT138"/>
  <c r="BT139"/>
  <c r="BT140"/>
  <c r="BT141"/>
  <c r="BT142"/>
  <c r="BT144"/>
  <c r="BT145"/>
  <c r="BT146"/>
  <c r="BT147"/>
  <c r="BT148"/>
  <c r="BT151"/>
  <c r="BT152"/>
  <c r="BT155" s="1"/>
  <c r="BT153"/>
  <c r="BT154"/>
  <c r="BT157"/>
  <c r="BT158" s="1"/>
  <c r="BT160"/>
  <c r="BT161"/>
  <c r="BT162"/>
  <c r="BT163"/>
  <c r="BT166"/>
  <c r="BT167" s="1"/>
  <c r="BT171"/>
  <c r="BT172"/>
  <c r="BT173"/>
  <c r="BT176" s="1"/>
  <c r="BT174"/>
  <c r="BT175"/>
  <c r="BT179"/>
  <c r="BT180"/>
  <c r="BT181"/>
  <c r="BT182"/>
  <c r="BT183"/>
  <c r="BT184"/>
  <c r="BT185"/>
  <c r="BT186"/>
  <c r="BT187"/>
  <c r="BT189"/>
  <c r="BT190"/>
  <c r="BT191"/>
  <c r="BT192"/>
  <c r="BT194"/>
  <c r="BT195"/>
  <c r="BT196"/>
  <c r="BT198"/>
  <c r="BT199"/>
  <c r="BT200"/>
  <c r="BT201"/>
  <c r="BT203"/>
  <c r="BT204"/>
  <c r="BT205"/>
  <c r="BT206"/>
  <c r="BT208"/>
  <c r="BT209"/>
  <c r="BT210"/>
  <c r="BT211"/>
  <c r="BT212"/>
  <c r="BT213"/>
  <c r="BT216"/>
  <c r="BT217"/>
  <c r="BT220" s="1"/>
  <c r="BT218"/>
  <c r="BT219"/>
  <c r="BT222"/>
  <c r="BT223" s="1"/>
  <c r="BT227"/>
  <c r="BT237" s="1"/>
  <c r="BT228"/>
  <c r="BT229"/>
  <c r="BT230"/>
  <c r="BT231"/>
  <c r="BT233"/>
  <c r="BT234"/>
  <c r="BT235"/>
  <c r="BT236"/>
  <c r="BT240"/>
  <c r="BT241"/>
  <c r="BT242"/>
  <c r="BT245" s="1"/>
  <c r="BT243"/>
  <c r="BT244"/>
  <c r="BT247"/>
  <c r="BT248"/>
  <c r="BT249"/>
  <c r="BT250"/>
  <c r="BT251"/>
  <c r="BT252"/>
  <c r="BT254"/>
  <c r="BT255"/>
  <c r="BT256"/>
  <c r="BT257"/>
  <c r="BT258"/>
  <c r="BT259"/>
  <c r="BT260"/>
  <c r="BT261"/>
  <c r="BT263"/>
  <c r="BT264"/>
  <c r="BT265"/>
  <c r="BT266"/>
  <c r="BT267"/>
  <c r="BT268"/>
  <c r="BT269"/>
  <c r="BT270"/>
  <c r="BT272"/>
  <c r="BT273"/>
  <c r="BT274"/>
  <c r="BT275"/>
  <c r="BT276"/>
  <c r="BT277"/>
  <c r="BT278"/>
  <c r="BT279"/>
  <c r="BT280"/>
  <c r="BT285"/>
  <c r="BT286"/>
  <c r="BT287"/>
  <c r="BT288"/>
  <c r="BT289"/>
  <c r="BT290"/>
  <c r="BT291"/>
  <c r="BT292"/>
  <c r="BT293"/>
  <c r="BT294"/>
  <c r="BT295"/>
  <c r="BT296"/>
  <c r="BT297"/>
  <c r="BT300"/>
  <c r="BT301"/>
  <c r="BT302"/>
  <c r="BT305"/>
  <c r="BT306"/>
  <c r="BT309" s="1"/>
  <c r="BT307"/>
  <c r="BT308"/>
  <c r="BT312"/>
  <c r="BT313"/>
  <c r="BT324" s="1"/>
  <c r="BT314"/>
  <c r="BT315"/>
  <c r="BT316"/>
  <c r="BT317"/>
  <c r="BT318"/>
  <c r="BT319"/>
  <c r="BT320"/>
  <c r="BT321"/>
  <c r="BT322"/>
  <c r="BT323"/>
  <c r="BT326"/>
  <c r="BT327" s="1"/>
  <c r="BT329"/>
  <c r="BT330"/>
  <c r="BT332"/>
  <c r="BT333" s="1"/>
  <c r="BT335"/>
  <c r="BT336"/>
  <c r="BT338"/>
  <c r="BT339"/>
  <c r="BT340"/>
  <c r="BT341"/>
  <c r="BT342"/>
  <c r="BT343"/>
  <c r="BT344"/>
  <c r="BT345"/>
  <c r="BT346"/>
  <c r="BT347"/>
  <c r="BT348"/>
  <c r="BT349"/>
  <c r="BT350"/>
  <c r="BT351"/>
  <c r="BT352"/>
  <c r="BT353"/>
  <c r="BT354"/>
  <c r="BT355"/>
  <c r="BT356"/>
  <c r="BT357"/>
  <c r="BT358"/>
  <c r="BT359"/>
  <c r="BT360"/>
  <c r="BT361"/>
  <c r="BT362"/>
  <c r="BT363"/>
  <c r="BT364"/>
  <c r="BT365"/>
  <c r="BT366"/>
  <c r="BT367"/>
  <c r="BT368"/>
  <c r="BT369"/>
  <c r="BT370"/>
  <c r="BT375"/>
  <c r="BT376"/>
  <c r="BT378"/>
  <c r="BT379"/>
  <c r="BT380"/>
  <c r="BT381"/>
  <c r="BT384"/>
  <c r="BT385"/>
  <c r="BT388"/>
  <c r="BT389"/>
  <c r="BT390"/>
  <c r="BT391"/>
  <c r="BT392"/>
  <c r="BT393"/>
  <c r="BT396"/>
  <c r="BT397"/>
  <c r="BT398"/>
  <c r="BT399"/>
  <c r="BT400"/>
  <c r="BT401"/>
  <c r="BT405"/>
  <c r="BT406"/>
  <c r="BT407"/>
  <c r="BT408"/>
  <c r="BT409"/>
  <c r="BT410"/>
  <c r="BT411"/>
  <c r="BT412"/>
  <c r="BT413"/>
  <c r="BT414"/>
  <c r="BT415"/>
  <c r="BT416"/>
  <c r="BT417"/>
  <c r="BT418"/>
  <c r="BT419"/>
  <c r="BT420"/>
  <c r="BT421"/>
  <c r="BT422"/>
  <c r="BT423"/>
  <c r="BT426"/>
  <c r="BT427"/>
  <c r="BT428"/>
  <c r="BT437" s="1"/>
  <c r="BT429"/>
  <c r="BT430"/>
  <c r="BT431"/>
  <c r="BT432"/>
  <c r="BT433"/>
  <c r="BT434"/>
  <c r="BT435"/>
  <c r="BT436"/>
  <c r="BT439"/>
  <c r="BT440"/>
  <c r="BT441"/>
  <c r="BT446" s="1"/>
  <c r="BT442"/>
  <c r="BT443"/>
  <c r="BT444"/>
  <c r="BT445"/>
  <c r="BR12"/>
  <c r="BR13"/>
  <c r="BR14"/>
  <c r="BR15"/>
  <c r="BR16"/>
  <c r="BR17"/>
  <c r="BR18"/>
  <c r="BR19"/>
  <c r="BR20"/>
  <c r="BR21"/>
  <c r="BR22"/>
  <c r="BR24"/>
  <c r="BR25"/>
  <c r="BR26"/>
  <c r="BR27"/>
  <c r="BR28"/>
  <c r="BR31"/>
  <c r="BR32"/>
  <c r="BR33"/>
  <c r="BR34"/>
  <c r="BR35"/>
  <c r="BR36"/>
  <c r="BR39"/>
  <c r="BR40"/>
  <c r="BR41"/>
  <c r="BR42"/>
  <c r="BR43"/>
  <c r="BR44"/>
  <c r="BR45"/>
  <c r="BR46"/>
  <c r="BR47"/>
  <c r="BR48"/>
  <c r="BR49"/>
  <c r="BR50"/>
  <c r="BR51"/>
  <c r="BR52"/>
  <c r="BR53"/>
  <c r="BR55"/>
  <c r="BR56"/>
  <c r="BR57"/>
  <c r="BR58"/>
  <c r="BR59"/>
  <c r="BR62"/>
  <c r="BR63"/>
  <c r="BR64"/>
  <c r="BR65"/>
  <c r="BR66"/>
  <c r="BR67"/>
  <c r="BR68"/>
  <c r="BR71"/>
  <c r="BR72"/>
  <c r="BR75" s="1"/>
  <c r="BR73"/>
  <c r="BR74"/>
  <c r="BR77"/>
  <c r="BR79" s="1"/>
  <c r="BR78"/>
  <c r="BR81"/>
  <c r="BR82"/>
  <c r="BR83"/>
  <c r="BR88"/>
  <c r="BR89"/>
  <c r="BR90"/>
  <c r="BR91"/>
  <c r="BR92"/>
  <c r="BR93"/>
  <c r="BR96"/>
  <c r="BR97"/>
  <c r="BR98"/>
  <c r="BR99"/>
  <c r="BR100"/>
  <c r="BR103"/>
  <c r="BR104"/>
  <c r="BR105"/>
  <c r="BR106"/>
  <c r="BR129" s="1"/>
  <c r="BR107"/>
  <c r="BR108"/>
  <c r="BR109"/>
  <c r="BR110"/>
  <c r="BR112"/>
  <c r="BR113"/>
  <c r="BR114"/>
  <c r="BR115"/>
  <c r="BR116"/>
  <c r="BR117"/>
  <c r="BR118"/>
  <c r="BR119"/>
  <c r="BR121"/>
  <c r="BR122"/>
  <c r="BR123"/>
  <c r="BR124"/>
  <c r="BR125"/>
  <c r="BR126"/>
  <c r="BR127"/>
  <c r="BR128"/>
  <c r="BR133"/>
  <c r="BR134"/>
  <c r="BR135"/>
  <c r="BR138"/>
  <c r="BR139"/>
  <c r="BR140"/>
  <c r="BR141"/>
  <c r="BR144"/>
  <c r="BR145"/>
  <c r="BR146"/>
  <c r="BR147"/>
  <c r="BR148"/>
  <c r="BR149"/>
  <c r="BR151"/>
  <c r="BR152"/>
  <c r="BR153"/>
  <c r="BR154"/>
  <c r="BR157"/>
  <c r="BR158"/>
  <c r="BR160"/>
  <c r="BR161"/>
  <c r="BR162"/>
  <c r="BR163"/>
  <c r="BR164" s="1"/>
  <c r="BR166"/>
  <c r="BR167" s="1"/>
  <c r="BR171"/>
  <c r="BR172"/>
  <c r="BR173"/>
  <c r="BR174"/>
  <c r="BR175"/>
  <c r="BR179"/>
  <c r="BR180"/>
  <c r="BR181"/>
  <c r="BR182"/>
  <c r="BR183"/>
  <c r="BR184"/>
  <c r="BR185"/>
  <c r="BR186"/>
  <c r="BR187"/>
  <c r="BR189"/>
  <c r="BR190"/>
  <c r="BR191"/>
  <c r="BR192"/>
  <c r="BR194"/>
  <c r="BR195"/>
  <c r="BR196"/>
  <c r="BR198"/>
  <c r="BR199"/>
  <c r="BR200"/>
  <c r="BR201"/>
  <c r="BR203"/>
  <c r="BR204"/>
  <c r="BR205"/>
  <c r="BR206"/>
  <c r="BR208"/>
  <c r="BR209"/>
  <c r="BR210"/>
  <c r="BR211"/>
  <c r="BR212"/>
  <c r="BR213"/>
  <c r="BR216"/>
  <c r="BR217"/>
  <c r="BR218"/>
  <c r="BR219"/>
  <c r="BR220"/>
  <c r="BR222"/>
  <c r="BR223"/>
  <c r="BR227"/>
  <c r="BR228"/>
  <c r="BR231" s="1"/>
  <c r="BR237" s="1"/>
  <c r="BR229"/>
  <c r="BR230"/>
  <c r="BR233"/>
  <c r="BR236" s="1"/>
  <c r="BR234"/>
  <c r="BR235"/>
  <c r="BR240"/>
  <c r="BR241"/>
  <c r="BR242"/>
  <c r="BR243"/>
  <c r="BR244"/>
  <c r="BR247"/>
  <c r="BR248"/>
  <c r="BR249"/>
  <c r="BR250"/>
  <c r="BR251"/>
  <c r="BR252"/>
  <c r="BR254"/>
  <c r="BR255"/>
  <c r="BR256"/>
  <c r="BR257"/>
  <c r="BR258"/>
  <c r="BR259"/>
  <c r="BR260"/>
  <c r="BR261"/>
  <c r="BR263"/>
  <c r="BR264"/>
  <c r="BR265"/>
  <c r="BR266"/>
  <c r="BR267"/>
  <c r="BR268"/>
  <c r="BR269"/>
  <c r="BR270"/>
  <c r="BR272"/>
  <c r="BR273"/>
  <c r="BR274"/>
  <c r="BR275"/>
  <c r="BR276"/>
  <c r="BR277"/>
  <c r="BR278"/>
  <c r="BR279"/>
  <c r="BR280"/>
  <c r="BR285"/>
  <c r="BR286"/>
  <c r="BR287"/>
  <c r="BR288"/>
  <c r="BR289"/>
  <c r="BR290"/>
  <c r="BR291"/>
  <c r="BR292"/>
  <c r="BR293"/>
  <c r="BR294"/>
  <c r="BR295"/>
  <c r="BR296"/>
  <c r="BR297"/>
  <c r="BR300"/>
  <c r="BR301"/>
  <c r="BR302"/>
  <c r="BR305"/>
  <c r="BR306"/>
  <c r="BR307"/>
  <c r="BR308"/>
  <c r="BR312"/>
  <c r="BR313"/>
  <c r="BR324" s="1"/>
  <c r="BR314"/>
  <c r="BR315"/>
  <c r="BR316"/>
  <c r="BR317"/>
  <c r="BR318"/>
  <c r="BR319"/>
  <c r="BR320"/>
  <c r="BR321"/>
  <c r="BR322"/>
  <c r="BR323"/>
  <c r="BR326"/>
  <c r="BR327" s="1"/>
  <c r="BR329"/>
  <c r="BR330"/>
  <c r="BR332"/>
  <c r="BR333" s="1"/>
  <c r="BR335"/>
  <c r="BR336"/>
  <c r="BR338"/>
  <c r="BR339"/>
  <c r="BR340"/>
  <c r="BR341"/>
  <c r="BR342"/>
  <c r="BR343"/>
  <c r="BR344"/>
  <c r="BR345"/>
  <c r="BR346"/>
  <c r="BR347"/>
  <c r="BR348"/>
  <c r="BR349"/>
  <c r="BR350"/>
  <c r="BR351"/>
  <c r="BR352"/>
  <c r="BR353"/>
  <c r="BR354"/>
  <c r="BR355"/>
  <c r="BR356"/>
  <c r="BR357"/>
  <c r="BR358"/>
  <c r="BR359"/>
  <c r="BR360"/>
  <c r="BR361"/>
  <c r="BR362"/>
  <c r="BR363"/>
  <c r="BR364"/>
  <c r="BR365"/>
  <c r="BR366"/>
  <c r="BR367"/>
  <c r="BR368"/>
  <c r="BR369"/>
  <c r="BR370"/>
  <c r="BR375"/>
  <c r="BR376"/>
  <c r="BR378"/>
  <c r="BR379"/>
  <c r="BR380"/>
  <c r="BR381"/>
  <c r="BR384"/>
  <c r="BR385"/>
  <c r="BR388"/>
  <c r="BR389"/>
  <c r="BR390"/>
  <c r="BR391"/>
  <c r="BR392"/>
  <c r="BR393"/>
  <c r="BR396"/>
  <c r="BR397"/>
  <c r="BR398"/>
  <c r="BR399"/>
  <c r="BR400"/>
  <c r="BR401"/>
  <c r="BR405"/>
  <c r="BR406"/>
  <c r="BR424" s="1"/>
  <c r="BR447" s="1"/>
  <c r="BR407"/>
  <c r="BR408"/>
  <c r="BR409"/>
  <c r="BR410"/>
  <c r="BR411"/>
  <c r="BR412"/>
  <c r="BR413"/>
  <c r="BR414"/>
  <c r="BR415"/>
  <c r="BR416"/>
  <c r="BR417"/>
  <c r="BR418"/>
  <c r="BR419"/>
  <c r="BR420"/>
  <c r="BR421"/>
  <c r="BR422"/>
  <c r="BR423"/>
  <c r="BR426"/>
  <c r="BR437" s="1"/>
  <c r="BR427"/>
  <c r="BR428"/>
  <c r="BR429"/>
  <c r="BR430"/>
  <c r="BR431"/>
  <c r="BR432"/>
  <c r="BR433"/>
  <c r="BR434"/>
  <c r="BR435"/>
  <c r="BR436"/>
  <c r="BR439"/>
  <c r="BR446" s="1"/>
  <c r="BR440"/>
  <c r="BR441"/>
  <c r="BR442"/>
  <c r="BR443"/>
  <c r="BR444"/>
  <c r="BR445"/>
  <c r="BP12"/>
  <c r="BP13"/>
  <c r="BP14"/>
  <c r="BP15"/>
  <c r="BP16"/>
  <c r="BP17"/>
  <c r="BP18"/>
  <c r="BP19"/>
  <c r="BP20"/>
  <c r="BP21"/>
  <c r="BP24"/>
  <c r="BP25"/>
  <c r="BP26"/>
  <c r="BP27"/>
  <c r="BP28"/>
  <c r="BP31"/>
  <c r="BP32"/>
  <c r="BP33"/>
  <c r="BP34"/>
  <c r="BP35"/>
  <c r="BP36"/>
  <c r="BP37"/>
  <c r="BP39"/>
  <c r="BP40"/>
  <c r="BP41"/>
  <c r="BP42"/>
  <c r="BP43"/>
  <c r="BP44"/>
  <c r="BP45"/>
  <c r="BP46"/>
  <c r="BP47"/>
  <c r="BP48"/>
  <c r="BP49"/>
  <c r="BP50"/>
  <c r="BP51"/>
  <c r="BP52"/>
  <c r="BP55"/>
  <c r="BP56"/>
  <c r="BP57"/>
  <c r="BP58"/>
  <c r="BP59"/>
  <c r="BP62"/>
  <c r="BP69" s="1"/>
  <c r="BP63"/>
  <c r="BP64"/>
  <c r="BP65"/>
  <c r="BP66"/>
  <c r="BP67"/>
  <c r="BP68"/>
  <c r="BP71"/>
  <c r="BP72"/>
  <c r="BP75" s="1"/>
  <c r="BP73"/>
  <c r="BP74"/>
  <c r="BP77"/>
  <c r="BP78"/>
  <c r="BP81"/>
  <c r="BP82"/>
  <c r="BP83"/>
  <c r="BP88"/>
  <c r="BP94" s="1"/>
  <c r="BP89"/>
  <c r="BP90"/>
  <c r="BP91"/>
  <c r="BP92"/>
  <c r="BP93"/>
  <c r="BP96"/>
  <c r="BP97"/>
  <c r="BP98"/>
  <c r="BP99"/>
  <c r="BP103"/>
  <c r="BP104"/>
  <c r="BP105"/>
  <c r="BP106"/>
  <c r="BP107"/>
  <c r="BP108"/>
  <c r="BP109"/>
  <c r="BP112"/>
  <c r="BP119" s="1"/>
  <c r="BP113"/>
  <c r="BP114"/>
  <c r="BP115"/>
  <c r="BP116"/>
  <c r="BP117"/>
  <c r="BP118"/>
  <c r="BP121"/>
  <c r="BP128" s="1"/>
  <c r="BP122"/>
  <c r="BP123"/>
  <c r="BP124"/>
  <c r="BP125"/>
  <c r="BP126"/>
  <c r="BP127"/>
  <c r="BP133"/>
  <c r="BP134"/>
  <c r="BP135"/>
  <c r="BP136"/>
  <c r="BP138"/>
  <c r="BP139"/>
  <c r="BP140"/>
  <c r="BP141"/>
  <c r="BP144"/>
  <c r="BP145"/>
  <c r="BP146"/>
  <c r="BP149" s="1"/>
  <c r="BP147"/>
  <c r="BP148"/>
  <c r="BP151"/>
  <c r="BP152"/>
  <c r="BP153"/>
  <c r="BP154"/>
  <c r="BP155"/>
  <c r="BP157"/>
  <c r="BP158"/>
  <c r="BP160"/>
  <c r="BP161"/>
  <c r="BP164" s="1"/>
  <c r="BP162"/>
  <c r="BP163"/>
  <c r="BP166"/>
  <c r="BP167" s="1"/>
  <c r="BP171"/>
  <c r="BP172"/>
  <c r="BP173"/>
  <c r="BP174"/>
  <c r="BP175"/>
  <c r="BP176"/>
  <c r="BP179"/>
  <c r="BP180"/>
  <c r="BP181"/>
  <c r="BP182"/>
  <c r="BP183"/>
  <c r="BP184"/>
  <c r="BP185"/>
  <c r="BP186"/>
  <c r="BP187"/>
  <c r="BP189"/>
  <c r="BP190"/>
  <c r="BP191"/>
  <c r="BP192"/>
  <c r="BP194"/>
  <c r="BP195"/>
  <c r="BP196"/>
  <c r="BP198"/>
  <c r="BP199"/>
  <c r="BP200"/>
  <c r="BP201"/>
  <c r="BP203"/>
  <c r="BP204"/>
  <c r="BP205"/>
  <c r="BP206"/>
  <c r="BP208"/>
  <c r="BP209"/>
  <c r="BP210"/>
  <c r="BP211"/>
  <c r="BP212"/>
  <c r="BP213"/>
  <c r="BP216"/>
  <c r="BP217"/>
  <c r="BP218"/>
  <c r="BP219"/>
  <c r="BP220"/>
  <c r="BP222"/>
  <c r="BP223"/>
  <c r="BP227"/>
  <c r="BP228"/>
  <c r="BP229"/>
  <c r="BP230"/>
  <c r="BP231"/>
  <c r="BP233"/>
  <c r="BP234"/>
  <c r="BP235"/>
  <c r="BP236"/>
  <c r="BP240"/>
  <c r="BP241"/>
  <c r="BP242"/>
  <c r="BP245" s="1"/>
  <c r="BP243"/>
  <c r="BP244"/>
  <c r="BP247"/>
  <c r="BP248"/>
  <c r="BP249"/>
  <c r="BP250"/>
  <c r="BP251"/>
  <c r="BP254"/>
  <c r="BP255"/>
  <c r="BP256"/>
  <c r="BP257"/>
  <c r="BP258"/>
  <c r="BP259"/>
  <c r="BP260"/>
  <c r="BP263"/>
  <c r="BP270" s="1"/>
  <c r="BP264"/>
  <c r="BP265"/>
  <c r="BP266"/>
  <c r="BP267"/>
  <c r="BP268"/>
  <c r="BP269"/>
  <c r="BP272"/>
  <c r="BP273"/>
  <c r="BP274"/>
  <c r="BP275"/>
  <c r="BP276"/>
  <c r="BP277"/>
  <c r="BP278"/>
  <c r="BP279"/>
  <c r="BP280"/>
  <c r="BP285"/>
  <c r="BP286"/>
  <c r="BP287"/>
  <c r="BP288"/>
  <c r="BP289"/>
  <c r="BP290"/>
  <c r="BP291"/>
  <c r="BP292"/>
  <c r="BP293"/>
  <c r="BP294"/>
  <c r="BP295"/>
  <c r="BP296"/>
  <c r="BP297"/>
  <c r="BP300"/>
  <c r="BP301"/>
  <c r="BP305"/>
  <c r="BP306"/>
  <c r="BP309" s="1"/>
  <c r="BP307"/>
  <c r="BP308"/>
  <c r="BP312"/>
  <c r="BP313"/>
  <c r="BP314"/>
  <c r="BP315"/>
  <c r="BP316"/>
  <c r="BP317"/>
  <c r="BP318"/>
  <c r="BP319"/>
  <c r="BP320"/>
  <c r="BP321"/>
  <c r="BP322"/>
  <c r="BP323"/>
  <c r="BP324"/>
  <c r="BP326"/>
  <c r="BP327"/>
  <c r="BP329"/>
  <c r="BP330"/>
  <c r="BP332"/>
  <c r="BP333"/>
  <c r="BP335"/>
  <c r="BP336"/>
  <c r="BP338"/>
  <c r="BP339"/>
  <c r="BP340"/>
  <c r="BP341"/>
  <c r="BP342"/>
  <c r="BP343"/>
  <c r="BP344"/>
  <c r="BP345"/>
  <c r="BP346"/>
  <c r="BP347"/>
  <c r="BP348"/>
  <c r="BP349"/>
  <c r="BP350"/>
  <c r="BP351"/>
  <c r="BP352"/>
  <c r="BP353"/>
  <c r="BP354"/>
  <c r="BP355"/>
  <c r="BP356"/>
  <c r="BP357"/>
  <c r="BP358"/>
  <c r="BP359"/>
  <c r="BP360"/>
  <c r="BP361"/>
  <c r="BP362"/>
  <c r="BP363"/>
  <c r="BP364"/>
  <c r="BP365"/>
  <c r="BP366"/>
  <c r="BP367"/>
  <c r="BP368"/>
  <c r="BP369"/>
  <c r="BP370"/>
  <c r="BP375"/>
  <c r="BP378"/>
  <c r="BP379"/>
  <c r="BP380"/>
  <c r="BP384"/>
  <c r="BP385"/>
  <c r="BP388"/>
  <c r="BP389"/>
  <c r="BP390"/>
  <c r="BP391"/>
  <c r="BP394" s="1"/>
  <c r="BP392"/>
  <c r="BP393"/>
  <c r="BP396"/>
  <c r="BP397"/>
  <c r="BP398"/>
  <c r="BP399"/>
  <c r="BP400"/>
  <c r="BP405"/>
  <c r="BP406"/>
  <c r="BP407"/>
  <c r="BP408"/>
  <c r="BP409"/>
  <c r="BP410"/>
  <c r="BP411"/>
  <c r="BP412"/>
  <c r="BP413"/>
  <c r="BP414"/>
  <c r="BP415"/>
  <c r="BP416"/>
  <c r="BP417"/>
  <c r="BP418"/>
  <c r="BP419"/>
  <c r="BP420"/>
  <c r="BP421"/>
  <c r="BP422"/>
  <c r="BP423"/>
  <c r="BP426"/>
  <c r="BP427"/>
  <c r="BP428"/>
  <c r="BP429"/>
  <c r="BP430"/>
  <c r="BP431"/>
  <c r="BP432"/>
  <c r="BP433"/>
  <c r="BP434"/>
  <c r="BP435"/>
  <c r="BP436"/>
  <c r="BP439"/>
  <c r="BP440"/>
  <c r="BP441"/>
  <c r="BP442"/>
  <c r="BP443"/>
  <c r="BP444"/>
  <c r="BP445"/>
  <c r="BN12"/>
  <c r="BN13"/>
  <c r="BN14"/>
  <c r="BN15"/>
  <c r="BN16"/>
  <c r="BN17"/>
  <c r="BN18"/>
  <c r="BN19"/>
  <c r="BN20"/>
  <c r="BN21"/>
  <c r="BN22"/>
  <c r="BN24"/>
  <c r="BN25"/>
  <c r="BN26"/>
  <c r="BN27"/>
  <c r="BN28"/>
  <c r="BN31"/>
  <c r="BN37" s="1"/>
  <c r="BN32"/>
  <c r="BN33"/>
  <c r="BN34"/>
  <c r="BN35"/>
  <c r="BN36"/>
  <c r="BN39"/>
  <c r="BN40"/>
  <c r="BN41"/>
  <c r="BN42"/>
  <c r="BN43"/>
  <c r="BN44"/>
  <c r="BN45"/>
  <c r="BN46"/>
  <c r="BN47"/>
  <c r="BN48"/>
  <c r="BN49"/>
  <c r="BN50"/>
  <c r="BN51"/>
  <c r="BN52"/>
  <c r="BN53"/>
  <c r="BN55"/>
  <c r="BN56"/>
  <c r="BN57"/>
  <c r="BN58"/>
  <c r="BN59"/>
  <c r="BN62"/>
  <c r="BN69" s="1"/>
  <c r="BN63"/>
  <c r="BN64"/>
  <c r="BN65"/>
  <c r="BN66"/>
  <c r="BN67"/>
  <c r="BN68"/>
  <c r="BN71"/>
  <c r="BN72"/>
  <c r="BN75" s="1"/>
  <c r="BN73"/>
  <c r="BN74"/>
  <c r="BN77"/>
  <c r="BN79" s="1"/>
  <c r="BN78"/>
  <c r="BN81"/>
  <c r="BN82"/>
  <c r="BN83"/>
  <c r="BN88"/>
  <c r="BN89"/>
  <c r="BN90"/>
  <c r="BN91"/>
  <c r="BN92"/>
  <c r="BN93"/>
  <c r="BN96"/>
  <c r="BN97"/>
  <c r="BN98"/>
  <c r="BN99"/>
  <c r="BN100"/>
  <c r="BN103"/>
  <c r="BN104"/>
  <c r="BN105"/>
  <c r="BN106"/>
  <c r="BN129" s="1"/>
  <c r="BN107"/>
  <c r="BN108"/>
  <c r="BN109"/>
  <c r="BN110"/>
  <c r="BN112"/>
  <c r="BN113"/>
  <c r="BN114"/>
  <c r="BN115"/>
  <c r="BN116"/>
  <c r="BN117"/>
  <c r="BN118"/>
  <c r="BN119"/>
  <c r="BN121"/>
  <c r="BN122"/>
  <c r="BN123"/>
  <c r="BN124"/>
  <c r="BN125"/>
  <c r="BN126"/>
  <c r="BN127"/>
  <c r="BN128"/>
  <c r="BN133"/>
  <c r="BN134"/>
  <c r="BN135"/>
  <c r="BN138"/>
  <c r="BN139"/>
  <c r="BN142" s="1"/>
  <c r="BN140"/>
  <c r="BN141"/>
  <c r="BN144"/>
  <c r="BN145"/>
  <c r="BN146"/>
  <c r="BN147"/>
  <c r="BN148"/>
  <c r="BN149"/>
  <c r="BN151"/>
  <c r="BN152"/>
  <c r="BN155" s="1"/>
  <c r="BN153"/>
  <c r="BN154"/>
  <c r="BN157"/>
  <c r="BN158"/>
  <c r="BN160"/>
  <c r="BN161"/>
  <c r="BN162"/>
  <c r="BN163"/>
  <c r="BN164" s="1"/>
  <c r="BN166"/>
  <c r="BN167"/>
  <c r="BN171"/>
  <c r="BN172"/>
  <c r="BN173"/>
  <c r="BN174"/>
  <c r="BN175"/>
  <c r="BN179"/>
  <c r="BN180"/>
  <c r="BN181"/>
  <c r="BN182"/>
  <c r="BN183"/>
  <c r="BN184"/>
  <c r="BN185"/>
  <c r="BN186"/>
  <c r="BN187"/>
  <c r="BN189"/>
  <c r="BN190"/>
  <c r="BN191"/>
  <c r="BN192"/>
  <c r="BN194"/>
  <c r="BN195"/>
  <c r="BN196"/>
  <c r="BN198"/>
  <c r="BN199"/>
  <c r="BN200"/>
  <c r="BN201"/>
  <c r="BN203"/>
  <c r="BN204"/>
  <c r="BN205"/>
  <c r="BN206"/>
  <c r="BN208"/>
  <c r="BN209"/>
  <c r="BN210"/>
  <c r="BN211"/>
  <c r="BN212"/>
  <c r="BN213"/>
  <c r="BN214"/>
  <c r="BN216"/>
  <c r="BN217"/>
  <c r="BN218"/>
  <c r="BN219"/>
  <c r="BN222"/>
  <c r="BN223"/>
  <c r="BN227"/>
  <c r="BN228"/>
  <c r="BN231" s="1"/>
  <c r="BN229"/>
  <c r="BN230"/>
  <c r="BN233"/>
  <c r="BN236" s="1"/>
  <c r="BN234"/>
  <c r="BN235"/>
  <c r="BN240"/>
  <c r="BN241"/>
  <c r="BN242"/>
  <c r="BN243"/>
  <c r="BN244"/>
  <c r="BN245"/>
  <c r="BN247"/>
  <c r="BN248"/>
  <c r="BN249"/>
  <c r="BN250"/>
  <c r="BN251"/>
  <c r="BN254"/>
  <c r="BN255"/>
  <c r="BN256"/>
  <c r="BN257"/>
  <c r="BN258"/>
  <c r="BN259"/>
  <c r="BN260"/>
  <c r="BN263"/>
  <c r="BN264"/>
  <c r="BN265"/>
  <c r="BN266"/>
  <c r="BN267"/>
  <c r="BN268"/>
  <c r="BN269"/>
  <c r="BN272"/>
  <c r="BN281" s="1"/>
  <c r="BN273"/>
  <c r="BN274"/>
  <c r="BN275"/>
  <c r="BN276"/>
  <c r="BN277"/>
  <c r="BN278"/>
  <c r="BN279"/>
  <c r="BN280"/>
  <c r="BN285"/>
  <c r="BN286"/>
  <c r="BN287"/>
  <c r="BN288"/>
  <c r="BN289"/>
  <c r="BN290"/>
  <c r="BN291"/>
  <c r="BN292"/>
  <c r="BN293"/>
  <c r="BN294"/>
  <c r="BN295"/>
  <c r="BN296"/>
  <c r="BN297"/>
  <c r="BN300"/>
  <c r="BN302" s="1"/>
  <c r="BN301"/>
  <c r="BN305"/>
  <c r="BN306"/>
  <c r="BN307"/>
  <c r="BN308"/>
  <c r="BN309" s="1"/>
  <c r="BN312"/>
  <c r="BN313"/>
  <c r="BN314"/>
  <c r="BN315"/>
  <c r="BN316"/>
  <c r="BN317"/>
  <c r="BN318"/>
  <c r="BN319"/>
  <c r="BN320"/>
  <c r="BN321"/>
  <c r="BN322"/>
  <c r="BN323"/>
  <c r="BN326"/>
  <c r="BN327"/>
  <c r="BN329"/>
  <c r="BN330" s="1"/>
  <c r="BN332"/>
  <c r="BN333"/>
  <c r="BN335"/>
  <c r="BN336" s="1"/>
  <c r="BN338"/>
  <c r="BN339"/>
  <c r="BN340"/>
  <c r="BN371" s="1"/>
  <c r="BN341"/>
  <c r="BN342"/>
  <c r="BN343"/>
  <c r="BN344"/>
  <c r="BN345"/>
  <c r="BN346"/>
  <c r="BN347"/>
  <c r="BN348"/>
  <c r="BN349"/>
  <c r="BN350"/>
  <c r="BN351"/>
  <c r="BN352"/>
  <c r="BN353"/>
  <c r="BN354"/>
  <c r="BN355"/>
  <c r="BN356"/>
  <c r="BN357"/>
  <c r="BN358"/>
  <c r="BN359"/>
  <c r="BN360"/>
  <c r="BN361"/>
  <c r="BN362"/>
  <c r="BN363"/>
  <c r="BN364"/>
  <c r="BN365"/>
  <c r="BN366"/>
  <c r="BN367"/>
  <c r="BN368"/>
  <c r="BN369"/>
  <c r="BN370"/>
  <c r="BN375"/>
  <c r="BN376"/>
  <c r="BN378"/>
  <c r="BN379"/>
  <c r="BN380"/>
  <c r="BN384"/>
  <c r="BN385" s="1"/>
  <c r="BN388"/>
  <c r="BN389"/>
  <c r="BN390"/>
  <c r="BN391"/>
  <c r="BN392"/>
  <c r="BN393"/>
  <c r="BN394"/>
  <c r="BN396"/>
  <c r="BN397"/>
  <c r="BN398"/>
  <c r="BN399"/>
  <c r="BN400"/>
  <c r="BN405"/>
  <c r="BN406"/>
  <c r="BN407"/>
  <c r="BN408"/>
  <c r="BN409"/>
  <c r="BN410"/>
  <c r="BN411"/>
  <c r="BN412"/>
  <c r="BN413"/>
  <c r="BN414"/>
  <c r="BN415"/>
  <c r="BN416"/>
  <c r="BN417"/>
  <c r="BN418"/>
  <c r="BN419"/>
  <c r="BN420"/>
  <c r="BN421"/>
  <c r="BN422"/>
  <c r="BN423"/>
  <c r="BN426"/>
  <c r="BN427"/>
  <c r="BN428"/>
  <c r="BN429"/>
  <c r="BN430"/>
  <c r="BN431"/>
  <c r="BN432"/>
  <c r="BN433"/>
  <c r="BN434"/>
  <c r="BN435"/>
  <c r="BN436"/>
  <c r="BN439"/>
  <c r="BN440"/>
  <c r="BN441"/>
  <c r="BN442"/>
  <c r="BN443"/>
  <c r="BN444"/>
  <c r="BN445"/>
  <c r="BL12"/>
  <c r="BL13"/>
  <c r="BL14"/>
  <c r="BL15"/>
  <c r="BL16"/>
  <c r="BL17"/>
  <c r="BL18"/>
  <c r="BL19"/>
  <c r="BL20"/>
  <c r="BL21"/>
  <c r="BL24"/>
  <c r="BL25"/>
  <c r="BL26"/>
  <c r="BL27"/>
  <c r="BL28"/>
  <c r="BL29"/>
  <c r="BL31"/>
  <c r="BL32"/>
  <c r="BL33"/>
  <c r="BL34"/>
  <c r="BL35"/>
  <c r="BL36"/>
  <c r="BL39"/>
  <c r="BL40"/>
  <c r="BL41"/>
  <c r="BL42"/>
  <c r="BL43"/>
  <c r="BL44"/>
  <c r="BL45"/>
  <c r="BL46"/>
  <c r="BL47"/>
  <c r="BL48"/>
  <c r="BL49"/>
  <c r="BL50"/>
  <c r="BL51"/>
  <c r="BL52"/>
  <c r="BL55"/>
  <c r="BL56"/>
  <c r="BL57"/>
  <c r="BL60" s="1"/>
  <c r="BL58"/>
  <c r="BL59"/>
  <c r="BL62"/>
  <c r="BL69" s="1"/>
  <c r="BL63"/>
  <c r="BL64"/>
  <c r="BL65"/>
  <c r="BL66"/>
  <c r="BL67"/>
  <c r="BL68"/>
  <c r="BL71"/>
  <c r="BL72"/>
  <c r="BL73"/>
  <c r="BL74"/>
  <c r="BL75"/>
  <c r="BL77"/>
  <c r="BL78"/>
  <c r="BL79"/>
  <c r="BL81"/>
  <c r="BL84" s="1"/>
  <c r="BL82"/>
  <c r="BL83"/>
  <c r="BL88"/>
  <c r="BL89"/>
  <c r="BL90"/>
  <c r="BL91"/>
  <c r="BL94" s="1"/>
  <c r="BL92"/>
  <c r="BL93"/>
  <c r="BL96"/>
  <c r="BL97"/>
  <c r="BL98"/>
  <c r="BL99"/>
  <c r="BL100"/>
  <c r="BL103"/>
  <c r="BL104"/>
  <c r="BL105"/>
  <c r="BL106"/>
  <c r="BL107"/>
  <c r="BL108"/>
  <c r="BL109"/>
  <c r="BL110"/>
  <c r="BL112"/>
  <c r="BL113"/>
  <c r="BL114"/>
  <c r="BL115"/>
  <c r="BL116"/>
  <c r="BL117"/>
  <c r="BL118"/>
  <c r="BL119"/>
  <c r="BL121"/>
  <c r="BL122"/>
  <c r="BL123"/>
  <c r="BL124"/>
  <c r="BL125"/>
  <c r="BL126"/>
  <c r="BL127"/>
  <c r="BL128"/>
  <c r="BL133"/>
  <c r="BL134"/>
  <c r="BL135"/>
  <c r="BL136"/>
  <c r="BL138"/>
  <c r="BL139"/>
  <c r="BL140"/>
  <c r="BL141"/>
  <c r="BL142" s="1"/>
  <c r="BL144"/>
  <c r="BL145"/>
  <c r="BL146"/>
  <c r="BL147"/>
  <c r="BL148"/>
  <c r="BL151"/>
  <c r="BL152"/>
  <c r="BL155" s="1"/>
  <c r="BL153"/>
  <c r="BL154"/>
  <c r="BL157"/>
  <c r="BL158" s="1"/>
  <c r="BL160"/>
  <c r="BL161"/>
  <c r="BL162"/>
  <c r="BL163"/>
  <c r="BL166"/>
  <c r="BL167"/>
  <c r="BL171"/>
  <c r="BL172"/>
  <c r="BL173"/>
  <c r="BL176" s="1"/>
  <c r="BL174"/>
  <c r="BL175"/>
  <c r="BL179"/>
  <c r="BL180"/>
  <c r="BL181"/>
  <c r="BL182"/>
  <c r="BL183"/>
  <c r="BL184"/>
  <c r="BL185"/>
  <c r="BL186"/>
  <c r="BL187"/>
  <c r="BL189"/>
  <c r="BL190"/>
  <c r="BL191"/>
  <c r="BL192"/>
  <c r="BL194"/>
  <c r="BL195"/>
  <c r="BL196"/>
  <c r="BL198"/>
  <c r="BL199"/>
  <c r="BL200"/>
  <c r="BL201"/>
  <c r="BL203"/>
  <c r="BL204"/>
  <c r="BL205"/>
  <c r="BL206"/>
  <c r="BL208"/>
  <c r="BL209"/>
  <c r="BL210"/>
  <c r="BL211"/>
  <c r="BL212"/>
  <c r="BL213"/>
  <c r="BL216"/>
  <c r="BL217"/>
  <c r="BL220" s="1"/>
  <c r="BL218"/>
  <c r="BL219"/>
  <c r="BL222"/>
  <c r="BL223"/>
  <c r="BL227"/>
  <c r="BL237" s="1"/>
  <c r="BL228"/>
  <c r="BL229"/>
  <c r="BL230"/>
  <c r="BL231"/>
  <c r="BL233"/>
  <c r="BL234"/>
  <c r="BL235"/>
  <c r="BL236"/>
  <c r="BL240"/>
  <c r="BL241"/>
  <c r="BL242"/>
  <c r="BL243"/>
  <c r="BL244"/>
  <c r="BL247"/>
  <c r="BL248"/>
  <c r="BL249"/>
  <c r="BL250"/>
  <c r="BL251"/>
  <c r="BL252"/>
  <c r="BL254"/>
  <c r="BL255"/>
  <c r="BL256"/>
  <c r="BL257"/>
  <c r="BL258"/>
  <c r="BL259"/>
  <c r="BL260"/>
  <c r="BL261"/>
  <c r="BL263"/>
  <c r="BL264"/>
  <c r="BL265"/>
  <c r="BL266"/>
  <c r="BL267"/>
  <c r="BL268"/>
  <c r="BL269"/>
  <c r="BL270"/>
  <c r="BL272"/>
  <c r="BL273"/>
  <c r="BL274"/>
  <c r="BL275"/>
  <c r="BL276"/>
  <c r="BL277"/>
  <c r="BL278"/>
  <c r="BL279"/>
  <c r="BL280"/>
  <c r="BL285"/>
  <c r="BL286"/>
  <c r="BL287"/>
  <c r="BL288"/>
  <c r="BL289"/>
  <c r="BL290"/>
  <c r="BL291"/>
  <c r="BL292"/>
  <c r="BL293"/>
  <c r="BL294"/>
  <c r="BL295"/>
  <c r="BL296"/>
  <c r="BL297"/>
  <c r="BL298"/>
  <c r="BL300"/>
  <c r="BL301"/>
  <c r="BL302"/>
  <c r="BL303"/>
  <c r="BL305"/>
  <c r="BL306"/>
  <c r="BL307"/>
  <c r="BL308"/>
  <c r="BL312"/>
  <c r="BL313"/>
  <c r="BL324" s="1"/>
  <c r="BL314"/>
  <c r="BL315"/>
  <c r="BL316"/>
  <c r="BL317"/>
  <c r="BL318"/>
  <c r="BL319"/>
  <c r="BL320"/>
  <c r="BL321"/>
  <c r="BL322"/>
  <c r="BL323"/>
  <c r="BL326"/>
  <c r="BL327"/>
  <c r="BL329"/>
  <c r="BL330"/>
  <c r="BL332"/>
  <c r="BL333"/>
  <c r="BL335"/>
  <c r="BL336"/>
  <c r="BL338"/>
  <c r="BL339"/>
  <c r="BL340"/>
  <c r="BL341"/>
  <c r="BL342"/>
  <c r="BL343"/>
  <c r="BL344"/>
  <c r="BL345"/>
  <c r="BL346"/>
  <c r="BL347"/>
  <c r="BL348"/>
  <c r="BL349"/>
  <c r="BL350"/>
  <c r="BL351"/>
  <c r="BL352"/>
  <c r="BL353"/>
  <c r="BL354"/>
  <c r="BL355"/>
  <c r="BL356"/>
  <c r="BL357"/>
  <c r="BL358"/>
  <c r="BL359"/>
  <c r="BL360"/>
  <c r="BL361"/>
  <c r="BL362"/>
  <c r="BL363"/>
  <c r="BL364"/>
  <c r="BL365"/>
  <c r="BL366"/>
  <c r="BL367"/>
  <c r="BL368"/>
  <c r="BL369"/>
  <c r="BL370"/>
  <c r="BL371"/>
  <c r="BL375"/>
  <c r="BL378"/>
  <c r="BL381" s="1"/>
  <c r="BL379"/>
  <c r="BL380"/>
  <c r="BL384"/>
  <c r="BL385"/>
  <c r="BL388"/>
  <c r="BL389"/>
  <c r="BL390"/>
  <c r="BL391"/>
  <c r="BL392"/>
  <c r="BL393"/>
  <c r="BL396"/>
  <c r="BL397"/>
  <c r="BL398"/>
  <c r="BL399"/>
  <c r="BL400"/>
  <c r="BL401"/>
  <c r="BL405"/>
  <c r="BL406"/>
  <c r="BL407"/>
  <c r="BL408"/>
  <c r="BL409"/>
  <c r="BL410"/>
  <c r="BL411"/>
  <c r="BL412"/>
  <c r="BL413"/>
  <c r="BL414"/>
  <c r="BL415"/>
  <c r="BL416"/>
  <c r="BL417"/>
  <c r="BL418"/>
  <c r="BL419"/>
  <c r="BL420"/>
  <c r="BL421"/>
  <c r="BL422"/>
  <c r="BL423"/>
  <c r="BL426"/>
  <c r="BL427"/>
  <c r="BL428"/>
  <c r="BL429"/>
  <c r="BL430"/>
  <c r="BL431"/>
  <c r="BL432"/>
  <c r="BL433"/>
  <c r="BL434"/>
  <c r="BL435"/>
  <c r="BL436"/>
  <c r="BL437"/>
  <c r="BL439"/>
  <c r="BL440"/>
  <c r="BL441"/>
  <c r="BL442"/>
  <c r="BL443"/>
  <c r="BL444"/>
  <c r="BL445"/>
  <c r="BL446"/>
  <c r="BJ12"/>
  <c r="BJ13"/>
  <c r="BJ14"/>
  <c r="BJ15"/>
  <c r="BJ16"/>
  <c r="BJ17"/>
  <c r="BJ18"/>
  <c r="BJ19"/>
  <c r="BJ20"/>
  <c r="BJ21"/>
  <c r="BJ24"/>
  <c r="BJ29" s="1"/>
  <c r="BJ25"/>
  <c r="BJ26"/>
  <c r="BJ27"/>
  <c r="BJ28"/>
  <c r="BJ31"/>
  <c r="BJ32"/>
  <c r="BJ33"/>
  <c r="BJ34"/>
  <c r="BJ35"/>
  <c r="BJ36"/>
  <c r="BJ37"/>
  <c r="BJ39"/>
  <c r="BJ40"/>
  <c r="BJ41"/>
  <c r="BJ42"/>
  <c r="BJ53" s="1"/>
  <c r="BJ43"/>
  <c r="BJ44"/>
  <c r="BJ45"/>
  <c r="BJ46"/>
  <c r="BJ47"/>
  <c r="BJ48"/>
  <c r="BJ49"/>
  <c r="BJ50"/>
  <c r="BJ51"/>
  <c r="BJ52"/>
  <c r="BJ55"/>
  <c r="BJ60" s="1"/>
  <c r="BJ56"/>
  <c r="BJ57"/>
  <c r="BJ58"/>
  <c r="BJ59"/>
  <c r="BJ62"/>
  <c r="BJ63"/>
  <c r="BJ69" s="1"/>
  <c r="BJ64"/>
  <c r="BJ65"/>
  <c r="BJ66"/>
  <c r="BJ67"/>
  <c r="BJ68"/>
  <c r="BJ71"/>
  <c r="BJ72"/>
  <c r="BJ73"/>
  <c r="BJ74"/>
  <c r="BJ77"/>
  <c r="BJ78"/>
  <c r="BJ79"/>
  <c r="BJ81"/>
  <c r="BJ82"/>
  <c r="BJ83"/>
  <c r="BJ84"/>
  <c r="BJ88"/>
  <c r="BJ89"/>
  <c r="BJ90"/>
  <c r="BJ91"/>
  <c r="BJ92"/>
  <c r="BJ93"/>
  <c r="BJ94"/>
  <c r="BJ96"/>
  <c r="BJ97"/>
  <c r="BJ98"/>
  <c r="BJ99"/>
  <c r="BJ103"/>
  <c r="BJ104"/>
  <c r="BJ105"/>
  <c r="BJ106"/>
  <c r="BJ107"/>
  <c r="BJ108"/>
  <c r="BJ109"/>
  <c r="BJ112"/>
  <c r="BJ113"/>
  <c r="BJ114"/>
  <c r="BJ115"/>
  <c r="BJ116"/>
  <c r="BJ117"/>
  <c r="BJ118"/>
  <c r="BJ121"/>
  <c r="BJ122"/>
  <c r="BJ123"/>
  <c r="BJ124"/>
  <c r="BJ125"/>
  <c r="BJ126"/>
  <c r="BJ127"/>
  <c r="BJ133"/>
  <c r="BJ134"/>
  <c r="BJ135"/>
  <c r="BJ138"/>
  <c r="BJ139"/>
  <c r="BJ140"/>
  <c r="BJ141"/>
  <c r="BJ142"/>
  <c r="BJ144"/>
  <c r="BJ145"/>
  <c r="BJ146"/>
  <c r="BJ147"/>
  <c r="BJ149" s="1"/>
  <c r="BJ148"/>
  <c r="BJ151"/>
  <c r="BJ152"/>
  <c r="BJ155" s="1"/>
  <c r="BJ153"/>
  <c r="BJ154"/>
  <c r="BJ157"/>
  <c r="BJ158" s="1"/>
  <c r="BJ160"/>
  <c r="BJ161"/>
  <c r="BJ162"/>
  <c r="BJ163"/>
  <c r="BJ164"/>
  <c r="BJ166"/>
  <c r="BJ167" s="1"/>
  <c r="BJ171"/>
  <c r="BJ172"/>
  <c r="BJ173"/>
  <c r="BJ174"/>
  <c r="BJ175"/>
  <c r="BJ176"/>
  <c r="BJ179"/>
  <c r="BJ180"/>
  <c r="BJ181"/>
  <c r="BJ182"/>
  <c r="BJ214" s="1"/>
  <c r="BJ183"/>
  <c r="BJ184"/>
  <c r="BJ185"/>
  <c r="BJ186"/>
  <c r="BJ187"/>
  <c r="BJ189"/>
  <c r="BJ190"/>
  <c r="BJ191"/>
  <c r="BJ192"/>
  <c r="BJ194"/>
  <c r="BJ195"/>
  <c r="BJ196"/>
  <c r="BJ198"/>
  <c r="BJ199"/>
  <c r="BJ200"/>
  <c r="BJ201"/>
  <c r="BJ203"/>
  <c r="BJ204"/>
  <c r="BJ205"/>
  <c r="BJ206"/>
  <c r="BJ208"/>
  <c r="BJ209"/>
  <c r="BJ210"/>
  <c r="BJ211"/>
  <c r="BJ212"/>
  <c r="BJ213"/>
  <c r="BJ216"/>
  <c r="BJ217"/>
  <c r="BJ218"/>
  <c r="BJ219"/>
  <c r="BJ220"/>
  <c r="BJ222"/>
  <c r="BJ223" s="1"/>
  <c r="BJ227"/>
  <c r="BJ228"/>
  <c r="BJ231" s="1"/>
  <c r="BJ229"/>
  <c r="BJ230"/>
  <c r="BJ233"/>
  <c r="BJ236" s="1"/>
  <c r="BJ234"/>
  <c r="BJ235"/>
  <c r="BJ240"/>
  <c r="BJ241"/>
  <c r="BJ242"/>
  <c r="BJ245" s="1"/>
  <c r="BJ243"/>
  <c r="BJ282" s="1"/>
  <c r="BJ244"/>
  <c r="BJ247"/>
  <c r="BJ248"/>
  <c r="BJ249"/>
  <c r="BJ250"/>
  <c r="BJ251"/>
  <c r="BJ252"/>
  <c r="BJ254"/>
  <c r="BJ255"/>
  <c r="BJ256"/>
  <c r="BJ257"/>
  <c r="BJ258"/>
  <c r="BJ259"/>
  <c r="BJ260"/>
  <c r="BJ261"/>
  <c r="BJ263"/>
  <c r="BJ264"/>
  <c r="BJ265"/>
  <c r="BJ266"/>
  <c r="BJ267"/>
  <c r="BJ268"/>
  <c r="BJ269"/>
  <c r="BJ270"/>
  <c r="BJ272"/>
  <c r="BJ273"/>
  <c r="BJ274"/>
  <c r="BJ281" s="1"/>
  <c r="BJ275"/>
  <c r="BJ276"/>
  <c r="BJ277"/>
  <c r="BJ278"/>
  <c r="BJ279"/>
  <c r="BJ280"/>
  <c r="BJ285"/>
  <c r="BJ286"/>
  <c r="BJ287"/>
  <c r="BJ288"/>
  <c r="BJ289"/>
  <c r="BJ290"/>
  <c r="BJ291"/>
  <c r="BJ292"/>
  <c r="BJ293"/>
  <c r="BJ294"/>
  <c r="BJ295"/>
  <c r="BJ296"/>
  <c r="BJ297"/>
  <c r="BJ300"/>
  <c r="BJ301"/>
  <c r="BJ302"/>
  <c r="BJ305"/>
  <c r="BJ306"/>
  <c r="BJ307"/>
  <c r="BJ308"/>
  <c r="BJ309"/>
  <c r="BJ312"/>
  <c r="BJ313"/>
  <c r="BJ314"/>
  <c r="BJ315"/>
  <c r="BJ324" s="1"/>
  <c r="BJ316"/>
  <c r="BJ317"/>
  <c r="BJ318"/>
  <c r="BJ319"/>
  <c r="BJ320"/>
  <c r="BJ321"/>
  <c r="BJ322"/>
  <c r="BJ323"/>
  <c r="BJ326"/>
  <c r="BJ327" s="1"/>
  <c r="BJ329"/>
  <c r="BJ330"/>
  <c r="BJ332"/>
  <c r="BJ333" s="1"/>
  <c r="BJ335"/>
  <c r="BJ336"/>
  <c r="BJ338"/>
  <c r="BJ339"/>
  <c r="BJ340"/>
  <c r="BJ341"/>
  <c r="BJ342"/>
  <c r="BJ343"/>
  <c r="BJ344"/>
  <c r="BJ345"/>
  <c r="BJ346"/>
  <c r="BJ347"/>
  <c r="BJ348"/>
  <c r="BJ349"/>
  <c r="BJ350"/>
  <c r="BJ351"/>
  <c r="BJ352"/>
  <c r="BJ353"/>
  <c r="BJ354"/>
  <c r="BJ355"/>
  <c r="BJ356"/>
  <c r="BJ357"/>
  <c r="BJ358"/>
  <c r="BJ359"/>
  <c r="BJ360"/>
  <c r="BJ361"/>
  <c r="BJ362"/>
  <c r="BJ363"/>
  <c r="BJ364"/>
  <c r="BJ365"/>
  <c r="BJ366"/>
  <c r="BJ367"/>
  <c r="BJ368"/>
  <c r="BJ369"/>
  <c r="BJ370"/>
  <c r="BJ375"/>
  <c r="BJ376"/>
  <c r="BJ378"/>
  <c r="BJ379"/>
  <c r="BJ380"/>
  <c r="BJ381"/>
  <c r="BJ384"/>
  <c r="BJ385" s="1"/>
  <c r="BJ388"/>
  <c r="BJ389"/>
  <c r="BJ390"/>
  <c r="BJ391"/>
  <c r="BJ392"/>
  <c r="BJ393"/>
  <c r="BJ394"/>
  <c r="BJ396"/>
  <c r="BJ397"/>
  <c r="BJ398"/>
  <c r="BJ399"/>
  <c r="BJ401" s="1"/>
  <c r="BJ400"/>
  <c r="BJ405"/>
  <c r="BJ406"/>
  <c r="BJ407"/>
  <c r="BJ408"/>
  <c r="BJ409"/>
  <c r="BJ410"/>
  <c r="BJ411"/>
  <c r="BJ412"/>
  <c r="BJ413"/>
  <c r="BJ414"/>
  <c r="BJ415"/>
  <c r="BJ416"/>
  <c r="BJ417"/>
  <c r="BJ418"/>
  <c r="BJ419"/>
  <c r="BJ420"/>
  <c r="BJ421"/>
  <c r="BJ422"/>
  <c r="BJ423"/>
  <c r="BJ426"/>
  <c r="BJ427"/>
  <c r="BJ437" s="1"/>
  <c r="BJ428"/>
  <c r="BJ429"/>
  <c r="BJ430"/>
  <c r="BJ431"/>
  <c r="BJ432"/>
  <c r="BJ433"/>
  <c r="BJ434"/>
  <c r="BJ435"/>
  <c r="BJ436"/>
  <c r="BJ439"/>
  <c r="BJ440"/>
  <c r="BJ446" s="1"/>
  <c r="BJ441"/>
  <c r="BJ442"/>
  <c r="BJ443"/>
  <c r="BJ444"/>
  <c r="BJ445"/>
  <c r="BH12"/>
  <c r="BH13"/>
  <c r="BH14"/>
  <c r="BH15"/>
  <c r="BH16"/>
  <c r="BH17"/>
  <c r="BH18"/>
  <c r="BH19"/>
  <c r="BH20"/>
  <c r="BH21"/>
  <c r="BH22"/>
  <c r="BH24"/>
  <c r="BH25"/>
  <c r="BH26"/>
  <c r="BH27"/>
  <c r="BH28"/>
  <c r="BH31"/>
  <c r="BH32"/>
  <c r="BH33"/>
  <c r="BH34"/>
  <c r="BH35"/>
  <c r="BH36"/>
  <c r="BH37"/>
  <c r="BH39"/>
  <c r="BH40"/>
  <c r="BH41"/>
  <c r="BH42"/>
  <c r="BH53" s="1"/>
  <c r="BH43"/>
  <c r="BH44"/>
  <c r="BH45"/>
  <c r="BH46"/>
  <c r="BH47"/>
  <c r="BH48"/>
  <c r="BH49"/>
  <c r="BH50"/>
  <c r="BH51"/>
  <c r="BH52"/>
  <c r="BH55"/>
  <c r="BH60" s="1"/>
  <c r="BH56"/>
  <c r="BH57"/>
  <c r="BH58"/>
  <c r="BH59"/>
  <c r="BH62"/>
  <c r="BH63"/>
  <c r="BH64"/>
  <c r="BH65"/>
  <c r="BH66"/>
  <c r="BH67"/>
  <c r="BH68"/>
  <c r="BH71"/>
  <c r="BH72"/>
  <c r="BH73"/>
  <c r="BH74"/>
  <c r="BH77"/>
  <c r="BH79" s="1"/>
  <c r="BH78"/>
  <c r="BH81"/>
  <c r="BH82"/>
  <c r="BH84" s="1"/>
  <c r="BH83"/>
  <c r="BH88"/>
  <c r="BH89"/>
  <c r="BH90"/>
  <c r="BH91"/>
  <c r="BH92"/>
  <c r="BH93"/>
  <c r="BH96"/>
  <c r="BH97"/>
  <c r="BH100" s="1"/>
  <c r="BH98"/>
  <c r="BH99"/>
  <c r="BH103"/>
  <c r="BH110" s="1"/>
  <c r="BH104"/>
  <c r="BH105"/>
  <c r="BH106"/>
  <c r="BH107"/>
  <c r="BH108"/>
  <c r="BH109"/>
  <c r="BH112"/>
  <c r="BH113"/>
  <c r="BH114"/>
  <c r="BH115"/>
  <c r="BH116"/>
  <c r="BH117"/>
  <c r="BH118"/>
  <c r="BH121"/>
  <c r="BH122"/>
  <c r="BH123"/>
  <c r="BH124"/>
  <c r="BH125"/>
  <c r="BH126"/>
  <c r="BH127"/>
  <c r="BH133"/>
  <c r="BH134"/>
  <c r="BH135"/>
  <c r="BH136"/>
  <c r="BH138"/>
  <c r="BH139"/>
  <c r="BH140"/>
  <c r="BH142" s="1"/>
  <c r="BH141"/>
  <c r="BH144"/>
  <c r="BH145"/>
  <c r="BH146"/>
  <c r="BH149" s="1"/>
  <c r="BH147"/>
  <c r="BH148"/>
  <c r="BH151"/>
  <c r="BH152"/>
  <c r="BH153"/>
  <c r="BH154"/>
  <c r="BH155"/>
  <c r="BH157"/>
  <c r="BH158"/>
  <c r="BH160"/>
  <c r="BH161"/>
  <c r="BH164" s="1"/>
  <c r="BH162"/>
  <c r="BH163"/>
  <c r="BH166"/>
  <c r="BH167" s="1"/>
  <c r="BH171"/>
  <c r="BH172"/>
  <c r="BH173"/>
  <c r="BH174"/>
  <c r="BH175"/>
  <c r="BH176"/>
  <c r="BH179"/>
  <c r="BH180"/>
  <c r="BH181"/>
  <c r="BH182"/>
  <c r="BH183"/>
  <c r="BH184"/>
  <c r="BH185"/>
  <c r="BH186"/>
  <c r="BH187"/>
  <c r="BH189"/>
  <c r="BH190"/>
  <c r="BH191"/>
  <c r="BH192"/>
  <c r="BH194"/>
  <c r="BH195"/>
  <c r="BH196"/>
  <c r="BH198"/>
  <c r="BH199"/>
  <c r="BH200"/>
  <c r="BH201"/>
  <c r="BH203"/>
  <c r="BH204"/>
  <c r="BH205"/>
  <c r="BH206"/>
  <c r="BH208"/>
  <c r="BH209"/>
  <c r="BH210"/>
  <c r="BH211"/>
  <c r="BH212"/>
  <c r="BH213"/>
  <c r="BH216"/>
  <c r="BH217"/>
  <c r="BH218"/>
  <c r="BH219"/>
  <c r="BH220"/>
  <c r="BH222"/>
  <c r="BH223"/>
  <c r="BH227"/>
  <c r="BH228"/>
  <c r="BH229"/>
  <c r="BH230"/>
  <c r="BH231"/>
  <c r="BH233"/>
  <c r="BH234"/>
  <c r="BH235"/>
  <c r="BH236"/>
  <c r="BH240"/>
  <c r="BH241"/>
  <c r="BH242"/>
  <c r="BH245" s="1"/>
  <c r="BH243"/>
  <c r="BH244"/>
  <c r="BH247"/>
  <c r="BH248"/>
  <c r="BH249"/>
  <c r="BH250"/>
  <c r="BH251"/>
  <c r="BH254"/>
  <c r="BH255"/>
  <c r="BH256"/>
  <c r="BH257"/>
  <c r="BH258"/>
  <c r="BH259"/>
  <c r="BH260"/>
  <c r="BH263"/>
  <c r="BH264"/>
  <c r="BH270" s="1"/>
  <c r="BH265"/>
  <c r="BH266"/>
  <c r="BH267"/>
  <c r="BH268"/>
  <c r="BH269"/>
  <c r="BH272"/>
  <c r="BH273"/>
  <c r="BH274"/>
  <c r="BH275"/>
  <c r="BH276"/>
  <c r="BH277"/>
  <c r="BH278"/>
  <c r="BH279"/>
  <c r="BH280"/>
  <c r="BH285"/>
  <c r="BH286"/>
  <c r="BH287"/>
  <c r="BH288"/>
  <c r="BH289"/>
  <c r="BH290"/>
  <c r="BH291"/>
  <c r="BH292"/>
  <c r="BH293"/>
  <c r="BH294"/>
  <c r="BH295"/>
  <c r="BH296"/>
  <c r="BH297"/>
  <c r="BH300"/>
  <c r="BH301"/>
  <c r="BH305"/>
  <c r="BH306"/>
  <c r="BH309" s="1"/>
  <c r="BH307"/>
  <c r="BH308"/>
  <c r="BH312"/>
  <c r="BH313"/>
  <c r="BH314"/>
  <c r="BH315"/>
  <c r="BH316"/>
  <c r="BH317"/>
  <c r="BH318"/>
  <c r="BH319"/>
  <c r="BH320"/>
  <c r="BH321"/>
  <c r="BH322"/>
  <c r="BH323"/>
  <c r="BH324"/>
  <c r="BH326"/>
  <c r="BH327"/>
  <c r="BH329"/>
  <c r="BH330"/>
  <c r="BH332"/>
  <c r="BH333"/>
  <c r="BH335"/>
  <c r="BH336"/>
  <c r="BH338"/>
  <c r="BH339"/>
  <c r="BH340"/>
  <c r="BH341"/>
  <c r="BH342"/>
  <c r="BH343"/>
  <c r="BH344"/>
  <c r="BH345"/>
  <c r="BH346"/>
  <c r="BH347"/>
  <c r="BH348"/>
  <c r="BH349"/>
  <c r="BH350"/>
  <c r="BH351"/>
  <c r="BH352"/>
  <c r="BH353"/>
  <c r="BH354"/>
  <c r="BH355"/>
  <c r="BH356"/>
  <c r="BH357"/>
  <c r="BH358"/>
  <c r="BH359"/>
  <c r="BH360"/>
  <c r="BH361"/>
  <c r="BH362"/>
  <c r="BH363"/>
  <c r="BH364"/>
  <c r="BH365"/>
  <c r="BH366"/>
  <c r="BH367"/>
  <c r="BH368"/>
  <c r="BH369"/>
  <c r="BH370"/>
  <c r="BH375"/>
  <c r="BH378"/>
  <c r="BH379"/>
  <c r="BH381" s="1"/>
  <c r="BH380"/>
  <c r="BH384"/>
  <c r="BH385"/>
  <c r="BH388"/>
  <c r="BH389"/>
  <c r="BH390"/>
  <c r="BH391"/>
  <c r="BH394" s="1"/>
  <c r="BH392"/>
  <c r="BH393"/>
  <c r="BH396"/>
  <c r="BH397"/>
  <c r="BH398"/>
  <c r="BH399"/>
  <c r="BH400"/>
  <c r="BH405"/>
  <c r="BH406"/>
  <c r="BH407"/>
  <c r="BH408"/>
  <c r="BH409"/>
  <c r="BH410"/>
  <c r="BH411"/>
  <c r="BH412"/>
  <c r="BH413"/>
  <c r="BH414"/>
  <c r="BH415"/>
  <c r="BH416"/>
  <c r="BH417"/>
  <c r="BH418"/>
  <c r="BH419"/>
  <c r="BH420"/>
  <c r="BH421"/>
  <c r="BH422"/>
  <c r="BH423"/>
  <c r="BH426"/>
  <c r="BH427"/>
  <c r="BH428"/>
  <c r="BH429"/>
  <c r="BH430"/>
  <c r="BH431"/>
  <c r="BH432"/>
  <c r="BH433"/>
  <c r="BH434"/>
  <c r="BH435"/>
  <c r="BH436"/>
  <c r="BH439"/>
  <c r="BH440"/>
  <c r="BH441"/>
  <c r="BH442"/>
  <c r="BH443"/>
  <c r="BH444"/>
  <c r="BH445"/>
  <c r="BF12"/>
  <c r="BF13"/>
  <c r="BF14"/>
  <c r="BF15"/>
  <c r="BF16"/>
  <c r="BF17"/>
  <c r="BF18"/>
  <c r="BF19"/>
  <c r="BF20"/>
  <c r="BF21"/>
  <c r="BF22"/>
  <c r="BF24"/>
  <c r="BF25"/>
  <c r="BF26"/>
  <c r="BF29" s="1"/>
  <c r="BF27"/>
  <c r="BF28"/>
  <c r="BF31"/>
  <c r="BF37" s="1"/>
  <c r="BF32"/>
  <c r="BF33"/>
  <c r="BF34"/>
  <c r="BF35"/>
  <c r="BF36"/>
  <c r="BF39"/>
  <c r="BF40"/>
  <c r="BF41"/>
  <c r="BF42"/>
  <c r="BF43"/>
  <c r="BF44"/>
  <c r="BF45"/>
  <c r="BF46"/>
  <c r="BF47"/>
  <c r="BF48"/>
  <c r="BF49"/>
  <c r="BF50"/>
  <c r="BF51"/>
  <c r="BF52"/>
  <c r="BF53"/>
  <c r="BF55"/>
  <c r="BF56"/>
  <c r="BF57"/>
  <c r="BF58"/>
  <c r="BF59"/>
  <c r="BF62"/>
  <c r="BF63"/>
  <c r="BF64"/>
  <c r="BF65"/>
  <c r="BF66"/>
  <c r="BF67"/>
  <c r="BF68"/>
  <c r="BF71"/>
  <c r="BF72"/>
  <c r="BF73"/>
  <c r="BF74"/>
  <c r="BF75"/>
  <c r="BF77"/>
  <c r="BF79" s="1"/>
  <c r="BF78"/>
  <c r="BF81"/>
  <c r="BF84" s="1"/>
  <c r="BF82"/>
  <c r="BF83"/>
  <c r="BF88"/>
  <c r="BF89"/>
  <c r="BF90"/>
  <c r="BF91"/>
  <c r="BF92"/>
  <c r="BF93"/>
  <c r="BF96"/>
  <c r="BF97"/>
  <c r="BF100" s="1"/>
  <c r="BF98"/>
  <c r="BF99"/>
  <c r="BF103"/>
  <c r="BF110" s="1"/>
  <c r="BF129" s="1"/>
  <c r="BF104"/>
  <c r="BF105"/>
  <c r="BF106"/>
  <c r="BF107"/>
  <c r="BF108"/>
  <c r="BF109"/>
  <c r="BF112"/>
  <c r="BF119" s="1"/>
  <c r="BF113"/>
  <c r="BF114"/>
  <c r="BF115"/>
  <c r="BF116"/>
  <c r="BF117"/>
  <c r="BF118"/>
  <c r="BF121"/>
  <c r="BF128" s="1"/>
  <c r="BF122"/>
  <c r="BF123"/>
  <c r="BF124"/>
  <c r="BF125"/>
  <c r="BF126"/>
  <c r="BF127"/>
  <c r="BF133"/>
  <c r="BF134"/>
  <c r="BF136" s="1"/>
  <c r="BF135"/>
  <c r="BF138"/>
  <c r="BF139"/>
  <c r="BF142" s="1"/>
  <c r="BF140"/>
  <c r="BF141"/>
  <c r="BF144"/>
  <c r="BF145"/>
  <c r="BF146"/>
  <c r="BF147"/>
  <c r="BF148"/>
  <c r="BF149"/>
  <c r="BF151"/>
  <c r="BF152"/>
  <c r="BF153"/>
  <c r="BF154"/>
  <c r="BF157"/>
  <c r="BF158"/>
  <c r="BF160"/>
  <c r="BF161"/>
  <c r="BF162"/>
  <c r="BF163"/>
  <c r="BF164"/>
  <c r="BF166"/>
  <c r="BF167"/>
  <c r="BF171"/>
  <c r="BF172"/>
  <c r="BF173"/>
  <c r="BF174"/>
  <c r="BF175"/>
  <c r="BF179"/>
  <c r="BF180"/>
  <c r="BF214" s="1"/>
  <c r="BF181"/>
  <c r="BF182"/>
  <c r="BF183"/>
  <c r="BF184"/>
  <c r="BF185"/>
  <c r="BF186"/>
  <c r="BF187"/>
  <c r="BF189"/>
  <c r="BF190"/>
  <c r="BF191"/>
  <c r="BF192"/>
  <c r="BF194"/>
  <c r="BF195"/>
  <c r="BF196"/>
  <c r="BF198"/>
  <c r="BF199"/>
  <c r="BF200"/>
  <c r="BF201"/>
  <c r="BF203"/>
  <c r="BF204"/>
  <c r="BF205"/>
  <c r="BF206"/>
  <c r="BF208"/>
  <c r="BF209"/>
  <c r="BF210"/>
  <c r="BF211"/>
  <c r="BF212"/>
  <c r="BF213"/>
  <c r="BF216"/>
  <c r="BF217"/>
  <c r="BF218"/>
  <c r="BF220" s="1"/>
  <c r="BF219"/>
  <c r="BF222"/>
  <c r="BF223"/>
  <c r="BF227"/>
  <c r="BF228"/>
  <c r="BF229"/>
  <c r="BF231" s="1"/>
  <c r="BF230"/>
  <c r="BF233"/>
  <c r="BF234"/>
  <c r="BF235"/>
  <c r="BF240"/>
  <c r="BF245" s="1"/>
  <c r="BF241"/>
  <c r="BF242"/>
  <c r="BF243"/>
  <c r="BF244"/>
  <c r="BF247"/>
  <c r="BF252" s="1"/>
  <c r="BF248"/>
  <c r="BF249"/>
  <c r="BF250"/>
  <c r="BF251"/>
  <c r="BF254"/>
  <c r="BF255"/>
  <c r="BF256"/>
  <c r="BF257"/>
  <c r="BF258"/>
  <c r="BF259"/>
  <c r="BF260"/>
  <c r="BF263"/>
  <c r="BF264"/>
  <c r="BF265"/>
  <c r="BF266"/>
  <c r="BF267"/>
  <c r="BF268"/>
  <c r="BF269"/>
  <c r="BF272"/>
  <c r="BF273"/>
  <c r="BF274"/>
  <c r="BF275"/>
  <c r="BF276"/>
  <c r="BF277"/>
  <c r="BF278"/>
  <c r="BF279"/>
  <c r="BF280"/>
  <c r="BF281"/>
  <c r="BF285"/>
  <c r="BF286"/>
  <c r="BF287"/>
  <c r="BF288"/>
  <c r="BF289"/>
  <c r="BF290"/>
  <c r="BF291"/>
  <c r="BF292"/>
  <c r="BF293"/>
  <c r="BF294"/>
  <c r="BF295"/>
  <c r="BF296"/>
  <c r="BF297"/>
  <c r="BF298"/>
  <c r="BF300"/>
  <c r="BF302" s="1"/>
  <c r="BF301"/>
  <c r="BF303"/>
  <c r="BF305"/>
  <c r="BF306"/>
  <c r="BF307"/>
  <c r="BF308"/>
  <c r="BF309" s="1"/>
  <c r="BF312"/>
  <c r="BF313"/>
  <c r="BF314"/>
  <c r="BF315"/>
  <c r="BF316"/>
  <c r="BF317"/>
  <c r="BF318"/>
  <c r="BF319"/>
  <c r="BF320"/>
  <c r="BF321"/>
  <c r="BF322"/>
  <c r="BF323"/>
  <c r="BF326"/>
  <c r="BF327"/>
  <c r="BF329"/>
  <c r="BF330" s="1"/>
  <c r="BF332"/>
  <c r="BF333"/>
  <c r="BF335"/>
  <c r="BF336"/>
  <c r="BF338"/>
  <c r="BF371" s="1"/>
  <c r="BF339"/>
  <c r="BF340"/>
  <c r="BF341"/>
  <c r="BF342"/>
  <c r="BF343"/>
  <c r="BF344"/>
  <c r="BF345"/>
  <c r="BF346"/>
  <c r="BF347"/>
  <c r="BF348"/>
  <c r="BF349"/>
  <c r="BF350"/>
  <c r="BF351"/>
  <c r="BF352"/>
  <c r="BF353"/>
  <c r="BF354"/>
  <c r="BF355"/>
  <c r="BF356"/>
  <c r="BF357"/>
  <c r="BF358"/>
  <c r="BF359"/>
  <c r="BF360"/>
  <c r="BF361"/>
  <c r="BF362"/>
  <c r="BF363"/>
  <c r="BF364"/>
  <c r="BF365"/>
  <c r="BF366"/>
  <c r="BF367"/>
  <c r="BF368"/>
  <c r="BF369"/>
  <c r="BF370"/>
  <c r="BF375"/>
  <c r="BF376" s="1"/>
  <c r="BF378"/>
  <c r="BF379"/>
  <c r="BF381" s="1"/>
  <c r="BF380"/>
  <c r="BF384"/>
  <c r="BF385"/>
  <c r="BF388"/>
  <c r="BF402" s="1"/>
  <c r="BF389"/>
  <c r="BF390"/>
  <c r="BF391"/>
  <c r="BF394" s="1"/>
  <c r="BF392"/>
  <c r="BF393"/>
  <c r="BF396"/>
  <c r="BF401" s="1"/>
  <c r="BF397"/>
  <c r="BF398"/>
  <c r="BF399"/>
  <c r="BF400"/>
  <c r="BF405"/>
  <c r="BF406"/>
  <c r="BF407"/>
  <c r="BF408"/>
  <c r="BF409"/>
  <c r="BF410"/>
  <c r="BF411"/>
  <c r="BF412"/>
  <c r="BF413"/>
  <c r="BF414"/>
  <c r="BF415"/>
  <c r="BF416"/>
  <c r="BF417"/>
  <c r="BF418"/>
  <c r="BF419"/>
  <c r="BF420"/>
  <c r="BF421"/>
  <c r="BF422"/>
  <c r="BF423"/>
  <c r="BF426"/>
  <c r="BF427"/>
  <c r="BF437" s="1"/>
  <c r="BF428"/>
  <c r="BF429"/>
  <c r="BF430"/>
  <c r="BF431"/>
  <c r="BF432"/>
  <c r="BF433"/>
  <c r="BF434"/>
  <c r="BF435"/>
  <c r="BF436"/>
  <c r="BF439"/>
  <c r="BF440"/>
  <c r="BF446" s="1"/>
  <c r="BF441"/>
  <c r="BF442"/>
  <c r="BF443"/>
  <c r="BF444"/>
  <c r="BF445"/>
  <c r="BD12"/>
  <c r="BD13"/>
  <c r="BD14"/>
  <c r="BD15"/>
  <c r="BD16"/>
  <c r="BD17"/>
  <c r="BD18"/>
  <c r="BD19"/>
  <c r="BD20"/>
  <c r="BD21"/>
  <c r="BD22"/>
  <c r="BD24"/>
  <c r="BD29" s="1"/>
  <c r="BD25"/>
  <c r="BD26"/>
  <c r="BD27"/>
  <c r="BD28"/>
  <c r="BD31"/>
  <c r="BD37" s="1"/>
  <c r="BD32"/>
  <c r="BD33"/>
  <c r="BD34"/>
  <c r="BD35"/>
  <c r="BD36"/>
  <c r="BD39"/>
  <c r="BD40"/>
  <c r="BD41"/>
  <c r="BD42"/>
  <c r="BD43"/>
  <c r="BD44"/>
  <c r="BD45"/>
  <c r="BD46"/>
  <c r="BD47"/>
  <c r="BD48"/>
  <c r="BD49"/>
  <c r="BD50"/>
  <c r="BD51"/>
  <c r="BD52"/>
  <c r="BD53"/>
  <c r="BD55"/>
  <c r="BD60" s="1"/>
  <c r="BD56"/>
  <c r="BD57"/>
  <c r="BD58"/>
  <c r="BD59"/>
  <c r="BD62"/>
  <c r="BD69" s="1"/>
  <c r="BD63"/>
  <c r="BD64"/>
  <c r="BD65"/>
  <c r="BD66"/>
  <c r="BD67"/>
  <c r="BD68"/>
  <c r="BD71"/>
  <c r="BD72"/>
  <c r="BD75" s="1"/>
  <c r="BD73"/>
  <c r="BD74"/>
  <c r="BD77"/>
  <c r="BD79" s="1"/>
  <c r="BD78"/>
  <c r="BD81"/>
  <c r="BD84" s="1"/>
  <c r="BD82"/>
  <c r="BD83"/>
  <c r="BD88"/>
  <c r="BD89"/>
  <c r="BD90"/>
  <c r="BD91"/>
  <c r="BD92"/>
  <c r="BD93"/>
  <c r="BD96"/>
  <c r="BD97"/>
  <c r="BD100" s="1"/>
  <c r="BD98"/>
  <c r="BD99"/>
  <c r="BD103"/>
  <c r="BD110" s="1"/>
  <c r="BD129" s="1"/>
  <c r="BD104"/>
  <c r="BD105"/>
  <c r="BD106"/>
  <c r="BD107"/>
  <c r="BD108"/>
  <c r="BD109"/>
  <c r="BD112"/>
  <c r="BD119" s="1"/>
  <c r="BD113"/>
  <c r="BD114"/>
  <c r="BD115"/>
  <c r="BD116"/>
  <c r="BD117"/>
  <c r="BD118"/>
  <c r="BD121"/>
  <c r="BD128" s="1"/>
  <c r="BD122"/>
  <c r="BD123"/>
  <c r="BD124"/>
  <c r="BD125"/>
  <c r="BD126"/>
  <c r="BD127"/>
  <c r="BD133"/>
  <c r="BD134"/>
  <c r="BD136" s="1"/>
  <c r="BD135"/>
  <c r="BD138"/>
  <c r="BD139"/>
  <c r="BD142" s="1"/>
  <c r="BD140"/>
  <c r="BD141"/>
  <c r="BD144"/>
  <c r="BD145"/>
  <c r="BD146"/>
  <c r="BD147"/>
  <c r="BD148"/>
  <c r="BD149"/>
  <c r="BD151"/>
  <c r="BD152"/>
  <c r="BD153"/>
  <c r="BD155" s="1"/>
  <c r="BD154"/>
  <c r="BD157"/>
  <c r="BD158"/>
  <c r="BD160"/>
  <c r="BD161"/>
  <c r="BD162"/>
  <c r="BD163"/>
  <c r="BD164"/>
  <c r="BD166"/>
  <c r="BD167" s="1"/>
  <c r="BD171"/>
  <c r="BD176" s="1"/>
  <c r="BD172"/>
  <c r="BD173"/>
  <c r="BD174"/>
  <c r="BD175"/>
  <c r="BD179"/>
  <c r="BD180"/>
  <c r="BD181"/>
  <c r="BD182"/>
  <c r="BD183"/>
  <c r="BD184"/>
  <c r="BD185"/>
  <c r="BD186"/>
  <c r="BD187"/>
  <c r="BD189"/>
  <c r="BD190"/>
  <c r="BD191"/>
  <c r="BD192"/>
  <c r="BD194"/>
  <c r="BD195"/>
  <c r="BD196"/>
  <c r="BD198"/>
  <c r="BD199"/>
  <c r="BD200"/>
  <c r="BD201"/>
  <c r="BD203"/>
  <c r="BD204"/>
  <c r="BD205"/>
  <c r="BD206"/>
  <c r="BD208"/>
  <c r="BD209"/>
  <c r="BD210"/>
  <c r="BD211"/>
  <c r="BD212"/>
  <c r="BD213"/>
  <c r="BD214"/>
  <c r="BD216"/>
  <c r="BD217"/>
  <c r="BD218"/>
  <c r="BD220" s="1"/>
  <c r="BD219"/>
  <c r="BD222"/>
  <c r="BD223"/>
  <c r="BD227"/>
  <c r="BD228"/>
  <c r="BD229"/>
  <c r="BD231" s="1"/>
  <c r="BD230"/>
  <c r="BD233"/>
  <c r="BD234"/>
  <c r="BD236" s="1"/>
  <c r="BD235"/>
  <c r="BD240"/>
  <c r="BD241"/>
  <c r="BD242"/>
  <c r="BD243"/>
  <c r="BD244"/>
  <c r="BD245"/>
  <c r="BD247"/>
  <c r="BD252" s="1"/>
  <c r="BD248"/>
  <c r="BD249"/>
  <c r="BD250"/>
  <c r="BD251"/>
  <c r="BD254"/>
  <c r="BD261" s="1"/>
  <c r="BD255"/>
  <c r="BD256"/>
  <c r="BD257"/>
  <c r="BD258"/>
  <c r="BD259"/>
  <c r="BD260"/>
  <c r="BD263"/>
  <c r="BD270" s="1"/>
  <c r="BD264"/>
  <c r="BD265"/>
  <c r="BD266"/>
  <c r="BD267"/>
  <c r="BD268"/>
  <c r="BD269"/>
  <c r="BD272"/>
  <c r="BD273"/>
  <c r="BD274"/>
  <c r="BD275"/>
  <c r="BD276"/>
  <c r="BD277"/>
  <c r="BD278"/>
  <c r="BD279"/>
  <c r="BD280"/>
  <c r="BD281"/>
  <c r="BD285"/>
  <c r="BD286"/>
  <c r="BD287"/>
  <c r="BD298" s="1"/>
  <c r="BD288"/>
  <c r="BD289"/>
  <c r="BD290"/>
  <c r="BD291"/>
  <c r="BD292"/>
  <c r="BD293"/>
  <c r="BD294"/>
  <c r="BD295"/>
  <c r="BD296"/>
  <c r="BD297"/>
  <c r="BD300"/>
  <c r="BD302" s="1"/>
  <c r="BD301"/>
  <c r="BD305"/>
  <c r="BD306"/>
  <c r="BD307"/>
  <c r="BD308"/>
  <c r="BD309"/>
  <c r="BD312"/>
  <c r="BD313"/>
  <c r="BD314"/>
  <c r="BD324" s="1"/>
  <c r="BD315"/>
  <c r="BD316"/>
  <c r="BD317"/>
  <c r="BD318"/>
  <c r="BD319"/>
  <c r="BD320"/>
  <c r="BD321"/>
  <c r="BD322"/>
  <c r="BD323"/>
  <c r="BD326"/>
  <c r="BD327"/>
  <c r="BD329"/>
  <c r="BD330" s="1"/>
  <c r="BD332"/>
  <c r="BD333"/>
  <c r="BD335"/>
  <c r="BD336" s="1"/>
  <c r="BD338"/>
  <c r="BD339"/>
  <c r="BD340"/>
  <c r="BD371" s="1"/>
  <c r="BD341"/>
  <c r="BD342"/>
  <c r="BD343"/>
  <c r="BD344"/>
  <c r="BD345"/>
  <c r="BD346"/>
  <c r="BD347"/>
  <c r="BD348"/>
  <c r="BD349"/>
  <c r="BD350"/>
  <c r="BD351"/>
  <c r="BD352"/>
  <c r="BD353"/>
  <c r="BD354"/>
  <c r="BD355"/>
  <c r="BD356"/>
  <c r="BD357"/>
  <c r="BD358"/>
  <c r="BD359"/>
  <c r="BD360"/>
  <c r="BD361"/>
  <c r="BD362"/>
  <c r="BD363"/>
  <c r="BD364"/>
  <c r="BD365"/>
  <c r="BD366"/>
  <c r="BD367"/>
  <c r="BD368"/>
  <c r="BD369"/>
  <c r="BD370"/>
  <c r="BD375"/>
  <c r="BD376" s="1"/>
  <c r="BD382" s="1"/>
  <c r="BD378"/>
  <c r="BD381" s="1"/>
  <c r="BD379"/>
  <c r="BD380"/>
  <c r="BD384"/>
  <c r="BD385" s="1"/>
  <c r="BD388"/>
  <c r="BD389"/>
  <c r="BD390"/>
  <c r="BD391"/>
  <c r="BD392"/>
  <c r="BD393"/>
  <c r="BD394"/>
  <c r="BD396"/>
  <c r="BD401" s="1"/>
  <c r="BD397"/>
  <c r="BD398"/>
  <c r="BD399"/>
  <c r="BD400"/>
  <c r="BD405"/>
  <c r="BD406"/>
  <c r="BD407"/>
  <c r="BD408"/>
  <c r="BD409"/>
  <c r="BD410"/>
  <c r="BD411"/>
  <c r="BD412"/>
  <c r="BD413"/>
  <c r="BD414"/>
  <c r="BD415"/>
  <c r="BD416"/>
  <c r="BD417"/>
  <c r="BD418"/>
  <c r="BD419"/>
  <c r="BD420"/>
  <c r="BD421"/>
  <c r="BD422"/>
  <c r="BD423"/>
  <c r="BD426"/>
  <c r="BD437" s="1"/>
  <c r="BD427"/>
  <c r="BD428"/>
  <c r="BD429"/>
  <c r="BD430"/>
  <c r="BD431"/>
  <c r="BD432"/>
  <c r="BD433"/>
  <c r="BD434"/>
  <c r="BD435"/>
  <c r="BD436"/>
  <c r="BD439"/>
  <c r="BD446" s="1"/>
  <c r="BD440"/>
  <c r="BD441"/>
  <c r="BD442"/>
  <c r="BD443"/>
  <c r="BD444"/>
  <c r="BD445"/>
  <c r="BB12"/>
  <c r="BB22" s="1"/>
  <c r="BB13"/>
  <c r="BB14"/>
  <c r="BB15"/>
  <c r="BB16"/>
  <c r="BB17"/>
  <c r="BB18"/>
  <c r="BB19"/>
  <c r="BB20"/>
  <c r="BB21"/>
  <c r="BB24"/>
  <c r="BB25"/>
  <c r="BB26"/>
  <c r="BB29" s="1"/>
  <c r="BB27"/>
  <c r="BB28"/>
  <c r="BB31"/>
  <c r="BB37" s="1"/>
  <c r="BB32"/>
  <c r="BB33"/>
  <c r="BB34"/>
  <c r="BB35"/>
  <c r="BB36"/>
  <c r="BB39"/>
  <c r="BB53" s="1"/>
  <c r="BB40"/>
  <c r="BB41"/>
  <c r="BB42"/>
  <c r="BB43"/>
  <c r="BB44"/>
  <c r="BB45"/>
  <c r="BB46"/>
  <c r="BB47"/>
  <c r="BB48"/>
  <c r="BB49"/>
  <c r="BB50"/>
  <c r="BB51"/>
  <c r="BB52"/>
  <c r="BB55"/>
  <c r="BB56"/>
  <c r="BB57"/>
  <c r="BB60" s="1"/>
  <c r="BB58"/>
  <c r="BB59"/>
  <c r="BB62"/>
  <c r="BB69" s="1"/>
  <c r="BB63"/>
  <c r="BB64"/>
  <c r="BB65"/>
  <c r="BB66"/>
  <c r="BB67"/>
  <c r="BB68"/>
  <c r="BB71"/>
  <c r="BB72"/>
  <c r="BB73"/>
  <c r="BB74"/>
  <c r="BB75"/>
  <c r="BB77"/>
  <c r="BB78"/>
  <c r="BB79"/>
  <c r="BB81"/>
  <c r="BB84" s="1"/>
  <c r="BB82"/>
  <c r="BB83"/>
  <c r="BB88"/>
  <c r="BB130" s="1"/>
  <c r="BB89"/>
  <c r="BB90"/>
  <c r="BB91"/>
  <c r="BB94" s="1"/>
  <c r="BB92"/>
  <c r="BB93"/>
  <c r="BB96"/>
  <c r="BB97"/>
  <c r="BB98"/>
  <c r="BB99"/>
  <c r="BB100"/>
  <c r="BB103"/>
  <c r="BB104"/>
  <c r="BB105"/>
  <c r="BB129" s="1"/>
  <c r="BB106"/>
  <c r="BB107"/>
  <c r="BB108"/>
  <c r="BB109"/>
  <c r="BB110"/>
  <c r="BB112"/>
  <c r="BB113"/>
  <c r="BB114"/>
  <c r="BB115"/>
  <c r="BB116"/>
  <c r="BB117"/>
  <c r="BB118"/>
  <c r="BB119"/>
  <c r="BB121"/>
  <c r="BB122"/>
  <c r="BB123"/>
  <c r="BB124"/>
  <c r="BB125"/>
  <c r="BB126"/>
  <c r="BB127"/>
  <c r="BB128"/>
  <c r="BB133"/>
  <c r="BB136" s="1"/>
  <c r="BB134"/>
  <c r="BB135"/>
  <c r="BB138"/>
  <c r="BB139"/>
  <c r="BB142" s="1"/>
  <c r="BB140"/>
  <c r="BB141"/>
  <c r="BB144"/>
  <c r="BB149" s="1"/>
  <c r="BB145"/>
  <c r="BB146"/>
  <c r="BB147"/>
  <c r="BB148"/>
  <c r="BB151"/>
  <c r="BB152"/>
  <c r="BB155" s="1"/>
  <c r="BB153"/>
  <c r="BB154"/>
  <c r="BB157"/>
  <c r="BB158"/>
  <c r="BB160"/>
  <c r="BB161"/>
  <c r="BB162"/>
  <c r="BB164" s="1"/>
  <c r="BB163"/>
  <c r="BB166"/>
  <c r="BB167"/>
  <c r="BB171"/>
  <c r="BB176" s="1"/>
  <c r="BB172"/>
  <c r="BB173"/>
  <c r="BB174"/>
  <c r="BB175"/>
  <c r="BB179"/>
  <c r="BB214" s="1"/>
  <c r="BB180"/>
  <c r="BB181"/>
  <c r="BB182"/>
  <c r="BB183"/>
  <c r="BB184"/>
  <c r="BB185"/>
  <c r="BB186"/>
  <c r="BB187"/>
  <c r="BB189"/>
  <c r="BB190"/>
  <c r="BB191"/>
  <c r="BB192"/>
  <c r="BB194"/>
  <c r="BB195"/>
  <c r="BB196"/>
  <c r="BB198"/>
  <c r="BB199"/>
  <c r="BB200"/>
  <c r="BB201"/>
  <c r="BB203"/>
  <c r="BB204"/>
  <c r="BB205"/>
  <c r="BB206"/>
  <c r="BB208"/>
  <c r="BB209"/>
  <c r="BB210"/>
  <c r="BB211"/>
  <c r="BB212"/>
  <c r="BB213"/>
  <c r="BB216"/>
  <c r="BB217"/>
  <c r="BB220" s="1"/>
  <c r="BB218"/>
  <c r="BB219"/>
  <c r="BB222"/>
  <c r="BB223"/>
  <c r="BB227"/>
  <c r="BB228"/>
  <c r="BB231" s="1"/>
  <c r="BB229"/>
  <c r="BB230"/>
  <c r="BB233"/>
  <c r="BB236" s="1"/>
  <c r="BB234"/>
  <c r="BB235"/>
  <c r="BB240"/>
  <c r="BB245" s="1"/>
  <c r="BB241"/>
  <c r="BB242"/>
  <c r="BB243"/>
  <c r="BB244"/>
  <c r="BB247"/>
  <c r="BB248"/>
  <c r="BB249"/>
  <c r="BB252" s="1"/>
  <c r="BB250"/>
  <c r="BB251"/>
  <c r="BB254"/>
  <c r="BB261" s="1"/>
  <c r="BB255"/>
  <c r="BB256"/>
  <c r="BB257"/>
  <c r="BB258"/>
  <c r="BB259"/>
  <c r="BB260"/>
  <c r="BB263"/>
  <c r="BB270" s="1"/>
  <c r="BB264"/>
  <c r="BB265"/>
  <c r="BB266"/>
  <c r="BB267"/>
  <c r="BB268"/>
  <c r="BB269"/>
  <c r="BB272"/>
  <c r="BB281" s="1"/>
  <c r="BB273"/>
  <c r="BB274"/>
  <c r="BB275"/>
  <c r="BB276"/>
  <c r="BB277"/>
  <c r="BB278"/>
  <c r="BB279"/>
  <c r="BB280"/>
  <c r="BB285"/>
  <c r="BB286"/>
  <c r="BB287"/>
  <c r="BB288"/>
  <c r="BB289"/>
  <c r="BB290"/>
  <c r="BB291"/>
  <c r="BB292"/>
  <c r="BB293"/>
  <c r="BB294"/>
  <c r="BB295"/>
  <c r="BB296"/>
  <c r="BB297"/>
  <c r="BB298"/>
  <c r="BB300"/>
  <c r="BB301"/>
  <c r="BB302"/>
  <c r="BB303"/>
  <c r="BB305"/>
  <c r="BB306"/>
  <c r="BB307"/>
  <c r="BB309" s="1"/>
  <c r="BB308"/>
  <c r="BB312"/>
  <c r="BB313"/>
  <c r="BB314"/>
  <c r="BB315"/>
  <c r="BB316"/>
  <c r="BB317"/>
  <c r="BB318"/>
  <c r="BB319"/>
  <c r="BB320"/>
  <c r="BB321"/>
  <c r="BB322"/>
  <c r="BB323"/>
  <c r="BB326"/>
  <c r="BB327"/>
  <c r="BB329"/>
  <c r="BB330" s="1"/>
  <c r="BB332"/>
  <c r="BB333"/>
  <c r="BB335"/>
  <c r="BB336" s="1"/>
  <c r="BB338"/>
  <c r="BB339"/>
  <c r="BB340"/>
  <c r="BB341"/>
  <c r="BB342"/>
  <c r="BB343"/>
  <c r="BB344"/>
  <c r="BB345"/>
  <c r="BB346"/>
  <c r="BB347"/>
  <c r="BB348"/>
  <c r="BB349"/>
  <c r="BB350"/>
  <c r="BB351"/>
  <c r="BB352"/>
  <c r="BB353"/>
  <c r="BB354"/>
  <c r="BB355"/>
  <c r="BB356"/>
  <c r="BB357"/>
  <c r="BB358"/>
  <c r="BB359"/>
  <c r="BB360"/>
  <c r="BB361"/>
  <c r="BB362"/>
  <c r="BB363"/>
  <c r="BB364"/>
  <c r="BB365"/>
  <c r="BB366"/>
  <c r="BB367"/>
  <c r="BB368"/>
  <c r="BB369"/>
  <c r="BB370"/>
  <c r="BB371"/>
  <c r="BB375"/>
  <c r="BB376"/>
  <c r="BB378"/>
  <c r="BB381" s="1"/>
  <c r="BB382" s="1"/>
  <c r="BB379"/>
  <c r="BB380"/>
  <c r="BB384"/>
  <c r="BB385" s="1"/>
  <c r="BB388"/>
  <c r="BB394" s="1"/>
  <c r="BB389"/>
  <c r="BB390"/>
  <c r="BB391"/>
  <c r="BB392"/>
  <c r="BB393"/>
  <c r="BB396"/>
  <c r="BB397"/>
  <c r="BB398"/>
  <c r="BB401" s="1"/>
  <c r="BB399"/>
  <c r="BB400"/>
  <c r="BB405"/>
  <c r="BB406"/>
  <c r="BB407"/>
  <c r="BB408"/>
  <c r="BB409"/>
  <c r="BB410"/>
  <c r="BB411"/>
  <c r="BB412"/>
  <c r="BB413"/>
  <c r="BB414"/>
  <c r="BB415"/>
  <c r="BB416"/>
  <c r="BB417"/>
  <c r="BB418"/>
  <c r="BB419"/>
  <c r="BB420"/>
  <c r="BB421"/>
  <c r="BB422"/>
  <c r="BB423"/>
  <c r="BB426"/>
  <c r="BB437" s="1"/>
  <c r="BB427"/>
  <c r="BB428"/>
  <c r="BB429"/>
  <c r="BB430"/>
  <c r="BB431"/>
  <c r="BB432"/>
  <c r="BB433"/>
  <c r="BB434"/>
  <c r="BB435"/>
  <c r="BB436"/>
  <c r="BB439"/>
  <c r="BB446" s="1"/>
  <c r="BB440"/>
  <c r="BB441"/>
  <c r="BB442"/>
  <c r="BB443"/>
  <c r="BB444"/>
  <c r="BB445"/>
  <c r="AZ12"/>
  <c r="AZ13"/>
  <c r="AZ14"/>
  <c r="AZ15"/>
  <c r="AZ16"/>
  <c r="AZ17"/>
  <c r="AZ18"/>
  <c r="AZ19"/>
  <c r="AZ20"/>
  <c r="AZ21"/>
  <c r="AZ24"/>
  <c r="AZ25"/>
  <c r="AZ26"/>
  <c r="AZ27"/>
  <c r="AZ28"/>
  <c r="AZ29"/>
  <c r="AZ31"/>
  <c r="AZ32"/>
  <c r="AZ33"/>
  <c r="AZ34"/>
  <c r="AZ37" s="1"/>
  <c r="AZ35"/>
  <c r="AZ36"/>
  <c r="AZ39"/>
  <c r="AZ53" s="1"/>
  <c r="AZ40"/>
  <c r="AZ41"/>
  <c r="AZ42"/>
  <c r="AZ43"/>
  <c r="AZ44"/>
  <c r="AZ45"/>
  <c r="AZ46"/>
  <c r="AZ47"/>
  <c r="AZ48"/>
  <c r="AZ49"/>
  <c r="AZ50"/>
  <c r="AZ51"/>
  <c r="AZ52"/>
  <c r="AZ55"/>
  <c r="AZ56"/>
  <c r="AZ57"/>
  <c r="AZ58"/>
  <c r="AZ59"/>
  <c r="AZ60"/>
  <c r="AZ62"/>
  <c r="AZ63"/>
  <c r="AZ64"/>
  <c r="AZ65"/>
  <c r="AZ66"/>
  <c r="AZ67"/>
  <c r="AZ68"/>
  <c r="AZ69"/>
  <c r="AZ71"/>
  <c r="AZ72"/>
  <c r="AZ73"/>
  <c r="AZ75" s="1"/>
  <c r="AZ74"/>
  <c r="AZ77"/>
  <c r="AZ78"/>
  <c r="AZ79"/>
  <c r="AZ81"/>
  <c r="AZ82"/>
  <c r="AZ83"/>
  <c r="AZ84"/>
  <c r="AZ88"/>
  <c r="AZ89"/>
  <c r="AZ90"/>
  <c r="AZ91"/>
  <c r="AZ92"/>
  <c r="AZ93"/>
  <c r="AZ94"/>
  <c r="AZ96"/>
  <c r="AZ97"/>
  <c r="AZ98"/>
  <c r="AZ100" s="1"/>
  <c r="AZ99"/>
  <c r="AZ103"/>
  <c r="AZ104"/>
  <c r="AZ110" s="1"/>
  <c r="AZ105"/>
  <c r="AZ106"/>
  <c r="AZ107"/>
  <c r="AZ108"/>
  <c r="AZ109"/>
  <c r="AZ112"/>
  <c r="AZ113"/>
  <c r="AZ119" s="1"/>
  <c r="AZ114"/>
  <c r="AZ115"/>
  <c r="AZ116"/>
  <c r="AZ117"/>
  <c r="AZ118"/>
  <c r="AZ121"/>
  <c r="AZ122"/>
  <c r="AZ128" s="1"/>
  <c r="AZ123"/>
  <c r="AZ124"/>
  <c r="AZ125"/>
  <c r="AZ126"/>
  <c r="AZ127"/>
  <c r="AZ133"/>
  <c r="AZ134"/>
  <c r="AZ135"/>
  <c r="AZ138"/>
  <c r="AZ139"/>
  <c r="AZ140"/>
  <c r="AZ141"/>
  <c r="AZ142"/>
  <c r="AZ144"/>
  <c r="AZ145"/>
  <c r="AZ146"/>
  <c r="AZ149" s="1"/>
  <c r="AZ147"/>
  <c r="AZ148"/>
  <c r="AZ151"/>
  <c r="AZ152"/>
  <c r="AZ155" s="1"/>
  <c r="AZ153"/>
  <c r="AZ154"/>
  <c r="AZ157"/>
  <c r="AZ158" s="1"/>
  <c r="AZ160"/>
  <c r="AZ161"/>
  <c r="AZ164" s="1"/>
  <c r="AZ162"/>
  <c r="AZ163"/>
  <c r="AZ166"/>
  <c r="AZ167"/>
  <c r="AZ171"/>
  <c r="AZ172"/>
  <c r="AZ173"/>
  <c r="AZ176" s="1"/>
  <c r="AZ174"/>
  <c r="AZ175"/>
  <c r="AZ179"/>
  <c r="AZ214" s="1"/>
  <c r="AZ180"/>
  <c r="AZ181"/>
  <c r="AZ182"/>
  <c r="AZ183"/>
  <c r="AZ184"/>
  <c r="AZ185"/>
  <c r="AZ186"/>
  <c r="AZ187"/>
  <c r="AZ189"/>
  <c r="AZ190"/>
  <c r="AZ191"/>
  <c r="AZ192"/>
  <c r="AZ194"/>
  <c r="AZ195"/>
  <c r="AZ196"/>
  <c r="AZ198"/>
  <c r="AZ199"/>
  <c r="AZ200"/>
  <c r="AZ201"/>
  <c r="AZ203"/>
  <c r="AZ204"/>
  <c r="AZ205"/>
  <c r="AZ206"/>
  <c r="AZ208"/>
  <c r="AZ209"/>
  <c r="AZ210"/>
  <c r="AZ211"/>
  <c r="AZ212"/>
  <c r="AZ213"/>
  <c r="AZ216"/>
  <c r="AZ217"/>
  <c r="AZ220" s="1"/>
  <c r="AZ218"/>
  <c r="AZ219"/>
  <c r="AZ222"/>
  <c r="AZ223" s="1"/>
  <c r="AZ227"/>
  <c r="AZ228"/>
  <c r="AZ231" s="1"/>
  <c r="AZ237" s="1"/>
  <c r="AZ229"/>
  <c r="AZ230"/>
  <c r="AZ233"/>
  <c r="AZ236" s="1"/>
  <c r="AZ234"/>
  <c r="AZ235"/>
  <c r="AZ240"/>
  <c r="AZ241"/>
  <c r="AZ242"/>
  <c r="AZ245" s="1"/>
  <c r="AZ243"/>
  <c r="AZ282" s="1"/>
  <c r="AZ244"/>
  <c r="AZ247"/>
  <c r="AZ248"/>
  <c r="AZ249"/>
  <c r="AZ250"/>
  <c r="AZ251"/>
  <c r="AZ252"/>
  <c r="AZ254"/>
  <c r="AZ255"/>
  <c r="AZ256"/>
  <c r="AZ257"/>
  <c r="AZ258"/>
  <c r="AZ259"/>
  <c r="AZ260"/>
  <c r="AZ261"/>
  <c r="AZ263"/>
  <c r="AZ264"/>
  <c r="AZ265"/>
  <c r="AZ266"/>
  <c r="AZ267"/>
  <c r="AZ268"/>
  <c r="AZ269"/>
  <c r="AZ270"/>
  <c r="AZ272"/>
  <c r="AZ273"/>
  <c r="AZ274"/>
  <c r="AZ281" s="1"/>
  <c r="AZ275"/>
  <c r="AZ276"/>
  <c r="AZ277"/>
  <c r="AZ278"/>
  <c r="AZ279"/>
  <c r="AZ280"/>
  <c r="AZ285"/>
  <c r="AZ298" s="1"/>
  <c r="AZ286"/>
  <c r="AZ287"/>
  <c r="AZ288"/>
  <c r="AZ289"/>
  <c r="AZ290"/>
  <c r="AZ291"/>
  <c r="AZ292"/>
  <c r="AZ293"/>
  <c r="AZ294"/>
  <c r="AZ295"/>
  <c r="AZ296"/>
  <c r="AZ297"/>
  <c r="AZ300"/>
  <c r="AZ301"/>
  <c r="AZ302"/>
  <c r="AZ305"/>
  <c r="AZ306"/>
  <c r="AZ309" s="1"/>
  <c r="AZ307"/>
  <c r="AZ308"/>
  <c r="AZ312"/>
  <c r="AZ313"/>
  <c r="AZ314"/>
  <c r="AZ315"/>
  <c r="AZ316"/>
  <c r="AZ317"/>
  <c r="AZ318"/>
  <c r="AZ319"/>
  <c r="AZ320"/>
  <c r="AZ321"/>
  <c r="AZ322"/>
  <c r="AZ323"/>
  <c r="AZ326"/>
  <c r="AZ327" s="1"/>
  <c r="AZ329"/>
  <c r="AZ330"/>
  <c r="AZ332"/>
  <c r="AZ333" s="1"/>
  <c r="AZ335"/>
  <c r="AZ336"/>
  <c r="AZ338"/>
  <c r="AZ339"/>
  <c r="AZ340"/>
  <c r="AZ341"/>
  <c r="AZ342"/>
  <c r="AZ343"/>
  <c r="AZ344"/>
  <c r="AZ345"/>
  <c r="AZ346"/>
  <c r="AZ347"/>
  <c r="AZ348"/>
  <c r="AZ349"/>
  <c r="AZ350"/>
  <c r="AZ351"/>
  <c r="AZ352"/>
  <c r="AZ353"/>
  <c r="AZ354"/>
  <c r="AZ355"/>
  <c r="AZ356"/>
  <c r="AZ357"/>
  <c r="AZ358"/>
  <c r="AZ359"/>
  <c r="AZ360"/>
  <c r="AZ361"/>
  <c r="AZ362"/>
  <c r="AZ363"/>
  <c r="AZ364"/>
  <c r="AZ365"/>
  <c r="AZ366"/>
  <c r="AZ367"/>
  <c r="AZ368"/>
  <c r="AZ369"/>
  <c r="AZ370"/>
  <c r="AZ375"/>
  <c r="AZ376"/>
  <c r="AZ378"/>
  <c r="AZ379"/>
  <c r="AZ380"/>
  <c r="AZ381"/>
  <c r="AZ384"/>
  <c r="AZ385"/>
  <c r="AZ388"/>
  <c r="AZ389"/>
  <c r="AZ390"/>
  <c r="AZ391"/>
  <c r="AZ392"/>
  <c r="AZ393"/>
  <c r="AZ396"/>
  <c r="AZ397"/>
  <c r="AZ398"/>
  <c r="AZ399"/>
  <c r="AZ400"/>
  <c r="AZ401"/>
  <c r="AZ405"/>
  <c r="AZ406"/>
  <c r="AZ407"/>
  <c r="AZ408"/>
  <c r="AZ409"/>
  <c r="AZ410"/>
  <c r="AZ411"/>
  <c r="AZ412"/>
  <c r="AZ413"/>
  <c r="AZ414"/>
  <c r="AZ415"/>
  <c r="AZ416"/>
  <c r="AZ417"/>
  <c r="AZ418"/>
  <c r="AZ419"/>
  <c r="AZ420"/>
  <c r="AZ421"/>
  <c r="AZ422"/>
  <c r="AZ423"/>
  <c r="AZ426"/>
  <c r="AZ427"/>
  <c r="AZ428"/>
  <c r="AZ429"/>
  <c r="AZ430"/>
  <c r="AZ431"/>
  <c r="AZ432"/>
  <c r="AZ433"/>
  <c r="AZ434"/>
  <c r="AZ435"/>
  <c r="AZ436"/>
  <c r="AZ437"/>
  <c r="AZ439"/>
  <c r="AZ440"/>
  <c r="AZ441"/>
  <c r="AZ442"/>
  <c r="AZ443"/>
  <c r="AZ444"/>
  <c r="AZ445"/>
  <c r="AZ446"/>
  <c r="AX12"/>
  <c r="AX13"/>
  <c r="AX14"/>
  <c r="AX15"/>
  <c r="AX16"/>
  <c r="AX17"/>
  <c r="AX18"/>
  <c r="AX19"/>
  <c r="AX20"/>
  <c r="AX21"/>
  <c r="AX24"/>
  <c r="AX25"/>
  <c r="AX26"/>
  <c r="AX27"/>
  <c r="AX28"/>
  <c r="AX31"/>
  <c r="AX32"/>
  <c r="AX33"/>
  <c r="AX34"/>
  <c r="AX35"/>
  <c r="AX36"/>
  <c r="AX37"/>
  <c r="AX39"/>
  <c r="AX40"/>
  <c r="AX41"/>
  <c r="AX42"/>
  <c r="AX43"/>
  <c r="AX44"/>
  <c r="AX45"/>
  <c r="AX46"/>
  <c r="AX47"/>
  <c r="AX48"/>
  <c r="AX49"/>
  <c r="AX50"/>
  <c r="AX51"/>
  <c r="AX52"/>
  <c r="AX55"/>
  <c r="AX56"/>
  <c r="AX57"/>
  <c r="AX58"/>
  <c r="AX59"/>
  <c r="AX62"/>
  <c r="AX63"/>
  <c r="AX69" s="1"/>
  <c r="AX64"/>
  <c r="AX65"/>
  <c r="AX66"/>
  <c r="AX67"/>
  <c r="AX68"/>
  <c r="AX71"/>
  <c r="AX72"/>
  <c r="AX73"/>
  <c r="AX74"/>
  <c r="AX77"/>
  <c r="AX78"/>
  <c r="AX81"/>
  <c r="AX82"/>
  <c r="AX84" s="1"/>
  <c r="AX83"/>
  <c r="AX88"/>
  <c r="AX89"/>
  <c r="AX90"/>
  <c r="AX91"/>
  <c r="AX92"/>
  <c r="AX93"/>
  <c r="AX96"/>
  <c r="AX97"/>
  <c r="AX98"/>
  <c r="AX99"/>
  <c r="AX103"/>
  <c r="AX104"/>
  <c r="AX105"/>
  <c r="AX106"/>
  <c r="AX107"/>
  <c r="AX108"/>
  <c r="AX109"/>
  <c r="AX112"/>
  <c r="AX119" s="1"/>
  <c r="AX113"/>
  <c r="AX114"/>
  <c r="AX115"/>
  <c r="AX116"/>
  <c r="AX117"/>
  <c r="AX118"/>
  <c r="AX121"/>
  <c r="AX122"/>
  <c r="AX123"/>
  <c r="AX124"/>
  <c r="AX125"/>
  <c r="AX126"/>
  <c r="AX127"/>
  <c r="AX133"/>
  <c r="AX134"/>
  <c r="AX135"/>
  <c r="AX136"/>
  <c r="AX138"/>
  <c r="AX139"/>
  <c r="AX140"/>
  <c r="AX141"/>
  <c r="AX144"/>
  <c r="AX145"/>
  <c r="AX146"/>
  <c r="AX149" s="1"/>
  <c r="AX147"/>
  <c r="AX148"/>
  <c r="AX151"/>
  <c r="AX152"/>
  <c r="AX153"/>
  <c r="AX154"/>
  <c r="AX155"/>
  <c r="AX157"/>
  <c r="AX158"/>
  <c r="AX160"/>
  <c r="AX161"/>
  <c r="AX164" s="1"/>
  <c r="AX162"/>
  <c r="AX163"/>
  <c r="AX166"/>
  <c r="AX167" s="1"/>
  <c r="AX171"/>
  <c r="AX172"/>
  <c r="AX173"/>
  <c r="AX174"/>
  <c r="AX175"/>
  <c r="AX176"/>
  <c r="AX179"/>
  <c r="AX180"/>
  <c r="AX181"/>
  <c r="AX182"/>
  <c r="AX183"/>
  <c r="AX184"/>
  <c r="AX185"/>
  <c r="AX186"/>
  <c r="AX187"/>
  <c r="AX189"/>
  <c r="AX190"/>
  <c r="AX191"/>
  <c r="AX192"/>
  <c r="AX194"/>
  <c r="AX195"/>
  <c r="AX196"/>
  <c r="AX198"/>
  <c r="AX199"/>
  <c r="AX200"/>
  <c r="AX201"/>
  <c r="AX203"/>
  <c r="AX204"/>
  <c r="AX205"/>
  <c r="AX206"/>
  <c r="AX208"/>
  <c r="AX209"/>
  <c r="AX210"/>
  <c r="AX211"/>
  <c r="AX212"/>
  <c r="AX213"/>
  <c r="AX216"/>
  <c r="AX217"/>
  <c r="AX218"/>
  <c r="AX219"/>
  <c r="AX220"/>
  <c r="AX222"/>
  <c r="AX223"/>
  <c r="AX227"/>
  <c r="AX228"/>
  <c r="AX229"/>
  <c r="AX230"/>
  <c r="AX231"/>
  <c r="AX233"/>
  <c r="AX234"/>
  <c r="AX235"/>
  <c r="AX236"/>
  <c r="AX240"/>
  <c r="AX241"/>
  <c r="AX242"/>
  <c r="AX245" s="1"/>
  <c r="AX243"/>
  <c r="AX244"/>
  <c r="AX247"/>
  <c r="AX248"/>
  <c r="AX249"/>
  <c r="AX250"/>
  <c r="AX251"/>
  <c r="AX254"/>
  <c r="AX255"/>
  <c r="AX256"/>
  <c r="AX257"/>
  <c r="AX258"/>
  <c r="AX259"/>
  <c r="AX260"/>
  <c r="AX263"/>
  <c r="AX264"/>
  <c r="AX265"/>
  <c r="AX266"/>
  <c r="AX267"/>
  <c r="AX268"/>
  <c r="AX269"/>
  <c r="AX272"/>
  <c r="AX273"/>
  <c r="AX274"/>
  <c r="AX275"/>
  <c r="AX276"/>
  <c r="AX277"/>
  <c r="AX278"/>
  <c r="AX279"/>
  <c r="AX280"/>
  <c r="AX285"/>
  <c r="AX286"/>
  <c r="AX287"/>
  <c r="AX298" s="1"/>
  <c r="AX288"/>
  <c r="AX289"/>
  <c r="AX290"/>
  <c r="AX291"/>
  <c r="AX292"/>
  <c r="AX293"/>
  <c r="AX294"/>
  <c r="AX295"/>
  <c r="AX296"/>
  <c r="AX297"/>
  <c r="AX300"/>
  <c r="AX301"/>
  <c r="AX305"/>
  <c r="AX306"/>
  <c r="AX309" s="1"/>
  <c r="AX307"/>
  <c r="AX308"/>
  <c r="AX312"/>
  <c r="AX313"/>
  <c r="AX314"/>
  <c r="AX315"/>
  <c r="AX316"/>
  <c r="AX317"/>
  <c r="AX318"/>
  <c r="AX319"/>
  <c r="AX320"/>
  <c r="AX321"/>
  <c r="AX322"/>
  <c r="AX323"/>
  <c r="AX324"/>
  <c r="AX326"/>
  <c r="AX327" s="1"/>
  <c r="AX329"/>
  <c r="AX330"/>
  <c r="AX332"/>
  <c r="AX333"/>
  <c r="AX335"/>
  <c r="AX336"/>
  <c r="AX338"/>
  <c r="AX339"/>
  <c r="AX340"/>
  <c r="AX341"/>
  <c r="AX342"/>
  <c r="AX343"/>
  <c r="AX344"/>
  <c r="AX345"/>
  <c r="AX346"/>
  <c r="AX347"/>
  <c r="AX348"/>
  <c r="AX349"/>
  <c r="AX350"/>
  <c r="AX351"/>
  <c r="AX352"/>
  <c r="AX353"/>
  <c r="AX354"/>
  <c r="AX355"/>
  <c r="AX356"/>
  <c r="AX357"/>
  <c r="AX358"/>
  <c r="AX359"/>
  <c r="AX360"/>
  <c r="AX361"/>
  <c r="AX362"/>
  <c r="AX363"/>
  <c r="AX364"/>
  <c r="AX365"/>
  <c r="AX366"/>
  <c r="AX367"/>
  <c r="AX368"/>
  <c r="AX369"/>
  <c r="AX370"/>
  <c r="AX375"/>
  <c r="AX378"/>
  <c r="AX379"/>
  <c r="AX381" s="1"/>
  <c r="AX380"/>
  <c r="AX384"/>
  <c r="AX385"/>
  <c r="AX388"/>
  <c r="AX389"/>
  <c r="AX390"/>
  <c r="AX391"/>
  <c r="AX394" s="1"/>
  <c r="AX392"/>
  <c r="AX393"/>
  <c r="AX396"/>
  <c r="AX397"/>
  <c r="AX398"/>
  <c r="AX399"/>
  <c r="AX400"/>
  <c r="AX405"/>
  <c r="AX406"/>
  <c r="AX407"/>
  <c r="AX408"/>
  <c r="AX409"/>
  <c r="AX410"/>
  <c r="AX411"/>
  <c r="AX412"/>
  <c r="AX413"/>
  <c r="AX414"/>
  <c r="AX415"/>
  <c r="AX416"/>
  <c r="AX417"/>
  <c r="AX418"/>
  <c r="AX419"/>
  <c r="AX420"/>
  <c r="AX421"/>
  <c r="AX422"/>
  <c r="AX423"/>
  <c r="AX426"/>
  <c r="AX427"/>
  <c r="AX428"/>
  <c r="AX429"/>
  <c r="AX430"/>
  <c r="AX431"/>
  <c r="AX432"/>
  <c r="AX433"/>
  <c r="AX434"/>
  <c r="AX435"/>
  <c r="AX436"/>
  <c r="AX439"/>
  <c r="AX440"/>
  <c r="AX441"/>
  <c r="AX442"/>
  <c r="AX443"/>
  <c r="AX444"/>
  <c r="AX445"/>
  <c r="AV12"/>
  <c r="AV13"/>
  <c r="AV22" s="1"/>
  <c r="AV14"/>
  <c r="AV15"/>
  <c r="AV16"/>
  <c r="AV17"/>
  <c r="AV18"/>
  <c r="AV19"/>
  <c r="AV20"/>
  <c r="AV21"/>
  <c r="AV24"/>
  <c r="AV25"/>
  <c r="AV26"/>
  <c r="AV29" s="1"/>
  <c r="AV27"/>
  <c r="AV28"/>
  <c r="AV31"/>
  <c r="AV32"/>
  <c r="AV33"/>
  <c r="AV34"/>
  <c r="AV35"/>
  <c r="AV36"/>
  <c r="AV39"/>
  <c r="AV40"/>
  <c r="AV41"/>
  <c r="AV42"/>
  <c r="AV43"/>
  <c r="AV44"/>
  <c r="AV45"/>
  <c r="AV46"/>
  <c r="AV47"/>
  <c r="AV48"/>
  <c r="AV49"/>
  <c r="AV50"/>
  <c r="AV51"/>
  <c r="AV52"/>
  <c r="AV53"/>
  <c r="AV55"/>
  <c r="AV56"/>
  <c r="AV57"/>
  <c r="AV58"/>
  <c r="AV59"/>
  <c r="AV62"/>
  <c r="AV63"/>
  <c r="AV64"/>
  <c r="AV65"/>
  <c r="AV66"/>
  <c r="AV67"/>
  <c r="AV68"/>
  <c r="AV71"/>
  <c r="AV72"/>
  <c r="AV73"/>
  <c r="AV74"/>
  <c r="AV75"/>
  <c r="AV77"/>
  <c r="AV79" s="1"/>
  <c r="AV78"/>
  <c r="AV81"/>
  <c r="AV84" s="1"/>
  <c r="AV82"/>
  <c r="AV83"/>
  <c r="AV88"/>
  <c r="AV89"/>
  <c r="AV90"/>
  <c r="AV91"/>
  <c r="AV92"/>
  <c r="AV93"/>
  <c r="AV96"/>
  <c r="AV97"/>
  <c r="AV100" s="1"/>
  <c r="AV98"/>
  <c r="AV99"/>
  <c r="AV103"/>
  <c r="AV110" s="1"/>
  <c r="AV104"/>
  <c r="AV105"/>
  <c r="AV106"/>
  <c r="AV107"/>
  <c r="AV108"/>
  <c r="AV109"/>
  <c r="AV112"/>
  <c r="AV119" s="1"/>
  <c r="AV113"/>
  <c r="AV114"/>
  <c r="AV115"/>
  <c r="AV116"/>
  <c r="AV117"/>
  <c r="AV118"/>
  <c r="AV121"/>
  <c r="AV128" s="1"/>
  <c r="AV122"/>
  <c r="AV123"/>
  <c r="AV124"/>
  <c r="AV125"/>
  <c r="AV126"/>
  <c r="AV127"/>
  <c r="AV133"/>
  <c r="AV134"/>
  <c r="AV135"/>
  <c r="AV138"/>
  <c r="AV139"/>
  <c r="AV142" s="1"/>
  <c r="AV140"/>
  <c r="AV141"/>
  <c r="AV144"/>
  <c r="AV145"/>
  <c r="AV146"/>
  <c r="AV147"/>
  <c r="AV148"/>
  <c r="AV149"/>
  <c r="AV151"/>
  <c r="AV152"/>
  <c r="AV153"/>
  <c r="AV154"/>
  <c r="AV157"/>
  <c r="AV158"/>
  <c r="AV160"/>
  <c r="AV161"/>
  <c r="AV162"/>
  <c r="AV163"/>
  <c r="AV164"/>
  <c r="AV166"/>
  <c r="AV167"/>
  <c r="AV171"/>
  <c r="AV172"/>
  <c r="AV173"/>
  <c r="AV174"/>
  <c r="AV175"/>
  <c r="AV179"/>
  <c r="AV180"/>
  <c r="AV181"/>
  <c r="AV182"/>
  <c r="AV183"/>
  <c r="AV184"/>
  <c r="AV185"/>
  <c r="AV186"/>
  <c r="AV187"/>
  <c r="AV189"/>
  <c r="AV190"/>
  <c r="AV191"/>
  <c r="AV192"/>
  <c r="AV194"/>
  <c r="AV195"/>
  <c r="AV196"/>
  <c r="AV198"/>
  <c r="AV199"/>
  <c r="AV200"/>
  <c r="AV201"/>
  <c r="AV203"/>
  <c r="AV204"/>
  <c r="AV205"/>
  <c r="AV206"/>
  <c r="AV208"/>
  <c r="AV209"/>
  <c r="AV210"/>
  <c r="AV211"/>
  <c r="AV212"/>
  <c r="AV213"/>
  <c r="AV214"/>
  <c r="AV216"/>
  <c r="AV217"/>
  <c r="AV218"/>
  <c r="AV219"/>
  <c r="AV222"/>
  <c r="AV223"/>
  <c r="AV227"/>
  <c r="AV228"/>
  <c r="AV229"/>
  <c r="AV230"/>
  <c r="AV233"/>
  <c r="AV234"/>
  <c r="AV235"/>
  <c r="AV240"/>
  <c r="AV241"/>
  <c r="AV242"/>
  <c r="AV243"/>
  <c r="AV244"/>
  <c r="AV245"/>
  <c r="AV247"/>
  <c r="AV248"/>
  <c r="AV249"/>
  <c r="AV250"/>
  <c r="AV251"/>
  <c r="AV254"/>
  <c r="AV255"/>
  <c r="AV256"/>
  <c r="AV257"/>
  <c r="AV258"/>
  <c r="AV259"/>
  <c r="AV260"/>
  <c r="AV263"/>
  <c r="AV264"/>
  <c r="AV265"/>
  <c r="AV266"/>
  <c r="AV267"/>
  <c r="AV268"/>
  <c r="AV269"/>
  <c r="AV272"/>
  <c r="AV273"/>
  <c r="AV274"/>
  <c r="AV275"/>
  <c r="AV276"/>
  <c r="AV277"/>
  <c r="AV278"/>
  <c r="AV279"/>
  <c r="AV280"/>
  <c r="AV281"/>
  <c r="AV285"/>
  <c r="AV286"/>
  <c r="AV287"/>
  <c r="AV288"/>
  <c r="AV289"/>
  <c r="AV290"/>
  <c r="AV291"/>
  <c r="AV292"/>
  <c r="AV293"/>
  <c r="AV294"/>
  <c r="AV295"/>
  <c r="AV296"/>
  <c r="AV297"/>
  <c r="AV300"/>
  <c r="AV301"/>
  <c r="AV302"/>
  <c r="AV305"/>
  <c r="AV306"/>
  <c r="AV309" s="1"/>
  <c r="AV307"/>
  <c r="AV308"/>
  <c r="AV312"/>
  <c r="AV313"/>
  <c r="AV314"/>
  <c r="AV315"/>
  <c r="AV316"/>
  <c r="AV317"/>
  <c r="AV318"/>
  <c r="AV319"/>
  <c r="AV320"/>
  <c r="AV321"/>
  <c r="AV322"/>
  <c r="AV323"/>
  <c r="AV326"/>
  <c r="AV327" s="1"/>
  <c r="AV329"/>
  <c r="AV330"/>
  <c r="AV332"/>
  <c r="AV333" s="1"/>
  <c r="AV335"/>
  <c r="AV336"/>
  <c r="AV338"/>
  <c r="AV339"/>
  <c r="AV340"/>
  <c r="AV341"/>
  <c r="AV342"/>
  <c r="AV343"/>
  <c r="AV344"/>
  <c r="AV345"/>
  <c r="AV346"/>
  <c r="AV347"/>
  <c r="AV348"/>
  <c r="AV349"/>
  <c r="AV350"/>
  <c r="AV351"/>
  <c r="AV352"/>
  <c r="AV353"/>
  <c r="AV354"/>
  <c r="AV355"/>
  <c r="AV356"/>
  <c r="AV357"/>
  <c r="AV358"/>
  <c r="AV359"/>
  <c r="AV360"/>
  <c r="AV361"/>
  <c r="AV362"/>
  <c r="AV363"/>
  <c r="AV364"/>
  <c r="AV365"/>
  <c r="AV366"/>
  <c r="AV367"/>
  <c r="AV368"/>
  <c r="AV369"/>
  <c r="AV370"/>
  <c r="AV375"/>
  <c r="AV376"/>
  <c r="AV378"/>
  <c r="AV379"/>
  <c r="AV380"/>
  <c r="AV381"/>
  <c r="AV384"/>
  <c r="AV385"/>
  <c r="AV388"/>
  <c r="AV389"/>
  <c r="AV390"/>
  <c r="AV391"/>
  <c r="AV392"/>
  <c r="AV393"/>
  <c r="AV396"/>
  <c r="AV397"/>
  <c r="AV398"/>
  <c r="AV399"/>
  <c r="AV400"/>
  <c r="AV401"/>
  <c r="AV405"/>
  <c r="AV406"/>
  <c r="AV407"/>
  <c r="AV408"/>
  <c r="AV409"/>
  <c r="AV410"/>
  <c r="AV411"/>
  <c r="AV412"/>
  <c r="AV413"/>
  <c r="AV414"/>
  <c r="AV415"/>
  <c r="AV416"/>
  <c r="AV417"/>
  <c r="AV418"/>
  <c r="AV419"/>
  <c r="AV420"/>
  <c r="AV421"/>
  <c r="AV422"/>
  <c r="AV423"/>
  <c r="AV426"/>
  <c r="AV427"/>
  <c r="AV428"/>
  <c r="AV429"/>
  <c r="AV430"/>
  <c r="AV431"/>
  <c r="AV432"/>
  <c r="AV433"/>
  <c r="AV434"/>
  <c r="AV435"/>
  <c r="AV436"/>
  <c r="AV437"/>
  <c r="AV439"/>
  <c r="AV440"/>
  <c r="AV441"/>
  <c r="AV442"/>
  <c r="AV443"/>
  <c r="AV444"/>
  <c r="AV445"/>
  <c r="AV446"/>
  <c r="AT12"/>
  <c r="AT13"/>
  <c r="AT14"/>
  <c r="AT15"/>
  <c r="AT16"/>
  <c r="AT17"/>
  <c r="AT18"/>
  <c r="AT19"/>
  <c r="AT20"/>
  <c r="AT21"/>
  <c r="AT24"/>
  <c r="AT25"/>
  <c r="AT26"/>
  <c r="AT27"/>
  <c r="AT28"/>
  <c r="AT31"/>
  <c r="AT32"/>
  <c r="AT33"/>
  <c r="AT34"/>
  <c r="AT35"/>
  <c r="AT36"/>
  <c r="AT37"/>
  <c r="AT39"/>
  <c r="AT40"/>
  <c r="AT41"/>
  <c r="AT42"/>
  <c r="AT43"/>
  <c r="AT44"/>
  <c r="AT45"/>
  <c r="AT46"/>
  <c r="AT47"/>
  <c r="AT48"/>
  <c r="AT49"/>
  <c r="AT50"/>
  <c r="AT51"/>
  <c r="AT52"/>
  <c r="AT55"/>
  <c r="AT56"/>
  <c r="AT57"/>
  <c r="AT58"/>
  <c r="AT59"/>
  <c r="AT62"/>
  <c r="AT63"/>
  <c r="AT69" s="1"/>
  <c r="AT64"/>
  <c r="AT65"/>
  <c r="AT66"/>
  <c r="AT67"/>
  <c r="AT68"/>
  <c r="AT71"/>
  <c r="AT72"/>
  <c r="AT73"/>
  <c r="AT74"/>
  <c r="AT77"/>
  <c r="AT78"/>
  <c r="AT81"/>
  <c r="AT82"/>
  <c r="AT84" s="1"/>
  <c r="AT83"/>
  <c r="AT88"/>
  <c r="AT89"/>
  <c r="AT90"/>
  <c r="AT91"/>
  <c r="AT92"/>
  <c r="AT93"/>
  <c r="AT96"/>
  <c r="AT97"/>
  <c r="AT98"/>
  <c r="AT99"/>
  <c r="AT103"/>
  <c r="AT110" s="1"/>
  <c r="AT104"/>
  <c r="AT105"/>
  <c r="AT106"/>
  <c r="AT107"/>
  <c r="AT108"/>
  <c r="AT109"/>
  <c r="AT112"/>
  <c r="AT119" s="1"/>
  <c r="AT113"/>
  <c r="AT114"/>
  <c r="AT115"/>
  <c r="AT116"/>
  <c r="AT117"/>
  <c r="AT118"/>
  <c r="AT121"/>
  <c r="AT122"/>
  <c r="AT123"/>
  <c r="AT124"/>
  <c r="AT125"/>
  <c r="AT126"/>
  <c r="AT127"/>
  <c r="AT133"/>
  <c r="AT134"/>
  <c r="AT135"/>
  <c r="AT136"/>
  <c r="AT138"/>
  <c r="AT139"/>
  <c r="AT140"/>
  <c r="AT142" s="1"/>
  <c r="AT141"/>
  <c r="AT144"/>
  <c r="AT145"/>
  <c r="AT146"/>
  <c r="AT149" s="1"/>
  <c r="AT147"/>
  <c r="AT148"/>
  <c r="AT151"/>
  <c r="AT152"/>
  <c r="AT153"/>
  <c r="AT154"/>
  <c r="AT155"/>
  <c r="AT157"/>
  <c r="AT158" s="1"/>
  <c r="AT160"/>
  <c r="AT161"/>
  <c r="AT164" s="1"/>
  <c r="AT162"/>
  <c r="AT163"/>
  <c r="AT166"/>
  <c r="AT167" s="1"/>
  <c r="AT171"/>
  <c r="AT172"/>
  <c r="AT173"/>
  <c r="AT174"/>
  <c r="AT175"/>
  <c r="AT176"/>
  <c r="AT179"/>
  <c r="AT180"/>
  <c r="AT181"/>
  <c r="AT182"/>
  <c r="AT183"/>
  <c r="AT184"/>
  <c r="AT185"/>
  <c r="AT186"/>
  <c r="AT187"/>
  <c r="AT189"/>
  <c r="AT190"/>
  <c r="AT191"/>
  <c r="AT192"/>
  <c r="AT194"/>
  <c r="AT195"/>
  <c r="AT196"/>
  <c r="AT198"/>
  <c r="AT199"/>
  <c r="AT200"/>
  <c r="AT201"/>
  <c r="AT203"/>
  <c r="AT204"/>
  <c r="AT205"/>
  <c r="AT206"/>
  <c r="AT208"/>
  <c r="AT209"/>
  <c r="AT210"/>
  <c r="AT211"/>
  <c r="AT212"/>
  <c r="AT213"/>
  <c r="AT216"/>
  <c r="AT217"/>
  <c r="AT218"/>
  <c r="AT219"/>
  <c r="AT220"/>
  <c r="AT222"/>
  <c r="AT223"/>
  <c r="AT227"/>
  <c r="AT228"/>
  <c r="AT229"/>
  <c r="AT230"/>
  <c r="AT231"/>
  <c r="AT233"/>
  <c r="AT234"/>
  <c r="AT235"/>
  <c r="AT236"/>
  <c r="AT240"/>
  <c r="AT241"/>
  <c r="AT242"/>
  <c r="AT245" s="1"/>
  <c r="AT243"/>
  <c r="AT244"/>
  <c r="AT247"/>
  <c r="AT248"/>
  <c r="AT249"/>
  <c r="AT250"/>
  <c r="AT251"/>
  <c r="AT254"/>
  <c r="AT255"/>
  <c r="AT256"/>
  <c r="AT257"/>
  <c r="AT258"/>
  <c r="AT259"/>
  <c r="AT260"/>
  <c r="AT263"/>
  <c r="AT264"/>
  <c r="AT270" s="1"/>
  <c r="AT265"/>
  <c r="AT266"/>
  <c r="AT267"/>
  <c r="AT268"/>
  <c r="AT269"/>
  <c r="AT272"/>
  <c r="AT273"/>
  <c r="AT274"/>
  <c r="AT275"/>
  <c r="AT276"/>
  <c r="AT277"/>
  <c r="AT278"/>
  <c r="AT279"/>
  <c r="AT280"/>
  <c r="AT285"/>
  <c r="AT286"/>
  <c r="AT287"/>
  <c r="AT288"/>
  <c r="AT289"/>
  <c r="AT290"/>
  <c r="AT291"/>
  <c r="AT292"/>
  <c r="AT293"/>
  <c r="AT294"/>
  <c r="AT295"/>
  <c r="AT296"/>
  <c r="AT297"/>
  <c r="AT300"/>
  <c r="AT302" s="1"/>
  <c r="AT301"/>
  <c r="AT305"/>
  <c r="AT306"/>
  <c r="AT309" s="1"/>
  <c r="AT307"/>
  <c r="AT308"/>
  <c r="AT312"/>
  <c r="AT313"/>
  <c r="AT314"/>
  <c r="AT315"/>
  <c r="AT316"/>
  <c r="AT317"/>
  <c r="AT318"/>
  <c r="AT319"/>
  <c r="AT320"/>
  <c r="AT321"/>
  <c r="AT322"/>
  <c r="AT323"/>
  <c r="AT324"/>
  <c r="AT326"/>
  <c r="AT327" s="1"/>
  <c r="AT329"/>
  <c r="AT330"/>
  <c r="AT332"/>
  <c r="AT333"/>
  <c r="AT335"/>
  <c r="AT336"/>
  <c r="AT338"/>
  <c r="AT339"/>
  <c r="AT340"/>
  <c r="AT341"/>
  <c r="AT342"/>
  <c r="AT343"/>
  <c r="AT344"/>
  <c r="AT345"/>
  <c r="AT346"/>
  <c r="AT347"/>
  <c r="AT348"/>
  <c r="AT349"/>
  <c r="AT350"/>
  <c r="AT351"/>
  <c r="AT352"/>
  <c r="AT353"/>
  <c r="AT354"/>
  <c r="AT355"/>
  <c r="AT356"/>
  <c r="AT357"/>
  <c r="AT358"/>
  <c r="AT359"/>
  <c r="AT360"/>
  <c r="AT361"/>
  <c r="AT362"/>
  <c r="AT363"/>
  <c r="AT364"/>
  <c r="AT365"/>
  <c r="AT366"/>
  <c r="AT367"/>
  <c r="AT368"/>
  <c r="AT369"/>
  <c r="AT370"/>
  <c r="AT375"/>
  <c r="AT378"/>
  <c r="AT379"/>
  <c r="AT380"/>
  <c r="AT384"/>
  <c r="AT385"/>
  <c r="AT388"/>
  <c r="AT389"/>
  <c r="AT390"/>
  <c r="AT391"/>
  <c r="AT394" s="1"/>
  <c r="AT392"/>
  <c r="AT393"/>
  <c r="AT396"/>
  <c r="AT397"/>
  <c r="AT398"/>
  <c r="AT399"/>
  <c r="AT400"/>
  <c r="AT405"/>
  <c r="AT406"/>
  <c r="AT407"/>
  <c r="AT408"/>
  <c r="AT409"/>
  <c r="AT410"/>
  <c r="AT411"/>
  <c r="AT412"/>
  <c r="AT413"/>
  <c r="AT414"/>
  <c r="AT415"/>
  <c r="AT416"/>
  <c r="AT417"/>
  <c r="AT418"/>
  <c r="AT419"/>
  <c r="AT420"/>
  <c r="AT421"/>
  <c r="AT422"/>
  <c r="AT423"/>
  <c r="AT426"/>
  <c r="AT427"/>
  <c r="AT428"/>
  <c r="AT429"/>
  <c r="AT430"/>
  <c r="AT431"/>
  <c r="AT432"/>
  <c r="AT433"/>
  <c r="AT434"/>
  <c r="AT435"/>
  <c r="AT436"/>
  <c r="AT439"/>
  <c r="AT440"/>
  <c r="AT446" s="1"/>
  <c r="AT441"/>
  <c r="AT442"/>
  <c r="AT443"/>
  <c r="AT444"/>
  <c r="AT445"/>
  <c r="AR12"/>
  <c r="AR13"/>
  <c r="AR14"/>
  <c r="AR15"/>
  <c r="AR16"/>
  <c r="AR17"/>
  <c r="AR18"/>
  <c r="AR19"/>
  <c r="AR20"/>
  <c r="AR21"/>
  <c r="AR22"/>
  <c r="AR24"/>
  <c r="AR25"/>
  <c r="AR26"/>
  <c r="AR29" s="1"/>
  <c r="AR27"/>
  <c r="AR28"/>
  <c r="AR31"/>
  <c r="AR32"/>
  <c r="AR33"/>
  <c r="AR34"/>
  <c r="AR35"/>
  <c r="AR36"/>
  <c r="AR39"/>
  <c r="AR40"/>
  <c r="AR41"/>
  <c r="AR42"/>
  <c r="AR43"/>
  <c r="AR44"/>
  <c r="AR45"/>
  <c r="AR46"/>
  <c r="AR47"/>
  <c r="AR48"/>
  <c r="AR49"/>
  <c r="AR50"/>
  <c r="AR51"/>
  <c r="AR52"/>
  <c r="AR53"/>
  <c r="AR55"/>
  <c r="AR56"/>
  <c r="AR57"/>
  <c r="AR58"/>
  <c r="AR59"/>
  <c r="AR62"/>
  <c r="AR69" s="1"/>
  <c r="AR63"/>
  <c r="AR64"/>
  <c r="AR65"/>
  <c r="AR66"/>
  <c r="AR67"/>
  <c r="AR68"/>
  <c r="AR71"/>
  <c r="AR72"/>
  <c r="AR75" s="1"/>
  <c r="AR73"/>
  <c r="AR74"/>
  <c r="AR77"/>
  <c r="AR79" s="1"/>
  <c r="AR78"/>
  <c r="AR81"/>
  <c r="AR82"/>
  <c r="AR83"/>
  <c r="AR88"/>
  <c r="AR89"/>
  <c r="AR90"/>
  <c r="AR91"/>
  <c r="AR92"/>
  <c r="AR93"/>
  <c r="AR96"/>
  <c r="AR97"/>
  <c r="AR100" s="1"/>
  <c r="AR98"/>
  <c r="AR99"/>
  <c r="AR103"/>
  <c r="AR104"/>
  <c r="AR105"/>
  <c r="AR106"/>
  <c r="AR107"/>
  <c r="AR108"/>
  <c r="AR109"/>
  <c r="AR112"/>
  <c r="AR113"/>
  <c r="AR114"/>
  <c r="AR115"/>
  <c r="AR116"/>
  <c r="AR117"/>
  <c r="AR118"/>
  <c r="AR121"/>
  <c r="AR122"/>
  <c r="AR123"/>
  <c r="AR124"/>
  <c r="AR125"/>
  <c r="AR126"/>
  <c r="AR127"/>
  <c r="AR133"/>
  <c r="AR134"/>
  <c r="AR135"/>
  <c r="AR138"/>
  <c r="AR139"/>
  <c r="AR142" s="1"/>
  <c r="AR140"/>
  <c r="AR141"/>
  <c r="AR144"/>
  <c r="AR145"/>
  <c r="AR146"/>
  <c r="AR147"/>
  <c r="AR148"/>
  <c r="AR149"/>
  <c r="AR151"/>
  <c r="AR152"/>
  <c r="AR153"/>
  <c r="AR155" s="1"/>
  <c r="AR154"/>
  <c r="AR157"/>
  <c r="AR158"/>
  <c r="AR160"/>
  <c r="AR161"/>
  <c r="AR162"/>
  <c r="AR163"/>
  <c r="AR164"/>
  <c r="AR166"/>
  <c r="AR167"/>
  <c r="AR171"/>
  <c r="AR172"/>
  <c r="AR173"/>
  <c r="AR174"/>
  <c r="AR175"/>
  <c r="AR179"/>
  <c r="AR180"/>
  <c r="AR181"/>
  <c r="AR182"/>
  <c r="AR183"/>
  <c r="AR184"/>
  <c r="AR185"/>
  <c r="AR186"/>
  <c r="AR187"/>
  <c r="AR189"/>
  <c r="AR190"/>
  <c r="AR191"/>
  <c r="AR192"/>
  <c r="AR194"/>
  <c r="AR195"/>
  <c r="AR196"/>
  <c r="AR198"/>
  <c r="AR199"/>
  <c r="AR200"/>
  <c r="AR201"/>
  <c r="AR203"/>
  <c r="AR204"/>
  <c r="AR205"/>
  <c r="AR206"/>
  <c r="AR208"/>
  <c r="AR209"/>
  <c r="AR210"/>
  <c r="AR211"/>
  <c r="AR212"/>
  <c r="AR213"/>
  <c r="AR214"/>
  <c r="AR216"/>
  <c r="AR217"/>
  <c r="AR218"/>
  <c r="AR220" s="1"/>
  <c r="AR219"/>
  <c r="AR222"/>
  <c r="AR223"/>
  <c r="AR227"/>
  <c r="AR228"/>
  <c r="AR229"/>
  <c r="AR231" s="1"/>
  <c r="AR230"/>
  <c r="AR233"/>
  <c r="AR234"/>
  <c r="AR235"/>
  <c r="AR240"/>
  <c r="AR241"/>
  <c r="AR242"/>
  <c r="AR243"/>
  <c r="AR244"/>
  <c r="AR245"/>
  <c r="AR247"/>
  <c r="AR248"/>
  <c r="AR249"/>
  <c r="AR252" s="1"/>
  <c r="AR250"/>
  <c r="AR251"/>
  <c r="AR254"/>
  <c r="AR261" s="1"/>
  <c r="AR255"/>
  <c r="AR256"/>
  <c r="AR257"/>
  <c r="AR258"/>
  <c r="AR259"/>
  <c r="AR260"/>
  <c r="AR263"/>
  <c r="AR264"/>
  <c r="AR265"/>
  <c r="AR266"/>
  <c r="AR267"/>
  <c r="AR268"/>
  <c r="AR269"/>
  <c r="AR272"/>
  <c r="AR273"/>
  <c r="AR274"/>
  <c r="AR275"/>
  <c r="AR276"/>
  <c r="AR277"/>
  <c r="AR278"/>
  <c r="AR279"/>
  <c r="AR280"/>
  <c r="AR281"/>
  <c r="AR285"/>
  <c r="AR286"/>
  <c r="AR287"/>
  <c r="AR288"/>
  <c r="AR289"/>
  <c r="AR290"/>
  <c r="AR291"/>
  <c r="AR292"/>
  <c r="AR293"/>
  <c r="AR294"/>
  <c r="AR295"/>
  <c r="AR296"/>
  <c r="AR297"/>
  <c r="AR300"/>
  <c r="AR302" s="1"/>
  <c r="AR301"/>
  <c r="AR305"/>
  <c r="AR306"/>
  <c r="AR307"/>
  <c r="AR308"/>
  <c r="AR309"/>
  <c r="AR312"/>
  <c r="AR313"/>
  <c r="AR314"/>
  <c r="AR315"/>
  <c r="AR316"/>
  <c r="AR317"/>
  <c r="AR318"/>
  <c r="AR319"/>
  <c r="AR320"/>
  <c r="AR321"/>
  <c r="AR322"/>
  <c r="AR323"/>
  <c r="AR326"/>
  <c r="AR327"/>
  <c r="AR329"/>
  <c r="AR330" s="1"/>
  <c r="AR332"/>
  <c r="AR333"/>
  <c r="AR335"/>
  <c r="AR336" s="1"/>
  <c r="AR338"/>
  <c r="AR339"/>
  <c r="AR340"/>
  <c r="AR341"/>
  <c r="AR342"/>
  <c r="AR343"/>
  <c r="AR344"/>
  <c r="AR345"/>
  <c r="AR346"/>
  <c r="AR347"/>
  <c r="AR348"/>
  <c r="AR349"/>
  <c r="AR350"/>
  <c r="AR351"/>
  <c r="AR352"/>
  <c r="AR353"/>
  <c r="AR354"/>
  <c r="AR355"/>
  <c r="AR356"/>
  <c r="AR357"/>
  <c r="AR358"/>
  <c r="AR359"/>
  <c r="AR360"/>
  <c r="AR361"/>
  <c r="AR362"/>
  <c r="AR363"/>
  <c r="AR364"/>
  <c r="AR365"/>
  <c r="AR366"/>
  <c r="AR367"/>
  <c r="AR368"/>
  <c r="AR369"/>
  <c r="AR370"/>
  <c r="AR375"/>
  <c r="AR376" s="1"/>
  <c r="AR382" s="1"/>
  <c r="AR378"/>
  <c r="AR381" s="1"/>
  <c r="AR379"/>
  <c r="AR380"/>
  <c r="AR384"/>
  <c r="AR385" s="1"/>
  <c r="AR388"/>
  <c r="AR389"/>
  <c r="AR390"/>
  <c r="AR391"/>
  <c r="AR392"/>
  <c r="AR393"/>
  <c r="AR394"/>
  <c r="AR396"/>
  <c r="AR397"/>
  <c r="AR398"/>
  <c r="AR399"/>
  <c r="AR400"/>
  <c r="AR405"/>
  <c r="AR406"/>
  <c r="AR407"/>
  <c r="AR408"/>
  <c r="AR409"/>
  <c r="AR410"/>
  <c r="AR411"/>
  <c r="AR412"/>
  <c r="AR413"/>
  <c r="AR414"/>
  <c r="AR415"/>
  <c r="AR416"/>
  <c r="AR417"/>
  <c r="AR418"/>
  <c r="AR419"/>
  <c r="AR420"/>
  <c r="AR421"/>
  <c r="AR422"/>
  <c r="AR423"/>
  <c r="AR426"/>
  <c r="AR437" s="1"/>
  <c r="AR427"/>
  <c r="AR428"/>
  <c r="AR429"/>
  <c r="AR430"/>
  <c r="AR431"/>
  <c r="AR432"/>
  <c r="AR433"/>
  <c r="AR434"/>
  <c r="AR435"/>
  <c r="AR436"/>
  <c r="AR439"/>
  <c r="AR440"/>
  <c r="AR441"/>
  <c r="AR442"/>
  <c r="AR443"/>
  <c r="AR444"/>
  <c r="AR445"/>
  <c r="AP12"/>
  <c r="AP13"/>
  <c r="AP14"/>
  <c r="AP15"/>
  <c r="AP16"/>
  <c r="AP17"/>
  <c r="AP18"/>
  <c r="AP19"/>
  <c r="AP20"/>
  <c r="AP21"/>
  <c r="AP24"/>
  <c r="AP25"/>
  <c r="AP26"/>
  <c r="AP29" s="1"/>
  <c r="AP27"/>
  <c r="AP28"/>
  <c r="AP31"/>
  <c r="AP32"/>
  <c r="AP33"/>
  <c r="AP34"/>
  <c r="AP35"/>
  <c r="AP36"/>
  <c r="AP39"/>
  <c r="AP40"/>
  <c r="AP41"/>
  <c r="AP42"/>
  <c r="AP43"/>
  <c r="AP44"/>
  <c r="AP45"/>
  <c r="AP46"/>
  <c r="AP47"/>
  <c r="AP48"/>
  <c r="AP49"/>
  <c r="AP50"/>
  <c r="AP51"/>
  <c r="AP52"/>
  <c r="AP55"/>
  <c r="AP56"/>
  <c r="AP57"/>
  <c r="AP60" s="1"/>
  <c r="AP58"/>
  <c r="AP59"/>
  <c r="AP62"/>
  <c r="AP63"/>
  <c r="AP64"/>
  <c r="AP65"/>
  <c r="AP66"/>
  <c r="AP67"/>
  <c r="AP68"/>
  <c r="AP71"/>
  <c r="AP72"/>
  <c r="AP73"/>
  <c r="AP74"/>
  <c r="AP75"/>
  <c r="AP77"/>
  <c r="AP78"/>
  <c r="AP79"/>
  <c r="AP81"/>
  <c r="AP84" s="1"/>
  <c r="AP82"/>
  <c r="AP83"/>
  <c r="AP88"/>
  <c r="AP89"/>
  <c r="AP90"/>
  <c r="AP91"/>
  <c r="AP94" s="1"/>
  <c r="AP92"/>
  <c r="AP93"/>
  <c r="AP96"/>
  <c r="AP97"/>
  <c r="AP98"/>
  <c r="AP99"/>
  <c r="AP100"/>
  <c r="AP103"/>
  <c r="AP104"/>
  <c r="AP105"/>
  <c r="AP106"/>
  <c r="AP107"/>
  <c r="AP108"/>
  <c r="AP109"/>
  <c r="AP110"/>
  <c r="AP112"/>
  <c r="AP113"/>
  <c r="AP114"/>
  <c r="AP115"/>
  <c r="AP116"/>
  <c r="AP117"/>
  <c r="AP118"/>
  <c r="AP119"/>
  <c r="AP121"/>
  <c r="AP122"/>
  <c r="AP123"/>
  <c r="AP124"/>
  <c r="AP125"/>
  <c r="AP126"/>
  <c r="AP127"/>
  <c r="AP128"/>
  <c r="AP133"/>
  <c r="AP136" s="1"/>
  <c r="AP134"/>
  <c r="AP135"/>
  <c r="AP138"/>
  <c r="AP139"/>
  <c r="AP142" s="1"/>
  <c r="AP140"/>
  <c r="AP141"/>
  <c r="AP144"/>
  <c r="AP145"/>
  <c r="AP146"/>
  <c r="AP147"/>
  <c r="AP148"/>
  <c r="AP151"/>
  <c r="AP152"/>
  <c r="AP155" s="1"/>
  <c r="AP153"/>
  <c r="AP154"/>
  <c r="AP157"/>
  <c r="AP158"/>
  <c r="AP160"/>
  <c r="AP161"/>
  <c r="AP162"/>
  <c r="AP164" s="1"/>
  <c r="AP163"/>
  <c r="AP166"/>
  <c r="AP167"/>
  <c r="AP171"/>
  <c r="AP172"/>
  <c r="AP173"/>
  <c r="AP174"/>
  <c r="AP175"/>
  <c r="AP179"/>
  <c r="AP180"/>
  <c r="AP181"/>
  <c r="AP182"/>
  <c r="AP183"/>
  <c r="AP184"/>
  <c r="AP185"/>
  <c r="AP186"/>
  <c r="AP187"/>
  <c r="AP189"/>
  <c r="AP190"/>
  <c r="AP191"/>
  <c r="AP192"/>
  <c r="AP194"/>
  <c r="AP195"/>
  <c r="AP196"/>
  <c r="AP198"/>
  <c r="AP199"/>
  <c r="AP200"/>
  <c r="AP201"/>
  <c r="AP203"/>
  <c r="AP204"/>
  <c r="AP205"/>
  <c r="AP206"/>
  <c r="AP208"/>
  <c r="AP209"/>
  <c r="AP210"/>
  <c r="AP211"/>
  <c r="AP212"/>
  <c r="AP213"/>
  <c r="AP216"/>
  <c r="AP217"/>
  <c r="AP220" s="1"/>
  <c r="AP218"/>
  <c r="AP219"/>
  <c r="AP222"/>
  <c r="AP223"/>
  <c r="AP227"/>
  <c r="AP228"/>
  <c r="AP229"/>
  <c r="AP230"/>
  <c r="AP233"/>
  <c r="AP234"/>
  <c r="AP235"/>
  <c r="AP240"/>
  <c r="AP241"/>
  <c r="AP242"/>
  <c r="AP243"/>
  <c r="AP244"/>
  <c r="AP247"/>
  <c r="AP248"/>
  <c r="AP249"/>
  <c r="AP252" s="1"/>
  <c r="AP250"/>
  <c r="AP251"/>
  <c r="AP254"/>
  <c r="AP255"/>
  <c r="AP256"/>
  <c r="AP257"/>
  <c r="AP258"/>
  <c r="AP259"/>
  <c r="AP260"/>
  <c r="AP263"/>
  <c r="AP264"/>
  <c r="AP265"/>
  <c r="AP266"/>
  <c r="AP267"/>
  <c r="AP268"/>
  <c r="AP269"/>
  <c r="AP272"/>
  <c r="AP273"/>
  <c r="AP274"/>
  <c r="AP275"/>
  <c r="AP276"/>
  <c r="AP277"/>
  <c r="AP278"/>
  <c r="AP279"/>
  <c r="AP280"/>
  <c r="AP285"/>
  <c r="AP286"/>
  <c r="AP287"/>
  <c r="AP288"/>
  <c r="AP289"/>
  <c r="AP290"/>
  <c r="AP291"/>
  <c r="AP292"/>
  <c r="AP293"/>
  <c r="AP294"/>
  <c r="AP295"/>
  <c r="AP296"/>
  <c r="AP297"/>
  <c r="AP298"/>
  <c r="AP300"/>
  <c r="AP301"/>
  <c r="AP302"/>
  <c r="AP303"/>
  <c r="AP305"/>
  <c r="AP306"/>
  <c r="AP307"/>
  <c r="AP308"/>
  <c r="AP312"/>
  <c r="AP313"/>
  <c r="AP314"/>
  <c r="AP315"/>
  <c r="AP316"/>
  <c r="AP317"/>
  <c r="AP318"/>
  <c r="AP319"/>
  <c r="AP320"/>
  <c r="AP321"/>
  <c r="AP322"/>
  <c r="AP323"/>
  <c r="AP326"/>
  <c r="AP327"/>
  <c r="AP329"/>
  <c r="AP330"/>
  <c r="AP332"/>
  <c r="AP333"/>
  <c r="AP335"/>
  <c r="AP336"/>
  <c r="AP338"/>
  <c r="AP339"/>
  <c r="AP340"/>
  <c r="AP341"/>
  <c r="AP342"/>
  <c r="AP343"/>
  <c r="AP344"/>
  <c r="AP345"/>
  <c r="AP346"/>
  <c r="AP347"/>
  <c r="AP348"/>
  <c r="AP349"/>
  <c r="AP350"/>
  <c r="AP351"/>
  <c r="AP352"/>
  <c r="AP353"/>
  <c r="AP354"/>
  <c r="AP355"/>
  <c r="AP356"/>
  <c r="AP357"/>
  <c r="AP358"/>
  <c r="AP359"/>
  <c r="AP360"/>
  <c r="AP361"/>
  <c r="AP362"/>
  <c r="AP363"/>
  <c r="AP364"/>
  <c r="AP365"/>
  <c r="AP366"/>
  <c r="AP367"/>
  <c r="AP368"/>
  <c r="AP369"/>
  <c r="AP370"/>
  <c r="AP371"/>
  <c r="AP375"/>
  <c r="AP376"/>
  <c r="AP378"/>
  <c r="AP379"/>
  <c r="AP380"/>
  <c r="AP384"/>
  <c r="AP385"/>
  <c r="AP388"/>
  <c r="AP389"/>
  <c r="AP390"/>
  <c r="AP391"/>
  <c r="AP392"/>
  <c r="AP393"/>
  <c r="AP396"/>
  <c r="AP397"/>
  <c r="AP398"/>
  <c r="AP401" s="1"/>
  <c r="AP399"/>
  <c r="AP400"/>
  <c r="AP405"/>
  <c r="AP406"/>
  <c r="AP407"/>
  <c r="AP447" s="1"/>
  <c r="AP408"/>
  <c r="AP409"/>
  <c r="AP410"/>
  <c r="AP411"/>
  <c r="AP412"/>
  <c r="AP413"/>
  <c r="AP414"/>
  <c r="AP415"/>
  <c r="AP416"/>
  <c r="AP417"/>
  <c r="AP418"/>
  <c r="AP419"/>
  <c r="AP420"/>
  <c r="AP421"/>
  <c r="AP422"/>
  <c r="AP423"/>
  <c r="AP424"/>
  <c r="AP426"/>
  <c r="AP427"/>
  <c r="AP428"/>
  <c r="AP429"/>
  <c r="AP430"/>
  <c r="AP431"/>
  <c r="AP432"/>
  <c r="AP433"/>
  <c r="AP434"/>
  <c r="AP435"/>
  <c r="AP436"/>
  <c r="AP437"/>
  <c r="AP439"/>
  <c r="AP440"/>
  <c r="AP441"/>
  <c r="AP442"/>
  <c r="AP443"/>
  <c r="AP444"/>
  <c r="AP445"/>
  <c r="AP446"/>
  <c r="AN12"/>
  <c r="AN13"/>
  <c r="AN14"/>
  <c r="AN15"/>
  <c r="AN16"/>
  <c r="AN17"/>
  <c r="AN18"/>
  <c r="AN19"/>
  <c r="AN20"/>
  <c r="AN21"/>
  <c r="AN24"/>
  <c r="AN25"/>
  <c r="AN26"/>
  <c r="AN27"/>
  <c r="AN28"/>
  <c r="AN31"/>
  <c r="AN32"/>
  <c r="AN33"/>
  <c r="AN34"/>
  <c r="AN35"/>
  <c r="AN36"/>
  <c r="AN37"/>
  <c r="AN39"/>
  <c r="AN40"/>
  <c r="AN41"/>
  <c r="AN42"/>
  <c r="AN43"/>
  <c r="AN44"/>
  <c r="AN45"/>
  <c r="AN46"/>
  <c r="AN47"/>
  <c r="AN48"/>
  <c r="AN49"/>
  <c r="AN50"/>
  <c r="AN51"/>
  <c r="AN52"/>
  <c r="AN55"/>
  <c r="AN56"/>
  <c r="AN57"/>
  <c r="AN58"/>
  <c r="AN59"/>
  <c r="AN62"/>
  <c r="AN63"/>
  <c r="AN69" s="1"/>
  <c r="AN64"/>
  <c r="AN65"/>
  <c r="AN66"/>
  <c r="AN67"/>
  <c r="AN68"/>
  <c r="AN71"/>
  <c r="AN72"/>
  <c r="AN73"/>
  <c r="AN74"/>
  <c r="AN77"/>
  <c r="AN78"/>
  <c r="AN81"/>
  <c r="AN82"/>
  <c r="AN84" s="1"/>
  <c r="AN83"/>
  <c r="AN88"/>
  <c r="AN89"/>
  <c r="AN90"/>
  <c r="AN91"/>
  <c r="AN92"/>
  <c r="AN93"/>
  <c r="AN96"/>
  <c r="AN97"/>
  <c r="AN98"/>
  <c r="AN99"/>
  <c r="AN103"/>
  <c r="AN110" s="1"/>
  <c r="AN104"/>
  <c r="AN105"/>
  <c r="AN106"/>
  <c r="AN107"/>
  <c r="AN108"/>
  <c r="AN109"/>
  <c r="AN112"/>
  <c r="AN119" s="1"/>
  <c r="AN113"/>
  <c r="AN114"/>
  <c r="AN115"/>
  <c r="AN116"/>
  <c r="AN117"/>
  <c r="AN118"/>
  <c r="AN121"/>
  <c r="AN122"/>
  <c r="AN123"/>
  <c r="AN124"/>
  <c r="AN125"/>
  <c r="AN126"/>
  <c r="AN127"/>
  <c r="AN133"/>
  <c r="AN134"/>
  <c r="AN135"/>
  <c r="AN136"/>
  <c r="AN138"/>
  <c r="AN139"/>
  <c r="AN140"/>
  <c r="AN142" s="1"/>
  <c r="AN141"/>
  <c r="AN144"/>
  <c r="AN145"/>
  <c r="AN146"/>
  <c r="AN149" s="1"/>
  <c r="AN147"/>
  <c r="AN148"/>
  <c r="AN151"/>
  <c r="AN152"/>
  <c r="AN153"/>
  <c r="AN154"/>
  <c r="AN155"/>
  <c r="AN157"/>
  <c r="AN158" s="1"/>
  <c r="AN160"/>
  <c r="AN161"/>
  <c r="AN164" s="1"/>
  <c r="AN162"/>
  <c r="AN163"/>
  <c r="AN166"/>
  <c r="AN167" s="1"/>
  <c r="AN171"/>
  <c r="AN172"/>
  <c r="AN173"/>
  <c r="AN174"/>
  <c r="AN175"/>
  <c r="AN176"/>
  <c r="AN179"/>
  <c r="AN180"/>
  <c r="AN181"/>
  <c r="AN182"/>
  <c r="AN183"/>
  <c r="AN184"/>
  <c r="AN185"/>
  <c r="AN186"/>
  <c r="AN187"/>
  <c r="AN189"/>
  <c r="AN190"/>
  <c r="AN191"/>
  <c r="AN192"/>
  <c r="AN194"/>
  <c r="AN195"/>
  <c r="AN196"/>
  <c r="AN198"/>
  <c r="AN199"/>
  <c r="AN200"/>
  <c r="AN201"/>
  <c r="AN203"/>
  <c r="AN204"/>
  <c r="AN205"/>
  <c r="AN206"/>
  <c r="AN208"/>
  <c r="AN209"/>
  <c r="AN210"/>
  <c r="AN211"/>
  <c r="AN212"/>
  <c r="AN213"/>
  <c r="AN216"/>
  <c r="AN217"/>
  <c r="AN218"/>
  <c r="AN219"/>
  <c r="AN220"/>
  <c r="AN222"/>
  <c r="AN223"/>
  <c r="AN227"/>
  <c r="AN228"/>
  <c r="AN229"/>
  <c r="AN230"/>
  <c r="AN231"/>
  <c r="AN233"/>
  <c r="AN234"/>
  <c r="AN235"/>
  <c r="AN236"/>
  <c r="AN240"/>
  <c r="AN241"/>
  <c r="AN242"/>
  <c r="AN245" s="1"/>
  <c r="AN243"/>
  <c r="AN244"/>
  <c r="AN247"/>
  <c r="AN248"/>
  <c r="AN249"/>
  <c r="AN250"/>
  <c r="AN251"/>
  <c r="AN254"/>
  <c r="AN255"/>
  <c r="AN256"/>
  <c r="AN257"/>
  <c r="AN258"/>
  <c r="AN259"/>
  <c r="AN260"/>
  <c r="AN263"/>
  <c r="AN264"/>
  <c r="AN270" s="1"/>
  <c r="AN265"/>
  <c r="AN266"/>
  <c r="AN267"/>
  <c r="AN268"/>
  <c r="AN269"/>
  <c r="AN272"/>
  <c r="AN273"/>
  <c r="AN274"/>
  <c r="AN275"/>
  <c r="AN276"/>
  <c r="AN277"/>
  <c r="AN278"/>
  <c r="AN279"/>
  <c r="AN280"/>
  <c r="AN285"/>
  <c r="AN286"/>
  <c r="AN287"/>
  <c r="AN288"/>
  <c r="AN289"/>
  <c r="AN290"/>
  <c r="AN291"/>
  <c r="AN292"/>
  <c r="AN293"/>
  <c r="AN294"/>
  <c r="AN295"/>
  <c r="AN296"/>
  <c r="AN297"/>
  <c r="AN300"/>
  <c r="AN301"/>
  <c r="AN305"/>
  <c r="AN306"/>
  <c r="AN309" s="1"/>
  <c r="AN307"/>
  <c r="AN308"/>
  <c r="AN312"/>
  <c r="AN313"/>
  <c r="AN314"/>
  <c r="AN315"/>
  <c r="AN316"/>
  <c r="AN317"/>
  <c r="AN318"/>
  <c r="AN319"/>
  <c r="AN320"/>
  <c r="AN321"/>
  <c r="AN322"/>
  <c r="AN323"/>
  <c r="AN324"/>
  <c r="AN326"/>
  <c r="AN327" s="1"/>
  <c r="AN329"/>
  <c r="AN330"/>
  <c r="AN332"/>
  <c r="AN333"/>
  <c r="AN335"/>
  <c r="AN336"/>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375"/>
  <c r="AN378"/>
  <c r="AN379"/>
  <c r="AN380"/>
  <c r="AN384"/>
  <c r="AN385"/>
  <c r="AN388"/>
  <c r="AN389"/>
  <c r="AN390"/>
  <c r="AN391"/>
  <c r="AN394" s="1"/>
  <c r="AN392"/>
  <c r="AN393"/>
  <c r="AN396"/>
  <c r="AN397"/>
  <c r="AN398"/>
  <c r="AN399"/>
  <c r="AN400"/>
  <c r="AN405"/>
  <c r="AN406"/>
  <c r="AN407"/>
  <c r="AN408"/>
  <c r="AN409"/>
  <c r="AN410"/>
  <c r="AN411"/>
  <c r="AN412"/>
  <c r="AN413"/>
  <c r="AN414"/>
  <c r="AN415"/>
  <c r="AN416"/>
  <c r="AN417"/>
  <c r="AN418"/>
  <c r="AN419"/>
  <c r="AN420"/>
  <c r="AN421"/>
  <c r="AN422"/>
  <c r="AN423"/>
  <c r="AN426"/>
  <c r="AN437" s="1"/>
  <c r="AN427"/>
  <c r="AN428"/>
  <c r="AN429"/>
  <c r="AN430"/>
  <c r="AN431"/>
  <c r="AN432"/>
  <c r="AN433"/>
  <c r="AN434"/>
  <c r="AN435"/>
  <c r="AN436"/>
  <c r="AN439"/>
  <c r="AN446" s="1"/>
  <c r="AN440"/>
  <c r="AN441"/>
  <c r="AN442"/>
  <c r="AN443"/>
  <c r="AN444"/>
  <c r="AN445"/>
  <c r="AL12"/>
  <c r="AL13"/>
  <c r="AL14"/>
  <c r="AL15"/>
  <c r="AL16"/>
  <c r="AL17"/>
  <c r="AL18"/>
  <c r="AL19"/>
  <c r="AL20"/>
  <c r="AL21"/>
  <c r="AL24"/>
  <c r="AL25"/>
  <c r="AL26"/>
  <c r="AL29" s="1"/>
  <c r="AL27"/>
  <c r="AL28"/>
  <c r="AL31"/>
  <c r="AL32"/>
  <c r="AL33"/>
  <c r="AL34"/>
  <c r="AL35"/>
  <c r="AL36"/>
  <c r="AL39"/>
  <c r="AL53" s="1"/>
  <c r="AL40"/>
  <c r="AL41"/>
  <c r="AL42"/>
  <c r="AL43"/>
  <c r="AL44"/>
  <c r="AL45"/>
  <c r="AL46"/>
  <c r="AL47"/>
  <c r="AL48"/>
  <c r="AL49"/>
  <c r="AL50"/>
  <c r="AL51"/>
  <c r="AL52"/>
  <c r="AL55"/>
  <c r="AL56"/>
  <c r="AL57"/>
  <c r="AL60" s="1"/>
  <c r="AL58"/>
  <c r="AL59"/>
  <c r="AL62"/>
  <c r="AL63"/>
  <c r="AL64"/>
  <c r="AL65"/>
  <c r="AL66"/>
  <c r="AL67"/>
  <c r="AL68"/>
  <c r="AL71"/>
  <c r="AL72"/>
  <c r="AL73"/>
  <c r="AL74"/>
  <c r="AL75"/>
  <c r="AL77"/>
  <c r="AL78"/>
  <c r="AL79"/>
  <c r="AL81"/>
  <c r="AL84" s="1"/>
  <c r="AL82"/>
  <c r="AL83"/>
  <c r="AL88"/>
  <c r="AL89"/>
  <c r="AL90"/>
  <c r="AL91"/>
  <c r="AL94" s="1"/>
  <c r="AL92"/>
  <c r="AL93"/>
  <c r="AL96"/>
  <c r="AL97"/>
  <c r="AL98"/>
  <c r="AL99"/>
  <c r="AL100"/>
  <c r="AL103"/>
  <c r="AL104"/>
  <c r="AL105"/>
  <c r="AL106"/>
  <c r="AL107"/>
  <c r="AL108"/>
  <c r="AL109"/>
  <c r="AL110"/>
  <c r="AL112"/>
  <c r="AL113"/>
  <c r="AL114"/>
  <c r="AL115"/>
  <c r="AL116"/>
  <c r="AL117"/>
  <c r="AL118"/>
  <c r="AL119"/>
  <c r="AL121"/>
  <c r="AL122"/>
  <c r="AL123"/>
  <c r="AL124"/>
  <c r="AL125"/>
  <c r="AL126"/>
  <c r="AL127"/>
  <c r="AL128"/>
  <c r="AL133"/>
  <c r="AL136" s="1"/>
  <c r="AL134"/>
  <c r="AL135"/>
  <c r="AL138"/>
  <c r="AL139"/>
  <c r="AL142" s="1"/>
  <c r="AL140"/>
  <c r="AL141"/>
  <c r="AL144"/>
  <c r="AL145"/>
  <c r="AL146"/>
  <c r="AL147"/>
  <c r="AL148"/>
  <c r="AL151"/>
  <c r="AL152"/>
  <c r="AL153"/>
  <c r="AL154"/>
  <c r="AL157"/>
  <c r="AL158"/>
  <c r="AL160"/>
  <c r="AL161"/>
  <c r="AL162"/>
  <c r="AL164" s="1"/>
  <c r="AL163"/>
  <c r="AL166"/>
  <c r="AL167"/>
  <c r="AL171"/>
  <c r="AL172"/>
  <c r="AL173"/>
  <c r="AL174"/>
  <c r="AL175"/>
  <c r="AL179"/>
  <c r="AL180"/>
  <c r="AL181"/>
  <c r="AL182"/>
  <c r="AL183"/>
  <c r="AL184"/>
  <c r="AL185"/>
  <c r="AL186"/>
  <c r="AL187"/>
  <c r="AL189"/>
  <c r="AL190"/>
  <c r="AL191"/>
  <c r="AL192"/>
  <c r="AL194"/>
  <c r="AL195"/>
  <c r="AL196"/>
  <c r="AL198"/>
  <c r="AL199"/>
  <c r="AL200"/>
  <c r="AL201"/>
  <c r="AL203"/>
  <c r="AL204"/>
  <c r="AL205"/>
  <c r="AL206"/>
  <c r="AL208"/>
  <c r="AL209"/>
  <c r="AL210"/>
  <c r="AL211"/>
  <c r="AL212"/>
  <c r="AL213"/>
  <c r="AL216"/>
  <c r="AL217"/>
  <c r="AL218"/>
  <c r="AL219"/>
  <c r="AL222"/>
  <c r="AL223"/>
  <c r="AL227"/>
  <c r="AL228"/>
  <c r="AL231" s="1"/>
  <c r="AL229"/>
  <c r="AL230"/>
  <c r="AL233"/>
  <c r="AL234"/>
  <c r="AL235"/>
  <c r="AL240"/>
  <c r="AL241"/>
  <c r="AL242"/>
  <c r="AL243"/>
  <c r="AL244"/>
  <c r="AL247"/>
  <c r="AL248"/>
  <c r="AL249"/>
  <c r="AL252" s="1"/>
  <c r="AL250"/>
  <c r="AL251"/>
  <c r="AL254"/>
  <c r="AL255"/>
  <c r="AL256"/>
  <c r="AL257"/>
  <c r="AL258"/>
  <c r="AL259"/>
  <c r="AL260"/>
  <c r="AL263"/>
  <c r="AL264"/>
  <c r="AL265"/>
  <c r="AL266"/>
  <c r="AL267"/>
  <c r="AL268"/>
  <c r="AL269"/>
  <c r="AL272"/>
  <c r="AL273"/>
  <c r="AL274"/>
  <c r="AL275"/>
  <c r="AL276"/>
  <c r="AL277"/>
  <c r="AL278"/>
  <c r="AL279"/>
  <c r="AL280"/>
  <c r="AL285"/>
  <c r="AL286"/>
  <c r="AL287"/>
  <c r="AL288"/>
  <c r="AL289"/>
  <c r="AL290"/>
  <c r="AL291"/>
  <c r="AL292"/>
  <c r="AL293"/>
  <c r="AL294"/>
  <c r="AL295"/>
  <c r="AL296"/>
  <c r="AL297"/>
  <c r="AL298"/>
  <c r="AL300"/>
  <c r="AL301"/>
  <c r="AL302"/>
  <c r="AL303"/>
  <c r="AL305"/>
  <c r="AL306"/>
  <c r="AL307"/>
  <c r="AL308"/>
  <c r="AL312"/>
  <c r="AL313"/>
  <c r="AL314"/>
  <c r="AL315"/>
  <c r="AL316"/>
  <c r="AL317"/>
  <c r="AL318"/>
  <c r="AL319"/>
  <c r="AL320"/>
  <c r="AL321"/>
  <c r="AL322"/>
  <c r="AL323"/>
  <c r="AL326"/>
  <c r="AL327"/>
  <c r="AL329"/>
  <c r="AL330"/>
  <c r="AL332"/>
  <c r="AL333"/>
  <c r="AL335"/>
  <c r="AL336"/>
  <c r="AL338"/>
  <c r="AL339"/>
  <c r="AL340"/>
  <c r="AL341"/>
  <c r="AL342"/>
  <c r="AL343"/>
  <c r="AL344"/>
  <c r="AL345"/>
  <c r="AL346"/>
  <c r="AL347"/>
  <c r="AL348"/>
  <c r="AL349"/>
  <c r="AL350"/>
  <c r="AL351"/>
  <c r="AL352"/>
  <c r="AL353"/>
  <c r="AL354"/>
  <c r="AL355"/>
  <c r="AL356"/>
  <c r="AL357"/>
  <c r="AL358"/>
  <c r="AL359"/>
  <c r="AL360"/>
  <c r="AL361"/>
  <c r="AL362"/>
  <c r="AL363"/>
  <c r="AL364"/>
  <c r="AL365"/>
  <c r="AL366"/>
  <c r="AL367"/>
  <c r="AL368"/>
  <c r="AL369"/>
  <c r="AL370"/>
  <c r="AL371"/>
  <c r="AL375"/>
  <c r="AL376"/>
  <c r="AL378"/>
  <c r="AL381" s="1"/>
  <c r="AL379"/>
  <c r="AL380"/>
  <c r="AL382"/>
  <c r="AL384"/>
  <c r="AL385"/>
  <c r="AL388"/>
  <c r="AL389"/>
  <c r="AL390"/>
  <c r="AL391"/>
  <c r="AL392"/>
  <c r="AL393"/>
  <c r="AL396"/>
  <c r="AL397"/>
  <c r="AL398"/>
  <c r="AL401" s="1"/>
  <c r="AL399"/>
  <c r="AL400"/>
  <c r="AL405"/>
  <c r="AL406"/>
  <c r="AL407"/>
  <c r="AL447" s="1"/>
  <c r="AL408"/>
  <c r="AL409"/>
  <c r="AL410"/>
  <c r="AL411"/>
  <c r="AL412"/>
  <c r="AL413"/>
  <c r="AL414"/>
  <c r="AL415"/>
  <c r="AL416"/>
  <c r="AL417"/>
  <c r="AL418"/>
  <c r="AL419"/>
  <c r="AL420"/>
  <c r="AL421"/>
  <c r="AL422"/>
  <c r="AL423"/>
  <c r="AL424"/>
  <c r="AL426"/>
  <c r="AL427"/>
  <c r="AL428"/>
  <c r="AL429"/>
  <c r="AL430"/>
  <c r="AL431"/>
  <c r="AL432"/>
  <c r="AL433"/>
  <c r="AL434"/>
  <c r="AL435"/>
  <c r="AL436"/>
  <c r="AL437"/>
  <c r="AL439"/>
  <c r="AL440"/>
  <c r="AL441"/>
  <c r="AL442"/>
  <c r="AL443"/>
  <c r="AL444"/>
  <c r="AL445"/>
  <c r="AL446"/>
  <c r="AJ12"/>
  <c r="AJ13"/>
  <c r="AJ14"/>
  <c r="AJ15"/>
  <c r="AJ16"/>
  <c r="AJ17"/>
  <c r="AJ18"/>
  <c r="AJ19"/>
  <c r="AJ20"/>
  <c r="AJ21"/>
  <c r="AJ24"/>
  <c r="AJ25"/>
  <c r="AJ26"/>
  <c r="AJ27"/>
  <c r="AJ28"/>
  <c r="AJ31"/>
  <c r="AJ32"/>
  <c r="AJ33"/>
  <c r="AJ34"/>
  <c r="AJ35"/>
  <c r="AJ36"/>
  <c r="AJ37"/>
  <c r="AJ39"/>
  <c r="AJ40"/>
  <c r="AJ41"/>
  <c r="AJ42"/>
  <c r="AJ43"/>
  <c r="AJ44"/>
  <c r="AJ45"/>
  <c r="AJ46"/>
  <c r="AJ47"/>
  <c r="AJ48"/>
  <c r="AJ49"/>
  <c r="AJ50"/>
  <c r="AJ51"/>
  <c r="AJ52"/>
  <c r="AJ55"/>
  <c r="AJ56"/>
  <c r="AJ57"/>
  <c r="AJ58"/>
  <c r="AJ59"/>
  <c r="AJ62"/>
  <c r="AJ63"/>
  <c r="AJ69" s="1"/>
  <c r="AJ64"/>
  <c r="AJ65"/>
  <c r="AJ66"/>
  <c r="AJ67"/>
  <c r="AJ68"/>
  <c r="AJ71"/>
  <c r="AJ72"/>
  <c r="AJ75" s="1"/>
  <c r="AJ73"/>
  <c r="AJ74"/>
  <c r="AJ77"/>
  <c r="AJ78"/>
  <c r="AJ81"/>
  <c r="AJ82"/>
  <c r="AJ84" s="1"/>
  <c r="AJ83"/>
  <c r="AJ88"/>
  <c r="AJ94" s="1"/>
  <c r="AJ89"/>
  <c r="AJ90"/>
  <c r="AJ91"/>
  <c r="AJ92"/>
  <c r="AJ93"/>
  <c r="AJ96"/>
  <c r="AJ97"/>
  <c r="AJ98"/>
  <c r="AJ99"/>
  <c r="AJ103"/>
  <c r="AJ110" s="1"/>
  <c r="AJ104"/>
  <c r="AJ105"/>
  <c r="AJ106"/>
  <c r="AJ107"/>
  <c r="AJ108"/>
  <c r="AJ109"/>
  <c r="AJ112"/>
  <c r="AJ119" s="1"/>
  <c r="AJ113"/>
  <c r="AJ114"/>
  <c r="AJ115"/>
  <c r="AJ116"/>
  <c r="AJ117"/>
  <c r="AJ118"/>
  <c r="AJ121"/>
  <c r="AJ128" s="1"/>
  <c r="AJ122"/>
  <c r="AJ123"/>
  <c r="AJ124"/>
  <c r="AJ125"/>
  <c r="AJ126"/>
  <c r="AJ127"/>
  <c r="AJ133"/>
  <c r="AJ134"/>
  <c r="AJ135"/>
  <c r="AJ136"/>
  <c r="AJ138"/>
  <c r="AJ139"/>
  <c r="AJ140"/>
  <c r="AJ142" s="1"/>
  <c r="AJ141"/>
  <c r="AJ144"/>
  <c r="AJ145"/>
  <c r="AJ146"/>
  <c r="AJ149" s="1"/>
  <c r="AJ147"/>
  <c r="AJ148"/>
  <c r="AJ151"/>
  <c r="AJ152"/>
  <c r="AJ153"/>
  <c r="AJ154"/>
  <c r="AJ155"/>
  <c r="AJ157"/>
  <c r="AJ158"/>
  <c r="AJ160"/>
  <c r="AJ161"/>
  <c r="AJ164" s="1"/>
  <c r="AJ162"/>
  <c r="AJ163"/>
  <c r="AJ166"/>
  <c r="AJ167" s="1"/>
  <c r="AJ171"/>
  <c r="AJ172"/>
  <c r="AJ173"/>
  <c r="AJ174"/>
  <c r="AJ175"/>
  <c r="AJ176"/>
  <c r="AJ179"/>
  <c r="AJ180"/>
  <c r="AJ181"/>
  <c r="AJ182"/>
  <c r="AJ183"/>
  <c r="AJ184"/>
  <c r="AJ185"/>
  <c r="AJ186"/>
  <c r="AJ187"/>
  <c r="AJ189"/>
  <c r="AJ190"/>
  <c r="AJ191"/>
  <c r="AJ192"/>
  <c r="AJ194"/>
  <c r="AJ195"/>
  <c r="AJ196"/>
  <c r="AJ198"/>
  <c r="AJ199"/>
  <c r="AJ200"/>
  <c r="AJ201"/>
  <c r="AJ203"/>
  <c r="AJ204"/>
  <c r="AJ205"/>
  <c r="AJ206"/>
  <c r="AJ208"/>
  <c r="AJ209"/>
  <c r="AJ210"/>
  <c r="AJ211"/>
  <c r="AJ212"/>
  <c r="AJ213"/>
  <c r="AJ216"/>
  <c r="AJ217"/>
  <c r="AJ218"/>
  <c r="AJ219"/>
  <c r="AJ220"/>
  <c r="AJ222"/>
  <c r="AJ223"/>
  <c r="AJ227"/>
  <c r="AJ228"/>
  <c r="AJ229"/>
  <c r="AJ230"/>
  <c r="AJ231"/>
  <c r="AJ233"/>
  <c r="AJ234"/>
  <c r="AJ235"/>
  <c r="AJ236"/>
  <c r="AJ240"/>
  <c r="AJ241"/>
  <c r="AJ242"/>
  <c r="AJ245" s="1"/>
  <c r="AJ243"/>
  <c r="AJ244"/>
  <c r="AJ247"/>
  <c r="AJ248"/>
  <c r="AJ249"/>
  <c r="AJ250"/>
  <c r="AJ251"/>
  <c r="AJ254"/>
  <c r="AJ255"/>
  <c r="AJ261" s="1"/>
  <c r="AJ256"/>
  <c r="AJ257"/>
  <c r="AJ258"/>
  <c r="AJ259"/>
  <c r="AJ260"/>
  <c r="AJ263"/>
  <c r="AJ264"/>
  <c r="AJ265"/>
  <c r="AJ266"/>
  <c r="AJ267"/>
  <c r="AJ268"/>
  <c r="AJ269"/>
  <c r="AJ272"/>
  <c r="AJ273"/>
  <c r="AJ274"/>
  <c r="AJ275"/>
  <c r="AJ276"/>
  <c r="AJ277"/>
  <c r="AJ278"/>
  <c r="AJ279"/>
  <c r="AJ280"/>
  <c r="AJ285"/>
  <c r="AJ286"/>
  <c r="AJ287"/>
  <c r="AJ298" s="1"/>
  <c r="AJ288"/>
  <c r="AJ289"/>
  <c r="AJ290"/>
  <c r="AJ291"/>
  <c r="AJ292"/>
  <c r="AJ293"/>
  <c r="AJ294"/>
  <c r="AJ295"/>
  <c r="AJ296"/>
  <c r="AJ297"/>
  <c r="AJ300"/>
  <c r="AJ302" s="1"/>
  <c r="AJ301"/>
  <c r="AJ305"/>
  <c r="AJ306"/>
  <c r="AJ309" s="1"/>
  <c r="AJ307"/>
  <c r="AJ308"/>
  <c r="AJ312"/>
  <c r="AJ313"/>
  <c r="AJ314"/>
  <c r="AJ315"/>
  <c r="AJ316"/>
  <c r="AJ317"/>
  <c r="AJ318"/>
  <c r="AJ319"/>
  <c r="AJ320"/>
  <c r="AJ321"/>
  <c r="AJ322"/>
  <c r="AJ323"/>
  <c r="AJ324"/>
  <c r="AJ326"/>
  <c r="AJ327"/>
  <c r="AJ329"/>
  <c r="AJ330"/>
  <c r="AJ332"/>
  <c r="AJ333"/>
  <c r="AJ335"/>
  <c r="AJ336"/>
  <c r="AJ338"/>
  <c r="AJ339"/>
  <c r="AJ340"/>
  <c r="AJ371" s="1"/>
  <c r="AJ341"/>
  <c r="AJ342"/>
  <c r="AJ343"/>
  <c r="AJ344"/>
  <c r="AJ345"/>
  <c r="AJ346"/>
  <c r="AJ347"/>
  <c r="AJ348"/>
  <c r="AJ349"/>
  <c r="AJ350"/>
  <c r="AJ351"/>
  <c r="AJ352"/>
  <c r="AJ353"/>
  <c r="AJ354"/>
  <c r="AJ355"/>
  <c r="AJ356"/>
  <c r="AJ357"/>
  <c r="AJ358"/>
  <c r="AJ359"/>
  <c r="AJ360"/>
  <c r="AJ361"/>
  <c r="AJ362"/>
  <c r="AJ363"/>
  <c r="AJ364"/>
  <c r="AJ365"/>
  <c r="AJ366"/>
  <c r="AJ367"/>
  <c r="AJ368"/>
  <c r="AJ369"/>
  <c r="AJ370"/>
  <c r="AJ375"/>
  <c r="AJ378"/>
  <c r="AJ379"/>
  <c r="AJ381" s="1"/>
  <c r="AJ380"/>
  <c r="AJ384"/>
  <c r="AJ385"/>
  <c r="AJ388"/>
  <c r="AJ389"/>
  <c r="AJ390"/>
  <c r="AJ391"/>
  <c r="AJ394" s="1"/>
  <c r="AJ392"/>
  <c r="AJ393"/>
  <c r="AJ396"/>
  <c r="AJ397"/>
  <c r="AJ398"/>
  <c r="AJ399"/>
  <c r="AJ400"/>
  <c r="AJ405"/>
  <c r="AJ406"/>
  <c r="AJ407"/>
  <c r="AJ408"/>
  <c r="AJ409"/>
  <c r="AJ410"/>
  <c r="AJ411"/>
  <c r="AJ412"/>
  <c r="AJ413"/>
  <c r="AJ414"/>
  <c r="AJ415"/>
  <c r="AJ416"/>
  <c r="AJ417"/>
  <c r="AJ418"/>
  <c r="AJ419"/>
  <c r="AJ420"/>
  <c r="AJ421"/>
  <c r="AJ422"/>
  <c r="AJ423"/>
  <c r="AJ426"/>
  <c r="AJ437" s="1"/>
  <c r="AJ427"/>
  <c r="AJ428"/>
  <c r="AJ429"/>
  <c r="AJ430"/>
  <c r="AJ431"/>
  <c r="AJ432"/>
  <c r="AJ433"/>
  <c r="AJ434"/>
  <c r="AJ435"/>
  <c r="AJ436"/>
  <c r="AJ439"/>
  <c r="AJ440"/>
  <c r="AJ441"/>
  <c r="AJ442"/>
  <c r="AJ443"/>
  <c r="AJ444"/>
  <c r="AJ445"/>
  <c r="AH12"/>
  <c r="AH22" s="1"/>
  <c r="AH13"/>
  <c r="AH14"/>
  <c r="AH15"/>
  <c r="AH16"/>
  <c r="AH17"/>
  <c r="AH18"/>
  <c r="AH19"/>
  <c r="AH20"/>
  <c r="AH21"/>
  <c r="AH24"/>
  <c r="AH25"/>
  <c r="AH26"/>
  <c r="AH29" s="1"/>
  <c r="AH27"/>
  <c r="AH28"/>
  <c r="AH31"/>
  <c r="AH32"/>
  <c r="AH33"/>
  <c r="AH34"/>
  <c r="AH35"/>
  <c r="AH36"/>
  <c r="AH39"/>
  <c r="AH40"/>
  <c r="AH41"/>
  <c r="AH42"/>
  <c r="AH43"/>
  <c r="AH44"/>
  <c r="AH45"/>
  <c r="AH46"/>
  <c r="AH47"/>
  <c r="AH48"/>
  <c r="AH49"/>
  <c r="AH50"/>
  <c r="AH51"/>
  <c r="AH52"/>
  <c r="AH55"/>
  <c r="AH56"/>
  <c r="AH57"/>
  <c r="AH60" s="1"/>
  <c r="AH58"/>
  <c r="AH59"/>
  <c r="AH62"/>
  <c r="AH63"/>
  <c r="AH64"/>
  <c r="AH65"/>
  <c r="AH66"/>
  <c r="AH67"/>
  <c r="AH68"/>
  <c r="AH71"/>
  <c r="AH72"/>
  <c r="AH73"/>
  <c r="AH74"/>
  <c r="AH75"/>
  <c r="AH77"/>
  <c r="AH78"/>
  <c r="AH79"/>
  <c r="AH81"/>
  <c r="AH84" s="1"/>
  <c r="AH82"/>
  <c r="AH83"/>
  <c r="AH88"/>
  <c r="AH89"/>
  <c r="AH90"/>
  <c r="AH91"/>
  <c r="AH94" s="1"/>
  <c r="AH92"/>
  <c r="AH93"/>
  <c r="AH96"/>
  <c r="AH97"/>
  <c r="AH98"/>
  <c r="AH99"/>
  <c r="AH100"/>
  <c r="AH103"/>
  <c r="AH104"/>
  <c r="AH105"/>
  <c r="AH129" s="1"/>
  <c r="AH106"/>
  <c r="AH107"/>
  <c r="AH108"/>
  <c r="AH109"/>
  <c r="AH110"/>
  <c r="AH112"/>
  <c r="AH113"/>
  <c r="AH114"/>
  <c r="AH115"/>
  <c r="AH116"/>
  <c r="AH117"/>
  <c r="AH118"/>
  <c r="AH119"/>
  <c r="AH121"/>
  <c r="AH122"/>
  <c r="AH123"/>
  <c r="AH124"/>
  <c r="AH125"/>
  <c r="AH126"/>
  <c r="AH127"/>
  <c r="AH128"/>
  <c r="AH133"/>
  <c r="AH136" s="1"/>
  <c r="AH134"/>
  <c r="AH135"/>
  <c r="AH138"/>
  <c r="AH139"/>
  <c r="AH142" s="1"/>
  <c r="AH140"/>
  <c r="AH141"/>
  <c r="AH144"/>
  <c r="AH145"/>
  <c r="AH146"/>
  <c r="AH147"/>
  <c r="AH148"/>
  <c r="AH151"/>
  <c r="AH152"/>
  <c r="AH155" s="1"/>
  <c r="AH153"/>
  <c r="AH154"/>
  <c r="AH157"/>
  <c r="AH158"/>
  <c r="AH160"/>
  <c r="AH161"/>
  <c r="AH162"/>
  <c r="AH164" s="1"/>
  <c r="AH163"/>
  <c r="AH166"/>
  <c r="AH167"/>
  <c r="AH171"/>
  <c r="AH172"/>
  <c r="AH173"/>
  <c r="AH174"/>
  <c r="AH175"/>
  <c r="AH179"/>
  <c r="AH214" s="1"/>
  <c r="AH180"/>
  <c r="AH181"/>
  <c r="AH182"/>
  <c r="AH183"/>
  <c r="AH184"/>
  <c r="AH185"/>
  <c r="AH186"/>
  <c r="AH187"/>
  <c r="AH189"/>
  <c r="AH190"/>
  <c r="AH191"/>
  <c r="AH192"/>
  <c r="AH194"/>
  <c r="AH195"/>
  <c r="AH196"/>
  <c r="AH198"/>
  <c r="AH199"/>
  <c r="AH200"/>
  <c r="AH201"/>
  <c r="AH203"/>
  <c r="AH204"/>
  <c r="AH205"/>
  <c r="AH206"/>
  <c r="AH208"/>
  <c r="AH209"/>
  <c r="AH210"/>
  <c r="AH211"/>
  <c r="AH212"/>
  <c r="AH213"/>
  <c r="AH216"/>
  <c r="AH217"/>
  <c r="AH220" s="1"/>
  <c r="AH218"/>
  <c r="AH219"/>
  <c r="AH222"/>
  <c r="AH223"/>
  <c r="AH227"/>
  <c r="AH228"/>
  <c r="AH229"/>
  <c r="AH230"/>
  <c r="AH233"/>
  <c r="AH236" s="1"/>
  <c r="AH234"/>
  <c r="AH235"/>
  <c r="AH240"/>
  <c r="AH241"/>
  <c r="AH242"/>
  <c r="AH243"/>
  <c r="AH244"/>
  <c r="AH247"/>
  <c r="AH248"/>
  <c r="AH249"/>
  <c r="AH252" s="1"/>
  <c r="AH250"/>
  <c r="AH251"/>
  <c r="AH254"/>
  <c r="AH255"/>
  <c r="AH256"/>
  <c r="AH257"/>
  <c r="AH258"/>
  <c r="AH259"/>
  <c r="AH260"/>
  <c r="AH263"/>
  <c r="AH264"/>
  <c r="AH265"/>
  <c r="AH266"/>
  <c r="AH267"/>
  <c r="AH268"/>
  <c r="AH269"/>
  <c r="AH272"/>
  <c r="AH273"/>
  <c r="AH274"/>
  <c r="AH275"/>
  <c r="AH276"/>
  <c r="AH277"/>
  <c r="AH278"/>
  <c r="AH279"/>
  <c r="AH280"/>
  <c r="AH285"/>
  <c r="AH286"/>
  <c r="AH287"/>
  <c r="AH288"/>
  <c r="AH289"/>
  <c r="AH290"/>
  <c r="AH291"/>
  <c r="AH292"/>
  <c r="AH293"/>
  <c r="AH294"/>
  <c r="AH295"/>
  <c r="AH296"/>
  <c r="AH297"/>
  <c r="AH298"/>
  <c r="AH300"/>
  <c r="AH301"/>
  <c r="AH302"/>
  <c r="AH303"/>
  <c r="AH305"/>
  <c r="AH306"/>
  <c r="AH307"/>
  <c r="AH309" s="1"/>
  <c r="AH308"/>
  <c r="AH312"/>
  <c r="AH313"/>
  <c r="AH314"/>
  <c r="AH315"/>
  <c r="AH316"/>
  <c r="AH317"/>
  <c r="AH318"/>
  <c r="AH319"/>
  <c r="AH320"/>
  <c r="AH321"/>
  <c r="AH322"/>
  <c r="AH323"/>
  <c r="AH326"/>
  <c r="AH327"/>
  <c r="AH329"/>
  <c r="AH330"/>
  <c r="AH332"/>
  <c r="AH333"/>
  <c r="AH335"/>
  <c r="AH336"/>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5"/>
  <c r="AH376"/>
  <c r="AH378"/>
  <c r="AH381" s="1"/>
  <c r="AH379"/>
  <c r="AH380"/>
  <c r="AH384"/>
  <c r="AH385"/>
  <c r="AH388"/>
  <c r="AH389"/>
  <c r="AH390"/>
  <c r="AH391"/>
  <c r="AH392"/>
  <c r="AH393"/>
  <c r="AH396"/>
  <c r="AH397"/>
  <c r="AH398"/>
  <c r="AH399"/>
  <c r="AH400"/>
  <c r="AH401"/>
  <c r="AH405"/>
  <c r="AH406"/>
  <c r="AH407"/>
  <c r="AH408"/>
  <c r="AH409"/>
  <c r="AH410"/>
  <c r="AH411"/>
  <c r="AH424" s="1"/>
  <c r="AH412"/>
  <c r="AH413"/>
  <c r="AH414"/>
  <c r="AH415"/>
  <c r="AH416"/>
  <c r="AH417"/>
  <c r="AH418"/>
  <c r="AH419"/>
  <c r="AH420"/>
  <c r="AH421"/>
  <c r="AH422"/>
  <c r="AH423"/>
  <c r="AH426"/>
  <c r="AH427"/>
  <c r="AH428"/>
  <c r="AH437" s="1"/>
  <c r="AH429"/>
  <c r="AH430"/>
  <c r="AH431"/>
  <c r="AH432"/>
  <c r="AH433"/>
  <c r="AH434"/>
  <c r="AH435"/>
  <c r="AH436"/>
  <c r="AH439"/>
  <c r="AH440"/>
  <c r="AH441"/>
  <c r="AH446" s="1"/>
  <c r="AH442"/>
  <c r="AH443"/>
  <c r="AH444"/>
  <c r="AH445"/>
  <c r="AF12"/>
  <c r="AF13"/>
  <c r="AF14"/>
  <c r="AF15"/>
  <c r="AF16"/>
  <c r="AF17"/>
  <c r="AF18"/>
  <c r="AF19"/>
  <c r="AF20"/>
  <c r="AF21"/>
  <c r="AF22"/>
  <c r="AF24"/>
  <c r="AF25"/>
  <c r="AF26"/>
  <c r="AF27"/>
  <c r="AF28"/>
  <c r="AF31"/>
  <c r="AF32"/>
  <c r="AF37" s="1"/>
  <c r="AF33"/>
  <c r="AF34"/>
  <c r="AF35"/>
  <c r="AF36"/>
  <c r="AF39"/>
  <c r="AF40"/>
  <c r="AF41"/>
  <c r="AF42"/>
  <c r="AF43"/>
  <c r="AF44"/>
  <c r="AF45"/>
  <c r="AF46"/>
  <c r="AF47"/>
  <c r="AF48"/>
  <c r="AF49"/>
  <c r="AF50"/>
  <c r="AF51"/>
  <c r="AF52"/>
  <c r="AF53"/>
  <c r="AF55"/>
  <c r="AF56"/>
  <c r="AF57"/>
  <c r="AF58"/>
  <c r="AF59"/>
  <c r="AF62"/>
  <c r="AF63"/>
  <c r="AF64"/>
  <c r="AF65"/>
  <c r="AF66"/>
  <c r="AF67"/>
  <c r="AF68"/>
  <c r="AF71"/>
  <c r="AF72"/>
  <c r="AF73"/>
  <c r="AF74"/>
  <c r="AF77"/>
  <c r="AF79" s="1"/>
  <c r="AF78"/>
  <c r="AF81"/>
  <c r="AF82"/>
  <c r="AF84" s="1"/>
  <c r="AF83"/>
  <c r="AF88"/>
  <c r="AF89"/>
  <c r="AF90"/>
  <c r="AF91"/>
  <c r="AF92"/>
  <c r="AF93"/>
  <c r="AF96"/>
  <c r="AF97"/>
  <c r="AF100" s="1"/>
  <c r="AF98"/>
  <c r="AF99"/>
  <c r="AF103"/>
  <c r="AF104"/>
  <c r="AF105"/>
  <c r="AF106"/>
  <c r="AF107"/>
  <c r="AF108"/>
  <c r="AF109"/>
  <c r="AF112"/>
  <c r="AF113"/>
  <c r="AF114"/>
  <c r="AF115"/>
  <c r="AF116"/>
  <c r="AF117"/>
  <c r="AF118"/>
  <c r="AF121"/>
  <c r="AF122"/>
  <c r="AF123"/>
  <c r="AF124"/>
  <c r="AF125"/>
  <c r="AF126"/>
  <c r="AF127"/>
  <c r="AF133"/>
  <c r="AF134"/>
  <c r="AF135"/>
  <c r="AF136" s="1"/>
  <c r="AF138"/>
  <c r="AF139"/>
  <c r="AF140"/>
  <c r="AF142" s="1"/>
  <c r="AF141"/>
  <c r="AF144"/>
  <c r="AF145"/>
  <c r="AF146"/>
  <c r="AF147"/>
  <c r="AF148"/>
  <c r="AF149"/>
  <c r="AF151"/>
  <c r="AF152"/>
  <c r="AF153"/>
  <c r="AF154"/>
  <c r="AF155" s="1"/>
  <c r="AF157"/>
  <c r="AF158" s="1"/>
  <c r="AF160"/>
  <c r="AF161"/>
  <c r="AF162"/>
  <c r="AF163"/>
  <c r="AF164"/>
  <c r="AF166"/>
  <c r="AF167" s="1"/>
  <c r="AF171"/>
  <c r="AF176" s="1"/>
  <c r="AF224" s="1"/>
  <c r="AF172"/>
  <c r="AF173"/>
  <c r="AF174"/>
  <c r="AF175"/>
  <c r="AF179"/>
  <c r="AF180"/>
  <c r="AF181"/>
  <c r="AF182"/>
  <c r="AF183"/>
  <c r="AF184"/>
  <c r="AF185"/>
  <c r="AF186"/>
  <c r="AF187"/>
  <c r="AF189"/>
  <c r="AF190"/>
  <c r="AF191"/>
  <c r="AF192"/>
  <c r="AF194"/>
  <c r="AF195"/>
  <c r="AF196"/>
  <c r="AF198"/>
  <c r="AF199"/>
  <c r="AF200"/>
  <c r="AF201"/>
  <c r="AF203"/>
  <c r="AF204"/>
  <c r="AF205"/>
  <c r="AF206"/>
  <c r="AF208"/>
  <c r="AF209"/>
  <c r="AF210"/>
  <c r="AF211"/>
  <c r="AF212"/>
  <c r="AF213"/>
  <c r="AF214"/>
  <c r="AF216"/>
  <c r="AF217"/>
  <c r="AF218"/>
  <c r="AF219"/>
  <c r="AF220" s="1"/>
  <c r="AF222"/>
  <c r="AF223"/>
  <c r="AF227"/>
  <c r="AF228"/>
  <c r="AF229"/>
  <c r="AF230"/>
  <c r="AF231" s="1"/>
  <c r="AF233"/>
  <c r="AF234"/>
  <c r="AF235"/>
  <c r="AF236" s="1"/>
  <c r="AF240"/>
  <c r="AF241"/>
  <c r="AF242"/>
  <c r="AF243"/>
  <c r="AF244"/>
  <c r="AF245" s="1"/>
  <c r="AF247"/>
  <c r="AF252" s="1"/>
  <c r="AF248"/>
  <c r="AF249"/>
  <c r="AF250"/>
  <c r="AF251"/>
  <c r="AF254"/>
  <c r="AF255"/>
  <c r="AF256"/>
  <c r="AF257"/>
  <c r="AF258"/>
  <c r="AF259"/>
  <c r="AF260"/>
  <c r="AF263"/>
  <c r="AF264"/>
  <c r="AF265"/>
  <c r="AF266"/>
  <c r="AF267"/>
  <c r="AF268"/>
  <c r="AF269"/>
  <c r="AF272"/>
  <c r="AF273"/>
  <c r="AF274"/>
  <c r="AF275"/>
  <c r="AF276"/>
  <c r="AF277"/>
  <c r="AF278"/>
  <c r="AF279"/>
  <c r="AF280"/>
  <c r="AF285"/>
  <c r="AF286"/>
  <c r="AF287"/>
  <c r="AF288"/>
  <c r="AF289"/>
  <c r="AF290"/>
  <c r="AF291"/>
  <c r="AF292"/>
  <c r="AF293"/>
  <c r="AF294"/>
  <c r="AF295"/>
  <c r="AF296"/>
  <c r="AF297"/>
  <c r="AF298"/>
  <c r="AF300"/>
  <c r="AF302" s="1"/>
  <c r="AF301"/>
  <c r="AF303"/>
  <c r="AF305"/>
  <c r="AF306"/>
  <c r="AF307"/>
  <c r="AF308"/>
  <c r="AF309" s="1"/>
  <c r="AF312"/>
  <c r="AF313"/>
  <c r="AF314"/>
  <c r="AF315"/>
  <c r="AF316"/>
  <c r="AF317"/>
  <c r="AF318"/>
  <c r="AF319"/>
  <c r="AF320"/>
  <c r="AF321"/>
  <c r="AF322"/>
  <c r="AF323"/>
  <c r="AF326"/>
  <c r="AF327"/>
  <c r="AF329"/>
  <c r="AF330" s="1"/>
  <c r="AF332"/>
  <c r="AF333"/>
  <c r="AF335"/>
  <c r="AF336" s="1"/>
  <c r="AF338"/>
  <c r="AF339"/>
  <c r="AF340"/>
  <c r="AF341"/>
  <c r="AF342"/>
  <c r="AF343"/>
  <c r="AF344"/>
  <c r="AF345"/>
  <c r="AF346"/>
  <c r="AF347"/>
  <c r="AF348"/>
  <c r="AF349"/>
  <c r="AF350"/>
  <c r="AF351"/>
  <c r="AF352"/>
  <c r="AF353"/>
  <c r="AF354"/>
  <c r="AF355"/>
  <c r="AF356"/>
  <c r="AF357"/>
  <c r="AF358"/>
  <c r="AF359"/>
  <c r="AF360"/>
  <c r="AF361"/>
  <c r="AF362"/>
  <c r="AF363"/>
  <c r="AF364"/>
  <c r="AF365"/>
  <c r="AF366"/>
  <c r="AF367"/>
  <c r="AF368"/>
  <c r="AF369"/>
  <c r="AF370"/>
  <c r="AF371"/>
  <c r="AF375"/>
  <c r="AF376" s="1"/>
  <c r="AF378"/>
  <c r="AF381" s="1"/>
  <c r="AF379"/>
  <c r="AF380"/>
  <c r="AF382"/>
  <c r="AF384"/>
  <c r="AF385" s="1"/>
  <c r="AF388"/>
  <c r="AF389"/>
  <c r="AF390"/>
  <c r="AF391"/>
  <c r="AF392"/>
  <c r="AF393"/>
  <c r="AF396"/>
  <c r="AF401" s="1"/>
  <c r="AF397"/>
  <c r="AF398"/>
  <c r="AF399"/>
  <c r="AF400"/>
  <c r="AF405"/>
  <c r="AF406"/>
  <c r="AF407"/>
  <c r="AF408"/>
  <c r="AF409"/>
  <c r="AF410"/>
  <c r="AF411"/>
  <c r="AF412"/>
  <c r="AF413"/>
  <c r="AF414"/>
  <c r="AF415"/>
  <c r="AF416"/>
  <c r="AF417"/>
  <c r="AF418"/>
  <c r="AF419"/>
  <c r="AF420"/>
  <c r="AF421"/>
  <c r="AF422"/>
  <c r="AF423"/>
  <c r="AF424"/>
  <c r="AF426"/>
  <c r="AF427"/>
  <c r="AF428"/>
  <c r="AF429"/>
  <c r="AF430"/>
  <c r="AF431"/>
  <c r="AF432"/>
  <c r="AF433"/>
  <c r="AF434"/>
  <c r="AF435"/>
  <c r="AF436"/>
  <c r="AF437"/>
  <c r="AF439"/>
  <c r="AF440"/>
  <c r="AF441"/>
  <c r="AF442"/>
  <c r="AF443"/>
  <c r="AF444"/>
  <c r="AF445"/>
  <c r="AF446"/>
  <c r="AD12"/>
  <c r="AD13"/>
  <c r="AD14"/>
  <c r="AD15"/>
  <c r="AD16"/>
  <c r="AD17"/>
  <c r="AD18"/>
  <c r="AD19"/>
  <c r="AD20"/>
  <c r="AD21"/>
  <c r="AD24"/>
  <c r="AD25"/>
  <c r="AD26"/>
  <c r="AD27"/>
  <c r="AD28"/>
  <c r="AD31"/>
  <c r="AD32"/>
  <c r="AD33"/>
  <c r="AD34"/>
  <c r="AD35"/>
  <c r="AD36"/>
  <c r="AD37"/>
  <c r="AD39"/>
  <c r="AD40"/>
  <c r="AD41"/>
  <c r="AD42"/>
  <c r="AD43"/>
  <c r="AD44"/>
  <c r="AD45"/>
  <c r="AD46"/>
  <c r="AD47"/>
  <c r="AD48"/>
  <c r="AD49"/>
  <c r="AD50"/>
  <c r="AD51"/>
  <c r="AD52"/>
  <c r="AD55"/>
  <c r="AD56"/>
  <c r="AD57"/>
  <c r="AD58"/>
  <c r="AD59"/>
  <c r="AD62"/>
  <c r="AD63"/>
  <c r="AD64"/>
  <c r="AD65"/>
  <c r="AD66"/>
  <c r="AD67"/>
  <c r="AD68"/>
  <c r="AD71"/>
  <c r="AD72"/>
  <c r="AD73"/>
  <c r="AD75" s="1"/>
  <c r="AD74"/>
  <c r="AD77"/>
  <c r="AD78"/>
  <c r="AD79" s="1"/>
  <c r="AD81"/>
  <c r="AD82"/>
  <c r="AD83"/>
  <c r="AD84" s="1"/>
  <c r="AD88"/>
  <c r="AD89"/>
  <c r="AD90"/>
  <c r="AD91"/>
  <c r="AD92"/>
  <c r="AD93"/>
  <c r="AD96"/>
  <c r="AD97"/>
  <c r="AD98"/>
  <c r="AD100" s="1"/>
  <c r="AD99"/>
  <c r="AD103"/>
  <c r="AD104"/>
  <c r="AD105"/>
  <c r="AD106"/>
  <c r="AD107"/>
  <c r="AD108"/>
  <c r="AD109"/>
  <c r="AD112"/>
  <c r="AD113"/>
  <c r="AD114"/>
  <c r="AD115"/>
  <c r="AD116"/>
  <c r="AD117"/>
  <c r="AD118"/>
  <c r="AD121"/>
  <c r="AD122"/>
  <c r="AD123"/>
  <c r="AD124"/>
  <c r="AD125"/>
  <c r="AD126"/>
  <c r="AD127"/>
  <c r="AD133"/>
  <c r="AD134"/>
  <c r="AD135"/>
  <c r="AD136"/>
  <c r="AD138"/>
  <c r="AD139"/>
  <c r="AD140"/>
  <c r="AD141"/>
  <c r="AD142" s="1"/>
  <c r="AD144"/>
  <c r="AD149" s="1"/>
  <c r="AD145"/>
  <c r="AD146"/>
  <c r="AD147"/>
  <c r="AD148"/>
  <c r="AD151"/>
  <c r="AD152"/>
  <c r="AD153"/>
  <c r="AD154"/>
  <c r="AD155"/>
  <c r="AD157"/>
  <c r="AD158" s="1"/>
  <c r="AD160"/>
  <c r="AD161"/>
  <c r="AD164" s="1"/>
  <c r="AD162"/>
  <c r="AD163"/>
  <c r="AD166"/>
  <c r="AD167" s="1"/>
  <c r="AD171"/>
  <c r="AD172"/>
  <c r="AD173"/>
  <c r="AD174"/>
  <c r="AD175"/>
  <c r="AD176"/>
  <c r="AD179"/>
  <c r="AD214" s="1"/>
  <c r="AD180"/>
  <c r="AD181"/>
  <c r="AD182"/>
  <c r="AD183"/>
  <c r="AD184"/>
  <c r="AD185"/>
  <c r="AD186"/>
  <c r="AD187"/>
  <c r="AD189"/>
  <c r="AD190"/>
  <c r="AD191"/>
  <c r="AD192"/>
  <c r="AD194"/>
  <c r="AD195"/>
  <c r="AD196"/>
  <c r="AD198"/>
  <c r="AD199"/>
  <c r="AD200"/>
  <c r="AD201"/>
  <c r="AD203"/>
  <c r="AD204"/>
  <c r="AD205"/>
  <c r="AD206"/>
  <c r="AD208"/>
  <c r="AD209"/>
  <c r="AD210"/>
  <c r="AD211"/>
  <c r="AD212"/>
  <c r="AD213"/>
  <c r="AD216"/>
  <c r="AD217"/>
  <c r="AD218"/>
  <c r="AD219"/>
  <c r="AD220"/>
  <c r="AD222"/>
  <c r="AD223" s="1"/>
  <c r="AD227"/>
  <c r="AD228"/>
  <c r="AD229"/>
  <c r="AD230"/>
  <c r="AD231"/>
  <c r="AD233"/>
  <c r="AD234"/>
  <c r="AD235"/>
  <c r="AD236"/>
  <c r="AD240"/>
  <c r="AD241"/>
  <c r="AD242"/>
  <c r="AD243"/>
  <c r="AD244"/>
  <c r="AD247"/>
  <c r="AD248"/>
  <c r="AD249"/>
  <c r="AD250"/>
  <c r="AD251"/>
  <c r="AD254"/>
  <c r="AD255"/>
  <c r="AD256"/>
  <c r="AD257"/>
  <c r="AD258"/>
  <c r="AD259"/>
  <c r="AD260"/>
  <c r="AD263"/>
  <c r="AD264"/>
  <c r="AD265"/>
  <c r="AD266"/>
  <c r="AD267"/>
  <c r="AD268"/>
  <c r="AD269"/>
  <c r="AD272"/>
  <c r="AD273"/>
  <c r="AD274"/>
  <c r="AD275"/>
  <c r="AD276"/>
  <c r="AD277"/>
  <c r="AD278"/>
  <c r="AD279"/>
  <c r="AD280"/>
  <c r="AD285"/>
  <c r="AD286"/>
  <c r="AD287"/>
  <c r="AD288"/>
  <c r="AD289"/>
  <c r="AD290"/>
  <c r="AD291"/>
  <c r="AD292"/>
  <c r="AD293"/>
  <c r="AD294"/>
  <c r="AD295"/>
  <c r="AD296"/>
  <c r="AD297"/>
  <c r="AD300"/>
  <c r="AD301"/>
  <c r="AD302" s="1"/>
  <c r="AD305"/>
  <c r="AD306"/>
  <c r="AD309" s="1"/>
  <c r="AD307"/>
  <c r="AD308"/>
  <c r="AD312"/>
  <c r="AD313"/>
  <c r="AD314"/>
  <c r="AD315"/>
  <c r="AD316"/>
  <c r="AD317"/>
  <c r="AD318"/>
  <c r="AD319"/>
  <c r="AD320"/>
  <c r="AD321"/>
  <c r="AD322"/>
  <c r="AD323"/>
  <c r="AD324"/>
  <c r="AD326"/>
  <c r="AD327" s="1"/>
  <c r="AD329"/>
  <c r="AD330"/>
  <c r="AD332"/>
  <c r="AD333" s="1"/>
  <c r="AD335"/>
  <c r="AD336"/>
  <c r="AD338"/>
  <c r="AD339"/>
  <c r="AD340"/>
  <c r="AD341"/>
  <c r="AD342"/>
  <c r="AD343"/>
  <c r="AD344"/>
  <c r="AD345"/>
  <c r="AD346"/>
  <c r="AD347"/>
  <c r="AD348"/>
  <c r="AD349"/>
  <c r="AD350"/>
  <c r="AD351"/>
  <c r="AD352"/>
  <c r="AD353"/>
  <c r="AD354"/>
  <c r="AD355"/>
  <c r="AD356"/>
  <c r="AD357"/>
  <c r="AD358"/>
  <c r="AD359"/>
  <c r="AD360"/>
  <c r="AD361"/>
  <c r="AD362"/>
  <c r="AD363"/>
  <c r="AD364"/>
  <c r="AD365"/>
  <c r="AD366"/>
  <c r="AD367"/>
  <c r="AD368"/>
  <c r="AD369"/>
  <c r="AD370"/>
  <c r="AD375"/>
  <c r="AD378"/>
  <c r="AD379"/>
  <c r="AD380"/>
  <c r="AD381" s="1"/>
  <c r="AD384"/>
  <c r="AD385"/>
  <c r="AD388"/>
  <c r="AD389"/>
  <c r="AD390"/>
  <c r="AD391"/>
  <c r="AD392"/>
  <c r="AD393"/>
  <c r="AD396"/>
  <c r="AD397"/>
  <c r="AD398"/>
  <c r="AD399"/>
  <c r="AD400"/>
  <c r="AD405"/>
  <c r="AD406"/>
  <c r="AD407"/>
  <c r="AD408"/>
  <c r="AD409"/>
  <c r="AD410"/>
  <c r="AD411"/>
  <c r="AD412"/>
  <c r="AD413"/>
  <c r="AD414"/>
  <c r="AD415"/>
  <c r="AD416"/>
  <c r="AD417"/>
  <c r="AD418"/>
  <c r="AD419"/>
  <c r="AD420"/>
  <c r="AD421"/>
  <c r="AD422"/>
  <c r="AD423"/>
  <c r="AD426"/>
  <c r="AD427"/>
  <c r="AD428"/>
  <c r="AD429"/>
  <c r="AD430"/>
  <c r="AD431"/>
  <c r="AD432"/>
  <c r="AD433"/>
  <c r="AD434"/>
  <c r="AD435"/>
  <c r="AD436"/>
  <c r="AD439"/>
  <c r="AD440"/>
  <c r="AD441"/>
  <c r="AD442"/>
  <c r="AD443"/>
  <c r="AD444"/>
  <c r="AD445"/>
  <c r="AB12"/>
  <c r="AB13"/>
  <c r="AB14"/>
  <c r="AB15"/>
  <c r="AB16"/>
  <c r="AB17"/>
  <c r="AB18"/>
  <c r="AB19"/>
  <c r="AB20"/>
  <c r="AB21"/>
  <c r="AB24"/>
  <c r="AB25"/>
  <c r="AB26"/>
  <c r="AB29" s="1"/>
  <c r="AB27"/>
  <c r="AB28"/>
  <c r="AB31"/>
  <c r="AB32"/>
  <c r="AB33"/>
  <c r="AB34"/>
  <c r="AB35"/>
  <c r="AB36"/>
  <c r="AB39"/>
  <c r="AB40"/>
  <c r="AB41"/>
  <c r="AB42"/>
  <c r="AB43"/>
  <c r="AB44"/>
  <c r="AB45"/>
  <c r="AB46"/>
  <c r="AB47"/>
  <c r="AB48"/>
  <c r="AB49"/>
  <c r="AB50"/>
  <c r="AB51"/>
  <c r="AB52"/>
  <c r="AB55"/>
  <c r="AB56"/>
  <c r="AB57"/>
  <c r="AB60" s="1"/>
  <c r="AB58"/>
  <c r="AB59"/>
  <c r="AB62"/>
  <c r="AB63"/>
  <c r="AB64"/>
  <c r="AB65"/>
  <c r="AB66"/>
  <c r="AB67"/>
  <c r="AB68"/>
  <c r="AB71"/>
  <c r="AB72"/>
  <c r="AB73"/>
  <c r="AB74"/>
  <c r="AB75"/>
  <c r="AB77"/>
  <c r="AB79" s="1"/>
  <c r="AB78"/>
  <c r="AB81"/>
  <c r="AB84" s="1"/>
  <c r="AB82"/>
  <c r="AB83"/>
  <c r="AB88"/>
  <c r="AB89"/>
  <c r="AB90"/>
  <c r="AB91"/>
  <c r="AB92"/>
  <c r="AB93"/>
  <c r="AB96"/>
  <c r="AB97"/>
  <c r="AB98"/>
  <c r="AB99"/>
  <c r="AB100"/>
  <c r="AB103"/>
  <c r="AB104"/>
  <c r="AB105"/>
  <c r="AB106"/>
  <c r="AB107"/>
  <c r="AB108"/>
  <c r="AB109"/>
  <c r="AB110"/>
  <c r="AB112"/>
  <c r="AB113"/>
  <c r="AB114"/>
  <c r="AB115"/>
  <c r="AB116"/>
  <c r="AB117"/>
  <c r="AB118"/>
  <c r="AB119"/>
  <c r="AB121"/>
  <c r="AB122"/>
  <c r="AB123"/>
  <c r="AB124"/>
  <c r="AB125"/>
  <c r="AB126"/>
  <c r="AB127"/>
  <c r="AB128"/>
  <c r="AB133"/>
  <c r="AB134"/>
  <c r="AB136" s="1"/>
  <c r="AB135"/>
  <c r="AB138"/>
  <c r="AB139"/>
  <c r="AB142" s="1"/>
  <c r="AB140"/>
  <c r="AB141"/>
  <c r="AB144"/>
  <c r="AB145"/>
  <c r="AB146"/>
  <c r="AB147"/>
  <c r="AB148"/>
  <c r="AB151"/>
  <c r="AB152"/>
  <c r="AB153"/>
  <c r="AB155" s="1"/>
  <c r="AB154"/>
  <c r="AB157"/>
  <c r="AB158"/>
  <c r="AB160"/>
  <c r="AB161"/>
  <c r="AB162"/>
  <c r="AB163"/>
  <c r="AB164" s="1"/>
  <c r="AB166"/>
  <c r="AB167"/>
  <c r="AB171"/>
  <c r="AB176" s="1"/>
  <c r="AB172"/>
  <c r="AB173"/>
  <c r="AB174"/>
  <c r="AB175"/>
  <c r="AB179"/>
  <c r="AB180"/>
  <c r="AB181"/>
  <c r="AB182"/>
  <c r="AB183"/>
  <c r="AB184"/>
  <c r="AB185"/>
  <c r="AB186"/>
  <c r="AB187"/>
  <c r="AB189"/>
  <c r="AB190"/>
  <c r="AB191"/>
  <c r="AB192"/>
  <c r="AB194"/>
  <c r="AB195"/>
  <c r="AB196"/>
  <c r="AB198"/>
  <c r="AB199"/>
  <c r="AB200"/>
  <c r="AB201"/>
  <c r="AB203"/>
  <c r="AB204"/>
  <c r="AB205"/>
  <c r="AB206"/>
  <c r="AB208"/>
  <c r="AB209"/>
  <c r="AB210"/>
  <c r="AB211"/>
  <c r="AB212"/>
  <c r="AB213"/>
  <c r="AB216"/>
  <c r="AB217"/>
  <c r="AB218"/>
  <c r="AB220" s="1"/>
  <c r="AB219"/>
  <c r="AB222"/>
  <c r="AB223"/>
  <c r="AB227"/>
  <c r="AB228"/>
  <c r="AB229"/>
  <c r="AB230"/>
  <c r="AB233"/>
  <c r="AB234"/>
  <c r="AB236" s="1"/>
  <c r="AB235"/>
  <c r="AB240"/>
  <c r="AB241"/>
  <c r="AB242"/>
  <c r="AB243"/>
  <c r="AB244"/>
  <c r="AB247"/>
  <c r="AB248"/>
  <c r="AB249"/>
  <c r="AB252" s="1"/>
  <c r="AB250"/>
  <c r="AB251"/>
  <c r="AB254"/>
  <c r="AB255"/>
  <c r="AB256"/>
  <c r="AB257"/>
  <c r="AB258"/>
  <c r="AB259"/>
  <c r="AB260"/>
  <c r="AB263"/>
  <c r="AB264"/>
  <c r="AB265"/>
  <c r="AB266"/>
  <c r="AB267"/>
  <c r="AB268"/>
  <c r="AB269"/>
  <c r="AB272"/>
  <c r="AB273"/>
  <c r="AB274"/>
  <c r="AB275"/>
  <c r="AB276"/>
  <c r="AB277"/>
  <c r="AB278"/>
  <c r="AB279"/>
  <c r="AB280"/>
  <c r="AB285"/>
  <c r="AB286"/>
  <c r="AB303" s="1"/>
  <c r="AB287"/>
  <c r="AB288"/>
  <c r="AB289"/>
  <c r="AB290"/>
  <c r="AB291"/>
  <c r="AB292"/>
  <c r="AB293"/>
  <c r="AB294"/>
  <c r="AB295"/>
  <c r="AB296"/>
  <c r="AB297"/>
  <c r="AB298"/>
  <c r="AB300"/>
  <c r="AB302" s="1"/>
  <c r="AB301"/>
  <c r="AB305"/>
  <c r="AB306"/>
  <c r="AB307"/>
  <c r="AB308"/>
  <c r="AB309" s="1"/>
  <c r="AB312"/>
  <c r="AB313"/>
  <c r="AB314"/>
  <c r="AB315"/>
  <c r="AB316"/>
  <c r="AB317"/>
  <c r="AB318"/>
  <c r="AB319"/>
  <c r="AB320"/>
  <c r="AB321"/>
  <c r="AB322"/>
  <c r="AB323"/>
  <c r="AB326"/>
  <c r="AB327"/>
  <c r="AB329"/>
  <c r="AB330" s="1"/>
  <c r="AB332"/>
  <c r="AB333"/>
  <c r="AB335"/>
  <c r="AB336" s="1"/>
  <c r="AB338"/>
  <c r="AB339"/>
  <c r="AB340"/>
  <c r="AB341"/>
  <c r="AB342"/>
  <c r="AB343"/>
  <c r="AB344"/>
  <c r="AB345"/>
  <c r="AB346"/>
  <c r="AB347"/>
  <c r="AB348"/>
  <c r="AB349"/>
  <c r="AB350"/>
  <c r="AB351"/>
  <c r="AB352"/>
  <c r="AB353"/>
  <c r="AB354"/>
  <c r="AB355"/>
  <c r="AB356"/>
  <c r="AB357"/>
  <c r="AB358"/>
  <c r="AB359"/>
  <c r="AB360"/>
  <c r="AB361"/>
  <c r="AB362"/>
  <c r="AB363"/>
  <c r="AB364"/>
  <c r="AB365"/>
  <c r="AB366"/>
  <c r="AB367"/>
  <c r="AB368"/>
  <c r="AB369"/>
  <c r="AB370"/>
  <c r="AB371"/>
  <c r="AB375"/>
  <c r="AB376"/>
  <c r="AB378"/>
  <c r="AB381" s="1"/>
  <c r="AB379"/>
  <c r="AB380"/>
  <c r="AB384"/>
  <c r="AB385" s="1"/>
  <c r="AB388"/>
  <c r="AB389"/>
  <c r="AB390"/>
  <c r="AB391"/>
  <c r="AB392"/>
  <c r="AB393"/>
  <c r="AB396"/>
  <c r="AB397"/>
  <c r="AB398"/>
  <c r="AB401" s="1"/>
  <c r="AB399"/>
  <c r="AB400"/>
  <c r="AB405"/>
  <c r="AB406"/>
  <c r="AB407"/>
  <c r="AB408"/>
  <c r="AB409"/>
  <c r="AB410"/>
  <c r="AB411"/>
  <c r="AB412"/>
  <c r="AB413"/>
  <c r="AB414"/>
  <c r="AB415"/>
  <c r="AB416"/>
  <c r="AB417"/>
  <c r="AB418"/>
  <c r="AB419"/>
  <c r="AB420"/>
  <c r="AB421"/>
  <c r="AB422"/>
  <c r="AB423"/>
  <c r="AB424"/>
  <c r="AB426"/>
  <c r="AB427"/>
  <c r="AB428"/>
  <c r="AB429"/>
  <c r="AB430"/>
  <c r="AB431"/>
  <c r="AB432"/>
  <c r="AB433"/>
  <c r="AB434"/>
  <c r="AB435"/>
  <c r="AB436"/>
  <c r="AB437"/>
  <c r="AB439"/>
  <c r="AB440"/>
  <c r="AB441"/>
  <c r="AB442"/>
  <c r="AB443"/>
  <c r="AB444"/>
  <c r="AB445"/>
  <c r="AB446"/>
  <c r="Z12"/>
  <c r="Z13"/>
  <c r="Z14"/>
  <c r="Z15"/>
  <c r="Z16"/>
  <c r="Z17"/>
  <c r="Z18"/>
  <c r="Z19"/>
  <c r="Z20"/>
  <c r="Z21"/>
  <c r="Z24"/>
  <c r="Z25"/>
  <c r="Z26"/>
  <c r="Z27"/>
  <c r="Z28"/>
  <c r="Z31"/>
  <c r="Z32"/>
  <c r="Z33"/>
  <c r="Z34"/>
  <c r="Z35"/>
  <c r="Z36"/>
  <c r="Z37"/>
  <c r="Z39"/>
  <c r="Z40"/>
  <c r="Z41"/>
  <c r="Z42"/>
  <c r="Z43"/>
  <c r="Z44"/>
  <c r="Z45"/>
  <c r="Z46"/>
  <c r="Z47"/>
  <c r="Z48"/>
  <c r="Z49"/>
  <c r="Z50"/>
  <c r="Z51"/>
  <c r="Z52"/>
  <c r="Z55"/>
  <c r="Z56"/>
  <c r="Z57"/>
  <c r="Z58"/>
  <c r="Z59"/>
  <c r="Z62"/>
  <c r="Z63"/>
  <c r="Z64"/>
  <c r="Z65"/>
  <c r="Z66"/>
  <c r="Z67"/>
  <c r="Z68"/>
  <c r="Z71"/>
  <c r="Z72"/>
  <c r="Z73"/>
  <c r="Z75" s="1"/>
  <c r="Z74"/>
  <c r="Z77"/>
  <c r="Z78"/>
  <c r="Z79" s="1"/>
  <c r="Z81"/>
  <c r="Z82"/>
  <c r="Z83"/>
  <c r="Z84" s="1"/>
  <c r="Z88"/>
  <c r="Z89"/>
  <c r="Z90"/>
  <c r="Z91"/>
  <c r="Z92"/>
  <c r="Z93"/>
  <c r="Z96"/>
  <c r="Z97"/>
  <c r="Z98"/>
  <c r="Z100" s="1"/>
  <c r="Z99"/>
  <c r="Z103"/>
  <c r="Z104"/>
  <c r="Z105"/>
  <c r="Z106"/>
  <c r="Z107"/>
  <c r="Z108"/>
  <c r="Z109"/>
  <c r="Z112"/>
  <c r="Z113"/>
  <c r="Z114"/>
  <c r="Z115"/>
  <c r="Z116"/>
  <c r="Z117"/>
  <c r="Z118"/>
  <c r="Z121"/>
  <c r="Z122"/>
  <c r="Z123"/>
  <c r="Z124"/>
  <c r="Z125"/>
  <c r="Z126"/>
  <c r="Z127"/>
  <c r="Z133"/>
  <c r="Z134"/>
  <c r="Z135"/>
  <c r="Z136"/>
  <c r="Z138"/>
  <c r="Z139"/>
  <c r="Z140"/>
  <c r="Z141"/>
  <c r="Z142" s="1"/>
  <c r="Z144"/>
  <c r="Z145"/>
  <c r="Z146"/>
  <c r="Z149" s="1"/>
  <c r="Z147"/>
  <c r="Z148"/>
  <c r="Z151"/>
  <c r="Z152"/>
  <c r="Z153"/>
  <c r="Z154"/>
  <c r="Z155"/>
  <c r="Z157"/>
  <c r="Z158" s="1"/>
  <c r="Z160"/>
  <c r="Z161"/>
  <c r="Z164" s="1"/>
  <c r="Z162"/>
  <c r="Z163"/>
  <c r="Z166"/>
  <c r="Z167" s="1"/>
  <c r="Z171"/>
  <c r="Z172"/>
  <c r="Z173"/>
  <c r="Z174"/>
  <c r="Z175"/>
  <c r="Z176"/>
  <c r="Z179"/>
  <c r="Z214" s="1"/>
  <c r="Z180"/>
  <c r="Z181"/>
  <c r="Z182"/>
  <c r="Z183"/>
  <c r="Z184"/>
  <c r="Z185"/>
  <c r="Z186"/>
  <c r="Z187"/>
  <c r="Z189"/>
  <c r="Z190"/>
  <c r="Z191"/>
  <c r="Z192"/>
  <c r="Z194"/>
  <c r="Z195"/>
  <c r="Z196"/>
  <c r="Z198"/>
  <c r="Z199"/>
  <c r="Z200"/>
  <c r="Z201"/>
  <c r="Z203"/>
  <c r="Z204"/>
  <c r="Z205"/>
  <c r="Z206"/>
  <c r="Z208"/>
  <c r="Z209"/>
  <c r="Z210"/>
  <c r="Z211"/>
  <c r="Z212"/>
  <c r="Z213"/>
  <c r="Z216"/>
  <c r="Z217"/>
  <c r="Z218"/>
  <c r="Z219"/>
  <c r="Z220"/>
  <c r="Z222"/>
  <c r="Z223" s="1"/>
  <c r="Z227"/>
  <c r="Z228"/>
  <c r="Z229"/>
  <c r="Z230"/>
  <c r="Z231"/>
  <c r="Z233"/>
  <c r="Z234"/>
  <c r="Z235"/>
  <c r="Z236"/>
  <c r="Z240"/>
  <c r="Z241"/>
  <c r="Z242"/>
  <c r="Z245" s="1"/>
  <c r="Z243"/>
  <c r="Z244"/>
  <c r="Z247"/>
  <c r="Z248"/>
  <c r="Z249"/>
  <c r="Z250"/>
  <c r="Z251"/>
  <c r="Z254"/>
  <c r="Z255"/>
  <c r="Z256"/>
  <c r="Z257"/>
  <c r="Z258"/>
  <c r="Z259"/>
  <c r="Z260"/>
  <c r="Z263"/>
  <c r="Z264"/>
  <c r="Z265"/>
  <c r="Z266"/>
  <c r="Z267"/>
  <c r="Z268"/>
  <c r="Z269"/>
  <c r="Z272"/>
  <c r="Z273"/>
  <c r="Z274"/>
  <c r="Z275"/>
  <c r="Z276"/>
  <c r="Z277"/>
  <c r="Z278"/>
  <c r="Z279"/>
  <c r="Z280"/>
  <c r="Z285"/>
  <c r="Z286"/>
  <c r="Z287"/>
  <c r="Z288"/>
  <c r="Z289"/>
  <c r="Z290"/>
  <c r="Z291"/>
  <c r="Z292"/>
  <c r="Z293"/>
  <c r="Z294"/>
  <c r="Z295"/>
  <c r="Z296"/>
  <c r="Z297"/>
  <c r="Z300"/>
  <c r="Z301"/>
  <c r="Z302" s="1"/>
  <c r="Z305"/>
  <c r="Z306"/>
  <c r="Z309" s="1"/>
  <c r="Z307"/>
  <c r="Z308"/>
  <c r="Z312"/>
  <c r="Z313"/>
  <c r="Z314"/>
  <c r="Z315"/>
  <c r="Z316"/>
  <c r="Z317"/>
  <c r="Z318"/>
  <c r="Z319"/>
  <c r="Z320"/>
  <c r="Z321"/>
  <c r="Z322"/>
  <c r="Z323"/>
  <c r="Z324"/>
  <c r="Z326"/>
  <c r="Z327" s="1"/>
  <c r="Z329"/>
  <c r="Z330"/>
  <c r="Z332"/>
  <c r="Z333" s="1"/>
  <c r="Z335"/>
  <c r="Z336"/>
  <c r="Z338"/>
  <c r="Z339"/>
  <c r="Z340"/>
  <c r="Z341"/>
  <c r="Z342"/>
  <c r="Z343"/>
  <c r="Z344"/>
  <c r="Z345"/>
  <c r="Z346"/>
  <c r="Z347"/>
  <c r="Z348"/>
  <c r="Z349"/>
  <c r="Z350"/>
  <c r="Z351"/>
  <c r="Z352"/>
  <c r="Z353"/>
  <c r="Z354"/>
  <c r="Z355"/>
  <c r="Z356"/>
  <c r="Z357"/>
  <c r="Z358"/>
  <c r="Z359"/>
  <c r="Z360"/>
  <c r="Z361"/>
  <c r="Z362"/>
  <c r="Z363"/>
  <c r="Z364"/>
  <c r="Z365"/>
  <c r="Z366"/>
  <c r="Z367"/>
  <c r="Z368"/>
  <c r="Z369"/>
  <c r="Z370"/>
  <c r="Z375"/>
  <c r="Z378"/>
  <c r="Z379"/>
  <c r="Z380"/>
  <c r="Z381" s="1"/>
  <c r="Z384"/>
  <c r="Z385"/>
  <c r="Z388"/>
  <c r="Z389"/>
  <c r="Z390"/>
  <c r="Z391"/>
  <c r="Z392"/>
  <c r="Z393"/>
  <c r="Z396"/>
  <c r="Z397"/>
  <c r="Z398"/>
  <c r="Z399"/>
  <c r="Z400"/>
  <c r="Z405"/>
  <c r="Z406"/>
  <c r="Z407"/>
  <c r="Z408"/>
  <c r="Z409"/>
  <c r="Z410"/>
  <c r="Z411"/>
  <c r="Z412"/>
  <c r="Z413"/>
  <c r="Z414"/>
  <c r="Z415"/>
  <c r="Z416"/>
  <c r="Z417"/>
  <c r="Z418"/>
  <c r="Z419"/>
  <c r="Z420"/>
  <c r="Z421"/>
  <c r="Z422"/>
  <c r="Z423"/>
  <c r="Z426"/>
  <c r="Z427"/>
  <c r="Z428"/>
  <c r="Z429"/>
  <c r="Z430"/>
  <c r="Z431"/>
  <c r="Z432"/>
  <c r="Z433"/>
  <c r="Z434"/>
  <c r="Z435"/>
  <c r="Z436"/>
  <c r="Z439"/>
  <c r="Z440"/>
  <c r="Z441"/>
  <c r="Z442"/>
  <c r="Z443"/>
  <c r="Z444"/>
  <c r="Z445"/>
  <c r="X12"/>
  <c r="X13"/>
  <c r="X14"/>
  <c r="X15"/>
  <c r="X16"/>
  <c r="X17"/>
  <c r="X18"/>
  <c r="X19"/>
  <c r="X20"/>
  <c r="X21"/>
  <c r="X24"/>
  <c r="X25"/>
  <c r="X26"/>
  <c r="X29" s="1"/>
  <c r="X27"/>
  <c r="X28"/>
  <c r="X31"/>
  <c r="X32"/>
  <c r="X33"/>
  <c r="X34"/>
  <c r="X35"/>
  <c r="X36"/>
  <c r="X39"/>
  <c r="X40"/>
  <c r="X41"/>
  <c r="X42"/>
  <c r="X43"/>
  <c r="X44"/>
  <c r="X45"/>
  <c r="X46"/>
  <c r="X47"/>
  <c r="X48"/>
  <c r="X49"/>
  <c r="X50"/>
  <c r="X51"/>
  <c r="X52"/>
  <c r="X55"/>
  <c r="X56"/>
  <c r="X57"/>
  <c r="X60" s="1"/>
  <c r="X58"/>
  <c r="X59"/>
  <c r="X62"/>
  <c r="X63"/>
  <c r="X64"/>
  <c r="X65"/>
  <c r="X66"/>
  <c r="X67"/>
  <c r="X68"/>
  <c r="X71"/>
  <c r="X72"/>
  <c r="X75" s="1"/>
  <c r="X73"/>
  <c r="X74"/>
  <c r="X77"/>
  <c r="X79" s="1"/>
  <c r="X78"/>
  <c r="X81"/>
  <c r="X84" s="1"/>
  <c r="X82"/>
  <c r="X83"/>
  <c r="X88"/>
  <c r="X89"/>
  <c r="X90"/>
  <c r="X91"/>
  <c r="X92"/>
  <c r="X93"/>
  <c r="X96"/>
  <c r="X97"/>
  <c r="X98"/>
  <c r="X99"/>
  <c r="X100"/>
  <c r="X103"/>
  <c r="X104"/>
  <c r="X105"/>
  <c r="X106"/>
  <c r="X129" s="1"/>
  <c r="X107"/>
  <c r="X108"/>
  <c r="X109"/>
  <c r="X110"/>
  <c r="X112"/>
  <c r="X113"/>
  <c r="X114"/>
  <c r="X115"/>
  <c r="X116"/>
  <c r="X117"/>
  <c r="X118"/>
  <c r="X119"/>
  <c r="X121"/>
  <c r="X122"/>
  <c r="X123"/>
  <c r="X124"/>
  <c r="X125"/>
  <c r="X126"/>
  <c r="X127"/>
  <c r="X128"/>
  <c r="X133"/>
  <c r="X134"/>
  <c r="X135"/>
  <c r="X138"/>
  <c r="X139"/>
  <c r="X142" s="1"/>
  <c r="X140"/>
  <c r="X141"/>
  <c r="X144"/>
  <c r="X145"/>
  <c r="X146"/>
  <c r="X147"/>
  <c r="X148"/>
  <c r="X149"/>
  <c r="X151"/>
  <c r="X152"/>
  <c r="X153"/>
  <c r="X154"/>
  <c r="X157"/>
  <c r="X158"/>
  <c r="X160"/>
  <c r="X161"/>
  <c r="X162"/>
  <c r="X163"/>
  <c r="X164" s="1"/>
  <c r="X166"/>
  <c r="X167"/>
  <c r="X171"/>
  <c r="X172"/>
  <c r="X173"/>
  <c r="X174"/>
  <c r="X175"/>
  <c r="X179"/>
  <c r="X180"/>
  <c r="X181"/>
  <c r="X182"/>
  <c r="X183"/>
  <c r="X184"/>
  <c r="X185"/>
  <c r="X186"/>
  <c r="X187"/>
  <c r="X189"/>
  <c r="X190"/>
  <c r="X191"/>
  <c r="X192"/>
  <c r="X194"/>
  <c r="X195"/>
  <c r="X196"/>
  <c r="X198"/>
  <c r="X199"/>
  <c r="X200"/>
  <c r="X201"/>
  <c r="X203"/>
  <c r="X204"/>
  <c r="X205"/>
  <c r="X206"/>
  <c r="X208"/>
  <c r="X209"/>
  <c r="X210"/>
  <c r="X211"/>
  <c r="X212"/>
  <c r="X213"/>
  <c r="X214"/>
  <c r="X216"/>
  <c r="X217"/>
  <c r="X218"/>
  <c r="X219"/>
  <c r="X222"/>
  <c r="X223"/>
  <c r="X227"/>
  <c r="X228"/>
  <c r="X229"/>
  <c r="X230"/>
  <c r="X233"/>
  <c r="X234"/>
  <c r="X235"/>
  <c r="X240"/>
  <c r="X241"/>
  <c r="X242"/>
  <c r="X243"/>
  <c r="X244"/>
  <c r="X245"/>
  <c r="X247"/>
  <c r="X248"/>
  <c r="X249"/>
  <c r="X250"/>
  <c r="X251"/>
  <c r="X254"/>
  <c r="X255"/>
  <c r="X256"/>
  <c r="X257"/>
  <c r="X258"/>
  <c r="X259"/>
  <c r="X260"/>
  <c r="X263"/>
  <c r="X264"/>
  <c r="X265"/>
  <c r="X266"/>
  <c r="X267"/>
  <c r="X268"/>
  <c r="X269"/>
  <c r="X272"/>
  <c r="X281" s="1"/>
  <c r="X273"/>
  <c r="X274"/>
  <c r="X275"/>
  <c r="X276"/>
  <c r="X277"/>
  <c r="X278"/>
  <c r="X279"/>
  <c r="X280"/>
  <c r="X285"/>
  <c r="X286"/>
  <c r="X287"/>
  <c r="X288"/>
  <c r="X289"/>
  <c r="X290"/>
  <c r="X291"/>
  <c r="X292"/>
  <c r="X293"/>
  <c r="X294"/>
  <c r="X295"/>
  <c r="X296"/>
  <c r="X297"/>
  <c r="X300"/>
  <c r="X302" s="1"/>
  <c r="X301"/>
  <c r="X305"/>
  <c r="X306"/>
  <c r="X307"/>
  <c r="X308"/>
  <c r="X309" s="1"/>
  <c r="X312"/>
  <c r="X313"/>
  <c r="X314"/>
  <c r="X315"/>
  <c r="X316"/>
  <c r="X317"/>
  <c r="X318"/>
  <c r="X319"/>
  <c r="X320"/>
  <c r="X321"/>
  <c r="X322"/>
  <c r="X323"/>
  <c r="X326"/>
  <c r="X327"/>
  <c r="X329"/>
  <c r="X330" s="1"/>
  <c r="X332"/>
  <c r="X333"/>
  <c r="X335"/>
  <c r="X336" s="1"/>
  <c r="X338"/>
  <c r="X339"/>
  <c r="X340"/>
  <c r="X371" s="1"/>
  <c r="X341"/>
  <c r="X342"/>
  <c r="X343"/>
  <c r="X344"/>
  <c r="X345"/>
  <c r="X346"/>
  <c r="X347"/>
  <c r="X348"/>
  <c r="X349"/>
  <c r="X350"/>
  <c r="X351"/>
  <c r="X352"/>
  <c r="X353"/>
  <c r="X354"/>
  <c r="X355"/>
  <c r="X356"/>
  <c r="X357"/>
  <c r="X358"/>
  <c r="X359"/>
  <c r="X360"/>
  <c r="X361"/>
  <c r="X362"/>
  <c r="X363"/>
  <c r="X364"/>
  <c r="X365"/>
  <c r="X366"/>
  <c r="X367"/>
  <c r="X368"/>
  <c r="X369"/>
  <c r="X370"/>
  <c r="X375"/>
  <c r="X376"/>
  <c r="X378"/>
  <c r="X379"/>
  <c r="X380"/>
  <c r="X384"/>
  <c r="X385" s="1"/>
  <c r="X388"/>
  <c r="X389"/>
  <c r="X390"/>
  <c r="X391"/>
  <c r="X392"/>
  <c r="X393"/>
  <c r="X394"/>
  <c r="X396"/>
  <c r="X397"/>
  <c r="X398"/>
  <c r="X399"/>
  <c r="X400"/>
  <c r="X405"/>
  <c r="X406"/>
  <c r="X407"/>
  <c r="X408"/>
  <c r="X447" s="1"/>
  <c r="X409"/>
  <c r="X410"/>
  <c r="X411"/>
  <c r="X412"/>
  <c r="X413"/>
  <c r="X414"/>
  <c r="X415"/>
  <c r="X416"/>
  <c r="X417"/>
  <c r="X418"/>
  <c r="X419"/>
  <c r="X420"/>
  <c r="X421"/>
  <c r="X422"/>
  <c r="X423"/>
  <c r="X424"/>
  <c r="X426"/>
  <c r="X427"/>
  <c r="X428"/>
  <c r="X429"/>
  <c r="X430"/>
  <c r="X431"/>
  <c r="X432"/>
  <c r="X433"/>
  <c r="X434"/>
  <c r="X435"/>
  <c r="X436"/>
  <c r="X437"/>
  <c r="X439"/>
  <c r="X440"/>
  <c r="X441"/>
  <c r="X442"/>
  <c r="X443"/>
  <c r="X444"/>
  <c r="X445"/>
  <c r="X446"/>
  <c r="V12"/>
  <c r="V13"/>
  <c r="V14"/>
  <c r="V15"/>
  <c r="V16"/>
  <c r="V17"/>
  <c r="V18"/>
  <c r="V19"/>
  <c r="V20"/>
  <c r="V21"/>
  <c r="V24"/>
  <c r="V25"/>
  <c r="V26"/>
  <c r="V27"/>
  <c r="V28"/>
  <c r="V29"/>
  <c r="V31"/>
  <c r="V32"/>
  <c r="V33"/>
  <c r="V34"/>
  <c r="V37" s="1"/>
  <c r="V35"/>
  <c r="V36"/>
  <c r="V39"/>
  <c r="V40"/>
  <c r="V41"/>
  <c r="V42"/>
  <c r="V43"/>
  <c r="V44"/>
  <c r="V45"/>
  <c r="V46"/>
  <c r="V47"/>
  <c r="V48"/>
  <c r="V49"/>
  <c r="V50"/>
  <c r="V51"/>
  <c r="V52"/>
  <c r="V55"/>
  <c r="V60" s="1"/>
  <c r="V56"/>
  <c r="V57"/>
  <c r="V58"/>
  <c r="V59"/>
  <c r="V62"/>
  <c r="V63"/>
  <c r="V64"/>
  <c r="V69" s="1"/>
  <c r="V65"/>
  <c r="V66"/>
  <c r="V67"/>
  <c r="V68"/>
  <c r="V71"/>
  <c r="V72"/>
  <c r="V73"/>
  <c r="V75" s="1"/>
  <c r="V74"/>
  <c r="V77"/>
  <c r="V78"/>
  <c r="V79"/>
  <c r="V81"/>
  <c r="V82"/>
  <c r="V83"/>
  <c r="V84"/>
  <c r="V88"/>
  <c r="V89"/>
  <c r="V94" s="1"/>
  <c r="V90"/>
  <c r="V91"/>
  <c r="V92"/>
  <c r="V93"/>
  <c r="V96"/>
  <c r="V97"/>
  <c r="V98"/>
  <c r="V100" s="1"/>
  <c r="V99"/>
  <c r="V103"/>
  <c r="V104"/>
  <c r="V105"/>
  <c r="V106"/>
  <c r="V107"/>
  <c r="V108"/>
  <c r="V109"/>
  <c r="V112"/>
  <c r="V113"/>
  <c r="V114"/>
  <c r="V115"/>
  <c r="V116"/>
  <c r="V117"/>
  <c r="V118"/>
  <c r="V121"/>
  <c r="V122"/>
  <c r="V123"/>
  <c r="V124"/>
  <c r="V125"/>
  <c r="V126"/>
  <c r="V127"/>
  <c r="V133"/>
  <c r="V134"/>
  <c r="V135"/>
  <c r="V138"/>
  <c r="V139"/>
  <c r="V140"/>
  <c r="V141"/>
  <c r="V142"/>
  <c r="V144"/>
  <c r="V145"/>
  <c r="V146"/>
  <c r="V147"/>
  <c r="V148"/>
  <c r="V151"/>
  <c r="V152"/>
  <c r="V153"/>
  <c r="V154"/>
  <c r="V155"/>
  <c r="V157"/>
  <c r="V158" s="1"/>
  <c r="V160"/>
  <c r="V161"/>
  <c r="V162"/>
  <c r="V163"/>
  <c r="V166"/>
  <c r="V167" s="1"/>
  <c r="V171"/>
  <c r="V172"/>
  <c r="V173"/>
  <c r="V176" s="1"/>
  <c r="V174"/>
  <c r="V175"/>
  <c r="V179"/>
  <c r="V180"/>
  <c r="V181"/>
  <c r="V182"/>
  <c r="V183"/>
  <c r="V184"/>
  <c r="V185"/>
  <c r="V186"/>
  <c r="V187"/>
  <c r="V189"/>
  <c r="V190"/>
  <c r="V191"/>
  <c r="V192"/>
  <c r="V194"/>
  <c r="V195"/>
  <c r="V196"/>
  <c r="V198"/>
  <c r="V199"/>
  <c r="V200"/>
  <c r="V201"/>
  <c r="V203"/>
  <c r="V204"/>
  <c r="V205"/>
  <c r="V206"/>
  <c r="V208"/>
  <c r="V209"/>
  <c r="V210"/>
  <c r="V211"/>
  <c r="V212"/>
  <c r="V213"/>
  <c r="V216"/>
  <c r="V217"/>
  <c r="V218"/>
  <c r="V219"/>
  <c r="V220"/>
  <c r="V222"/>
  <c r="V223" s="1"/>
  <c r="V227"/>
  <c r="V237" s="1"/>
  <c r="V228"/>
  <c r="V229"/>
  <c r="V230"/>
  <c r="V231"/>
  <c r="V233"/>
  <c r="V234"/>
  <c r="V235"/>
  <c r="V236"/>
  <c r="V240"/>
  <c r="V241"/>
  <c r="V242"/>
  <c r="V245" s="1"/>
  <c r="V243"/>
  <c r="V244"/>
  <c r="V247"/>
  <c r="V248"/>
  <c r="V249"/>
  <c r="V250"/>
  <c r="V251"/>
  <c r="V252"/>
  <c r="V254"/>
  <c r="V255"/>
  <c r="V256"/>
  <c r="V257"/>
  <c r="V258"/>
  <c r="V259"/>
  <c r="V260"/>
  <c r="V261"/>
  <c r="V263"/>
  <c r="V264"/>
  <c r="V265"/>
  <c r="V266"/>
  <c r="V267"/>
  <c r="V268"/>
  <c r="V269"/>
  <c r="V270"/>
  <c r="V272"/>
  <c r="V273"/>
  <c r="V274"/>
  <c r="V275"/>
  <c r="V276"/>
  <c r="V277"/>
  <c r="V278"/>
  <c r="V279"/>
  <c r="V280"/>
  <c r="V285"/>
  <c r="V286"/>
  <c r="V287"/>
  <c r="V288"/>
  <c r="V289"/>
  <c r="V290"/>
  <c r="V291"/>
  <c r="V292"/>
  <c r="V293"/>
  <c r="V294"/>
  <c r="V295"/>
  <c r="V296"/>
  <c r="V297"/>
  <c r="V298"/>
  <c r="V300"/>
  <c r="V302" s="1"/>
  <c r="V303" s="1"/>
  <c r="V301"/>
  <c r="V305"/>
  <c r="V306"/>
  <c r="V309" s="1"/>
  <c r="V307"/>
  <c r="V308"/>
  <c r="V312"/>
  <c r="V313"/>
  <c r="V314"/>
  <c r="V324" s="1"/>
  <c r="V315"/>
  <c r="V316"/>
  <c r="V317"/>
  <c r="V318"/>
  <c r="V319"/>
  <c r="V320"/>
  <c r="V321"/>
  <c r="V322"/>
  <c r="V323"/>
  <c r="V326"/>
  <c r="V327"/>
  <c r="V329"/>
  <c r="V330"/>
  <c r="V332"/>
  <c r="V333"/>
  <c r="V335"/>
  <c r="V336"/>
  <c r="V338"/>
  <c r="V339"/>
  <c r="V340"/>
  <c r="V341"/>
  <c r="V342"/>
  <c r="V343"/>
  <c r="V344"/>
  <c r="V345"/>
  <c r="V346"/>
  <c r="V347"/>
  <c r="V348"/>
  <c r="V349"/>
  <c r="V350"/>
  <c r="V351"/>
  <c r="V352"/>
  <c r="V353"/>
  <c r="V354"/>
  <c r="V355"/>
  <c r="V356"/>
  <c r="V357"/>
  <c r="V358"/>
  <c r="V359"/>
  <c r="V360"/>
  <c r="V361"/>
  <c r="V362"/>
  <c r="V363"/>
  <c r="V364"/>
  <c r="V365"/>
  <c r="V366"/>
  <c r="V367"/>
  <c r="V368"/>
  <c r="V369"/>
  <c r="V370"/>
  <c r="V371"/>
  <c r="V375"/>
  <c r="V376" s="1"/>
  <c r="V378"/>
  <c r="V381" s="1"/>
  <c r="V379"/>
  <c r="V380"/>
  <c r="V384"/>
  <c r="V385"/>
  <c r="V388"/>
  <c r="V389"/>
  <c r="V394" s="1"/>
  <c r="V390"/>
  <c r="V391"/>
  <c r="V392"/>
  <c r="V393"/>
  <c r="V396"/>
  <c r="V401" s="1"/>
  <c r="V397"/>
  <c r="V398"/>
  <c r="V399"/>
  <c r="V400"/>
  <c r="V405"/>
  <c r="V406"/>
  <c r="V447" s="1"/>
  <c r="V407"/>
  <c r="V408"/>
  <c r="V409"/>
  <c r="V410"/>
  <c r="V411"/>
  <c r="V412"/>
  <c r="V413"/>
  <c r="V414"/>
  <c r="V415"/>
  <c r="V416"/>
  <c r="V417"/>
  <c r="V418"/>
  <c r="V419"/>
  <c r="V420"/>
  <c r="V421"/>
  <c r="V422"/>
  <c r="V423"/>
  <c r="V424"/>
  <c r="V426"/>
  <c r="V427"/>
  <c r="V428"/>
  <c r="V429"/>
  <c r="V430"/>
  <c r="V431"/>
  <c r="V432"/>
  <c r="V433"/>
  <c r="V434"/>
  <c r="V435"/>
  <c r="V436"/>
  <c r="V437"/>
  <c r="V439"/>
  <c r="V440"/>
  <c r="V441"/>
  <c r="V442"/>
  <c r="V443"/>
  <c r="V444"/>
  <c r="V445"/>
  <c r="V446"/>
  <c r="T12"/>
  <c r="T22" s="1"/>
  <c r="T13"/>
  <c r="T14"/>
  <c r="T15"/>
  <c r="T16"/>
  <c r="T17"/>
  <c r="T18"/>
  <c r="T19"/>
  <c r="T20"/>
  <c r="T21"/>
  <c r="T24"/>
  <c r="T29" s="1"/>
  <c r="T25"/>
  <c r="T26"/>
  <c r="T27"/>
  <c r="T28"/>
  <c r="T31"/>
  <c r="T32"/>
  <c r="T33"/>
  <c r="T34"/>
  <c r="T35"/>
  <c r="T36"/>
  <c r="T37"/>
  <c r="T39"/>
  <c r="T53" s="1"/>
  <c r="T40"/>
  <c r="T41"/>
  <c r="T42"/>
  <c r="T43"/>
  <c r="T44"/>
  <c r="T45"/>
  <c r="T46"/>
  <c r="T47"/>
  <c r="T48"/>
  <c r="T49"/>
  <c r="T50"/>
  <c r="T51"/>
  <c r="T52"/>
  <c r="T55"/>
  <c r="T60" s="1"/>
  <c r="T56"/>
  <c r="T57"/>
  <c r="T58"/>
  <c r="T59"/>
  <c r="T62"/>
  <c r="T69" s="1"/>
  <c r="T63"/>
  <c r="T64"/>
  <c r="T65"/>
  <c r="T66"/>
  <c r="T67"/>
  <c r="T68"/>
  <c r="T71"/>
  <c r="T72"/>
  <c r="T73"/>
  <c r="T75" s="1"/>
  <c r="T74"/>
  <c r="T77"/>
  <c r="T78"/>
  <c r="T79" s="1"/>
  <c r="T81"/>
  <c r="T84" s="1"/>
  <c r="T82"/>
  <c r="T83"/>
  <c r="T88"/>
  <c r="T89"/>
  <c r="T94" s="1"/>
  <c r="T90"/>
  <c r="T91"/>
  <c r="T92"/>
  <c r="T93"/>
  <c r="T96"/>
  <c r="T97"/>
  <c r="T98"/>
  <c r="T100" s="1"/>
  <c r="T99"/>
  <c r="T103"/>
  <c r="T104"/>
  <c r="T110" s="1"/>
  <c r="T105"/>
  <c r="T106"/>
  <c r="T107"/>
  <c r="T108"/>
  <c r="T109"/>
  <c r="T112"/>
  <c r="T113"/>
  <c r="T119" s="1"/>
  <c r="T114"/>
  <c r="T115"/>
  <c r="T116"/>
  <c r="T117"/>
  <c r="T118"/>
  <c r="T121"/>
  <c r="T122"/>
  <c r="T128" s="1"/>
  <c r="T123"/>
  <c r="T124"/>
  <c r="T125"/>
  <c r="T126"/>
  <c r="T127"/>
  <c r="T133"/>
  <c r="T134"/>
  <c r="T135"/>
  <c r="T136"/>
  <c r="T138"/>
  <c r="T139"/>
  <c r="T142" s="1"/>
  <c r="T140"/>
  <c r="T141"/>
  <c r="T144"/>
  <c r="T149" s="1"/>
  <c r="T145"/>
  <c r="T146"/>
  <c r="T147"/>
  <c r="T148"/>
  <c r="T151"/>
  <c r="T152"/>
  <c r="T153"/>
  <c r="T154"/>
  <c r="T155"/>
  <c r="T157"/>
  <c r="T158"/>
  <c r="T160"/>
  <c r="T161"/>
  <c r="T164" s="1"/>
  <c r="T162"/>
  <c r="T163"/>
  <c r="T166"/>
  <c r="T167" s="1"/>
  <c r="T171"/>
  <c r="T172"/>
  <c r="T173"/>
  <c r="T174"/>
  <c r="T175"/>
  <c r="T176"/>
  <c r="T179"/>
  <c r="T180"/>
  <c r="T214" s="1"/>
  <c r="T181"/>
  <c r="T182"/>
  <c r="T183"/>
  <c r="T184"/>
  <c r="T185"/>
  <c r="T186"/>
  <c r="T187"/>
  <c r="T189"/>
  <c r="T190"/>
  <c r="T191"/>
  <c r="T192"/>
  <c r="T194"/>
  <c r="T195"/>
  <c r="T196"/>
  <c r="T198"/>
  <c r="T199"/>
  <c r="T200"/>
  <c r="T201"/>
  <c r="T203"/>
  <c r="T204"/>
  <c r="T205"/>
  <c r="T206"/>
  <c r="T208"/>
  <c r="T209"/>
  <c r="T210"/>
  <c r="T211"/>
  <c r="T212"/>
  <c r="T213"/>
  <c r="T216"/>
  <c r="T217"/>
  <c r="T218"/>
  <c r="T219"/>
  <c r="T220"/>
  <c r="T222"/>
  <c r="T223"/>
  <c r="T227"/>
  <c r="T237" s="1"/>
  <c r="T228"/>
  <c r="T229"/>
  <c r="T230"/>
  <c r="T231"/>
  <c r="T233"/>
  <c r="T234"/>
  <c r="T235"/>
  <c r="T236"/>
  <c r="T240"/>
  <c r="T245" s="1"/>
  <c r="T241"/>
  <c r="T242"/>
  <c r="T243"/>
  <c r="T244"/>
  <c r="T247"/>
  <c r="T252" s="1"/>
  <c r="T248"/>
  <c r="T249"/>
  <c r="T250"/>
  <c r="T251"/>
  <c r="T254"/>
  <c r="T261" s="1"/>
  <c r="T255"/>
  <c r="T256"/>
  <c r="T257"/>
  <c r="T258"/>
  <c r="T259"/>
  <c r="T260"/>
  <c r="T263"/>
  <c r="T270" s="1"/>
  <c r="T264"/>
  <c r="T265"/>
  <c r="T266"/>
  <c r="T267"/>
  <c r="T268"/>
  <c r="T269"/>
  <c r="T272"/>
  <c r="T281" s="1"/>
  <c r="T273"/>
  <c r="T274"/>
  <c r="T275"/>
  <c r="T276"/>
  <c r="T277"/>
  <c r="T278"/>
  <c r="T279"/>
  <c r="T280"/>
  <c r="T285"/>
  <c r="T286"/>
  <c r="T287"/>
  <c r="T288"/>
  <c r="T298" s="1"/>
  <c r="T289"/>
  <c r="T290"/>
  <c r="T291"/>
  <c r="T292"/>
  <c r="T293"/>
  <c r="T294"/>
  <c r="T295"/>
  <c r="T296"/>
  <c r="T297"/>
  <c r="T300"/>
  <c r="T301"/>
  <c r="T302" s="1"/>
  <c r="T305"/>
  <c r="T306"/>
  <c r="T309" s="1"/>
  <c r="T307"/>
  <c r="T308"/>
  <c r="T312"/>
  <c r="T313"/>
  <c r="T314"/>
  <c r="T315"/>
  <c r="T316"/>
  <c r="T317"/>
  <c r="T318"/>
  <c r="T319"/>
  <c r="T320"/>
  <c r="T321"/>
  <c r="T322"/>
  <c r="T323"/>
  <c r="T324"/>
  <c r="T326"/>
  <c r="T327"/>
  <c r="T329"/>
  <c r="T330"/>
  <c r="T332"/>
  <c r="T333"/>
  <c r="T335"/>
  <c r="T336"/>
  <c r="T338"/>
  <c r="T339"/>
  <c r="T340"/>
  <c r="T341"/>
  <c r="T371" s="1"/>
  <c r="T342"/>
  <c r="T343"/>
  <c r="T344"/>
  <c r="T345"/>
  <c r="T346"/>
  <c r="T347"/>
  <c r="T348"/>
  <c r="T349"/>
  <c r="T350"/>
  <c r="T351"/>
  <c r="T352"/>
  <c r="T353"/>
  <c r="T354"/>
  <c r="T355"/>
  <c r="T356"/>
  <c r="T357"/>
  <c r="T358"/>
  <c r="T359"/>
  <c r="T360"/>
  <c r="T361"/>
  <c r="T362"/>
  <c r="T363"/>
  <c r="T364"/>
  <c r="T365"/>
  <c r="T366"/>
  <c r="T367"/>
  <c r="T368"/>
  <c r="T369"/>
  <c r="T370"/>
  <c r="T375"/>
  <c r="T376" s="1"/>
  <c r="T378"/>
  <c r="T381" s="1"/>
  <c r="T379"/>
  <c r="T380"/>
  <c r="T384"/>
  <c r="T385"/>
  <c r="T388"/>
  <c r="T394" s="1"/>
  <c r="T389"/>
  <c r="T390"/>
  <c r="T391"/>
  <c r="T402" s="1"/>
  <c r="T392"/>
  <c r="T393"/>
  <c r="T396"/>
  <c r="T401" s="1"/>
  <c r="T397"/>
  <c r="T398"/>
  <c r="T399"/>
  <c r="T400"/>
  <c r="T405"/>
  <c r="T406"/>
  <c r="T407"/>
  <c r="T408"/>
  <c r="T409"/>
  <c r="T410"/>
  <c r="T424" s="1"/>
  <c r="T411"/>
  <c r="T412"/>
  <c r="T413"/>
  <c r="T414"/>
  <c r="T415"/>
  <c r="T416"/>
  <c r="T417"/>
  <c r="T418"/>
  <c r="T419"/>
  <c r="T420"/>
  <c r="T421"/>
  <c r="T422"/>
  <c r="T423"/>
  <c r="T426"/>
  <c r="T427"/>
  <c r="T437" s="1"/>
  <c r="T428"/>
  <c r="T429"/>
  <c r="T430"/>
  <c r="T431"/>
  <c r="T432"/>
  <c r="T433"/>
  <c r="T434"/>
  <c r="T435"/>
  <c r="T436"/>
  <c r="T439"/>
  <c r="T440"/>
  <c r="T446" s="1"/>
  <c r="T441"/>
  <c r="T442"/>
  <c r="T443"/>
  <c r="T444"/>
  <c r="T445"/>
  <c r="R12"/>
  <c r="R13"/>
  <c r="R22" s="1"/>
  <c r="R14"/>
  <c r="R15"/>
  <c r="R16"/>
  <c r="R17"/>
  <c r="R18"/>
  <c r="R19"/>
  <c r="R20"/>
  <c r="R21"/>
  <c r="R24"/>
  <c r="R29" s="1"/>
  <c r="R25"/>
  <c r="R26"/>
  <c r="R27"/>
  <c r="R28"/>
  <c r="R31"/>
  <c r="R37" s="1"/>
  <c r="R32"/>
  <c r="R33"/>
  <c r="R34"/>
  <c r="R35"/>
  <c r="R36"/>
  <c r="R39"/>
  <c r="R40"/>
  <c r="R53" s="1"/>
  <c r="R41"/>
  <c r="R42"/>
  <c r="R43"/>
  <c r="R44"/>
  <c r="R45"/>
  <c r="R46"/>
  <c r="R47"/>
  <c r="R48"/>
  <c r="R49"/>
  <c r="R50"/>
  <c r="R51"/>
  <c r="R52"/>
  <c r="R55"/>
  <c r="R60" s="1"/>
  <c r="R56"/>
  <c r="R57"/>
  <c r="R58"/>
  <c r="R59"/>
  <c r="R62"/>
  <c r="R69" s="1"/>
  <c r="R63"/>
  <c r="R64"/>
  <c r="R65"/>
  <c r="R66"/>
  <c r="R67"/>
  <c r="R68"/>
  <c r="R71"/>
  <c r="R72"/>
  <c r="R73"/>
  <c r="R74"/>
  <c r="R75"/>
  <c r="R77"/>
  <c r="R78"/>
  <c r="R79" s="1"/>
  <c r="R81"/>
  <c r="R84" s="1"/>
  <c r="R82"/>
  <c r="R83"/>
  <c r="R88"/>
  <c r="R89"/>
  <c r="R94" s="1"/>
  <c r="R90"/>
  <c r="R91"/>
  <c r="R130" s="1"/>
  <c r="R92"/>
  <c r="R93"/>
  <c r="R96"/>
  <c r="R97"/>
  <c r="R98"/>
  <c r="R99"/>
  <c r="R100"/>
  <c r="R103"/>
  <c r="R104"/>
  <c r="R129" s="1"/>
  <c r="R105"/>
  <c r="R106"/>
  <c r="R107"/>
  <c r="R108"/>
  <c r="R109"/>
  <c r="R110"/>
  <c r="R112"/>
  <c r="R113"/>
  <c r="R114"/>
  <c r="R115"/>
  <c r="R116"/>
  <c r="R117"/>
  <c r="R118"/>
  <c r="R119"/>
  <c r="R121"/>
  <c r="R122"/>
  <c r="R123"/>
  <c r="R124"/>
  <c r="R125"/>
  <c r="R126"/>
  <c r="R127"/>
  <c r="R128"/>
  <c r="R133"/>
  <c r="R134"/>
  <c r="R136" s="1"/>
  <c r="R135"/>
  <c r="R138"/>
  <c r="R139"/>
  <c r="R142" s="1"/>
  <c r="R140"/>
  <c r="R141"/>
  <c r="R144"/>
  <c r="R149" s="1"/>
  <c r="R145"/>
  <c r="R146"/>
  <c r="R147"/>
  <c r="R148"/>
  <c r="R151"/>
  <c r="R152"/>
  <c r="R153"/>
  <c r="R155" s="1"/>
  <c r="R154"/>
  <c r="R157"/>
  <c r="R158"/>
  <c r="R160"/>
  <c r="R161"/>
  <c r="R164" s="1"/>
  <c r="R162"/>
  <c r="R163"/>
  <c r="R166"/>
  <c r="R167" s="1"/>
  <c r="R171"/>
  <c r="R172"/>
  <c r="R173"/>
  <c r="R174"/>
  <c r="R175"/>
  <c r="R179"/>
  <c r="R180"/>
  <c r="R214" s="1"/>
  <c r="R181"/>
  <c r="R182"/>
  <c r="R183"/>
  <c r="R184"/>
  <c r="R185"/>
  <c r="R186"/>
  <c r="R187"/>
  <c r="R189"/>
  <c r="R190"/>
  <c r="R191"/>
  <c r="R192"/>
  <c r="R194"/>
  <c r="R195"/>
  <c r="R196"/>
  <c r="R198"/>
  <c r="R199"/>
  <c r="R200"/>
  <c r="R201"/>
  <c r="R203"/>
  <c r="R204"/>
  <c r="R205"/>
  <c r="R206"/>
  <c r="R208"/>
  <c r="R209"/>
  <c r="R210"/>
  <c r="R211"/>
  <c r="R212"/>
  <c r="R213"/>
  <c r="R216"/>
  <c r="R217"/>
  <c r="R218"/>
  <c r="R220" s="1"/>
  <c r="R219"/>
  <c r="R222"/>
  <c r="R223"/>
  <c r="R227"/>
  <c r="R237" s="1"/>
  <c r="R228"/>
  <c r="R229"/>
  <c r="R231" s="1"/>
  <c r="R230"/>
  <c r="R233"/>
  <c r="R234"/>
  <c r="R236" s="1"/>
  <c r="R235"/>
  <c r="R240"/>
  <c r="R245" s="1"/>
  <c r="R241"/>
  <c r="R242"/>
  <c r="R243"/>
  <c r="R244"/>
  <c r="R247"/>
  <c r="R252" s="1"/>
  <c r="R248"/>
  <c r="R249"/>
  <c r="R250"/>
  <c r="R251"/>
  <c r="R254"/>
  <c r="R261" s="1"/>
  <c r="R255"/>
  <c r="R256"/>
  <c r="R257"/>
  <c r="R258"/>
  <c r="R259"/>
  <c r="R260"/>
  <c r="R263"/>
  <c r="R270" s="1"/>
  <c r="R264"/>
  <c r="R265"/>
  <c r="R266"/>
  <c r="R267"/>
  <c r="R268"/>
  <c r="R269"/>
  <c r="R272"/>
  <c r="R281" s="1"/>
  <c r="R273"/>
  <c r="R274"/>
  <c r="R275"/>
  <c r="R276"/>
  <c r="R277"/>
  <c r="R278"/>
  <c r="R279"/>
  <c r="R280"/>
  <c r="R285"/>
  <c r="R286"/>
  <c r="R287"/>
  <c r="R288"/>
  <c r="R289"/>
  <c r="R290"/>
  <c r="R291"/>
  <c r="R292"/>
  <c r="R293"/>
  <c r="R294"/>
  <c r="R295"/>
  <c r="R296"/>
  <c r="R297"/>
  <c r="R298"/>
  <c r="R300"/>
  <c r="R301"/>
  <c r="R302" s="1"/>
  <c r="R303" s="1"/>
  <c r="R305"/>
  <c r="R306"/>
  <c r="R309" s="1"/>
  <c r="R307"/>
  <c r="R308"/>
  <c r="R312"/>
  <c r="R313"/>
  <c r="R314"/>
  <c r="R315"/>
  <c r="R316"/>
  <c r="R317"/>
  <c r="R318"/>
  <c r="R319"/>
  <c r="R320"/>
  <c r="R321"/>
  <c r="R322"/>
  <c r="R323"/>
  <c r="R326"/>
  <c r="R327"/>
  <c r="R329"/>
  <c r="R330"/>
  <c r="R332"/>
  <c r="R333"/>
  <c r="R335"/>
  <c r="R336"/>
  <c r="R338"/>
  <c r="R339"/>
  <c r="R340"/>
  <c r="R341"/>
  <c r="R342"/>
  <c r="R343"/>
  <c r="R344"/>
  <c r="R345"/>
  <c r="R346"/>
  <c r="R347"/>
  <c r="R348"/>
  <c r="R349"/>
  <c r="R350"/>
  <c r="R351"/>
  <c r="R352"/>
  <c r="R353"/>
  <c r="R354"/>
  <c r="R355"/>
  <c r="R356"/>
  <c r="R357"/>
  <c r="R358"/>
  <c r="R359"/>
  <c r="R360"/>
  <c r="R361"/>
  <c r="R362"/>
  <c r="R363"/>
  <c r="R364"/>
  <c r="R365"/>
  <c r="R366"/>
  <c r="R367"/>
  <c r="R368"/>
  <c r="R369"/>
  <c r="R370"/>
  <c r="R371"/>
  <c r="R375"/>
  <c r="R376" s="1"/>
  <c r="R378"/>
  <c r="R381" s="1"/>
  <c r="R379"/>
  <c r="R380"/>
  <c r="R384"/>
  <c r="R385"/>
  <c r="R388"/>
  <c r="R389"/>
  <c r="R394" s="1"/>
  <c r="R402" s="1"/>
  <c r="R390"/>
  <c r="R391"/>
  <c r="R392"/>
  <c r="R393"/>
  <c r="R396"/>
  <c r="R401" s="1"/>
  <c r="R397"/>
  <c r="R398"/>
  <c r="R399"/>
  <c r="R400"/>
  <c r="R405"/>
  <c r="R406"/>
  <c r="R407"/>
  <c r="R408"/>
  <c r="R447" s="1"/>
  <c r="R409"/>
  <c r="R410"/>
  <c r="R411"/>
  <c r="R412"/>
  <c r="R413"/>
  <c r="R414"/>
  <c r="R415"/>
  <c r="R416"/>
  <c r="R417"/>
  <c r="R418"/>
  <c r="R419"/>
  <c r="R420"/>
  <c r="R421"/>
  <c r="R422"/>
  <c r="R423"/>
  <c r="R424"/>
  <c r="R426"/>
  <c r="R427"/>
  <c r="R428"/>
  <c r="R429"/>
  <c r="R430"/>
  <c r="R431"/>
  <c r="R432"/>
  <c r="R433"/>
  <c r="R434"/>
  <c r="R435"/>
  <c r="R436"/>
  <c r="R437"/>
  <c r="R439"/>
  <c r="R440"/>
  <c r="R441"/>
  <c r="R442"/>
  <c r="R443"/>
  <c r="R444"/>
  <c r="R445"/>
  <c r="R446"/>
  <c r="P12"/>
  <c r="P13"/>
  <c r="P14"/>
  <c r="P15"/>
  <c r="P16"/>
  <c r="P17"/>
  <c r="P18"/>
  <c r="P19"/>
  <c r="P20"/>
  <c r="P21"/>
  <c r="P24"/>
  <c r="P29" s="1"/>
  <c r="P25"/>
  <c r="P26"/>
  <c r="P27"/>
  <c r="P28"/>
  <c r="P31"/>
  <c r="P32"/>
  <c r="P33"/>
  <c r="P34"/>
  <c r="P35"/>
  <c r="P36"/>
  <c r="P37"/>
  <c r="P39"/>
  <c r="P40"/>
  <c r="P41"/>
  <c r="P42"/>
  <c r="P53" s="1"/>
  <c r="P43"/>
  <c r="P44"/>
  <c r="P45"/>
  <c r="P46"/>
  <c r="P47"/>
  <c r="P48"/>
  <c r="P49"/>
  <c r="P50"/>
  <c r="P51"/>
  <c r="P52"/>
  <c r="P55"/>
  <c r="P60" s="1"/>
  <c r="P56"/>
  <c r="P57"/>
  <c r="P58"/>
  <c r="P59"/>
  <c r="P62"/>
  <c r="P63"/>
  <c r="P64"/>
  <c r="P69" s="1"/>
  <c r="P65"/>
  <c r="P66"/>
  <c r="P67"/>
  <c r="P68"/>
  <c r="P71"/>
  <c r="P72"/>
  <c r="P73"/>
  <c r="P75" s="1"/>
  <c r="P74"/>
  <c r="P77"/>
  <c r="P78"/>
  <c r="P79" s="1"/>
  <c r="P81"/>
  <c r="P82"/>
  <c r="P83"/>
  <c r="P84" s="1"/>
  <c r="P88"/>
  <c r="P89"/>
  <c r="P94" s="1"/>
  <c r="P90"/>
  <c r="P91"/>
  <c r="P92"/>
  <c r="P93"/>
  <c r="P96"/>
  <c r="P97"/>
  <c r="P98"/>
  <c r="P100" s="1"/>
  <c r="P99"/>
  <c r="P103"/>
  <c r="P104"/>
  <c r="P110" s="1"/>
  <c r="P105"/>
  <c r="P106"/>
  <c r="P107"/>
  <c r="P108"/>
  <c r="P109"/>
  <c r="P112"/>
  <c r="P113"/>
  <c r="P119" s="1"/>
  <c r="P114"/>
  <c r="P115"/>
  <c r="P116"/>
  <c r="P117"/>
  <c r="P118"/>
  <c r="P121"/>
  <c r="P122"/>
  <c r="P128" s="1"/>
  <c r="P123"/>
  <c r="P124"/>
  <c r="P125"/>
  <c r="P126"/>
  <c r="P127"/>
  <c r="P133"/>
  <c r="P134"/>
  <c r="P135"/>
  <c r="P136"/>
  <c r="P138"/>
  <c r="P139"/>
  <c r="P140"/>
  <c r="P141"/>
  <c r="P142" s="1"/>
  <c r="P144"/>
  <c r="P145"/>
  <c r="P146"/>
  <c r="P149" s="1"/>
  <c r="P147"/>
  <c r="P148"/>
  <c r="P151"/>
  <c r="P152"/>
  <c r="P153"/>
  <c r="P154"/>
  <c r="P155"/>
  <c r="P157"/>
  <c r="P158" s="1"/>
  <c r="P160"/>
  <c r="P161"/>
  <c r="P164" s="1"/>
  <c r="P162"/>
  <c r="P163"/>
  <c r="P166"/>
  <c r="P167" s="1"/>
  <c r="P171"/>
  <c r="P172"/>
  <c r="P173"/>
  <c r="P174"/>
  <c r="P175"/>
  <c r="P176"/>
  <c r="P179"/>
  <c r="P180"/>
  <c r="P181"/>
  <c r="P182"/>
  <c r="P214" s="1"/>
  <c r="P183"/>
  <c r="P184"/>
  <c r="P185"/>
  <c r="P186"/>
  <c r="P187"/>
  <c r="P189"/>
  <c r="P190"/>
  <c r="P191"/>
  <c r="P192"/>
  <c r="P194"/>
  <c r="P195"/>
  <c r="P196"/>
  <c r="P198"/>
  <c r="P199"/>
  <c r="P200"/>
  <c r="P201"/>
  <c r="P203"/>
  <c r="P204"/>
  <c r="P205"/>
  <c r="P206"/>
  <c r="P208"/>
  <c r="P209"/>
  <c r="P210"/>
  <c r="P211"/>
  <c r="P212"/>
  <c r="P213"/>
  <c r="P216"/>
  <c r="P217"/>
  <c r="P218"/>
  <c r="P219"/>
  <c r="P220"/>
  <c r="P222"/>
  <c r="P223" s="1"/>
  <c r="P227"/>
  <c r="P237" s="1"/>
  <c r="P228"/>
  <c r="P229"/>
  <c r="P230"/>
  <c r="P231"/>
  <c r="P233"/>
  <c r="P234"/>
  <c r="P235"/>
  <c r="P236"/>
  <c r="P240"/>
  <c r="P241"/>
  <c r="P242"/>
  <c r="P245" s="1"/>
  <c r="P243"/>
  <c r="P244"/>
  <c r="P247"/>
  <c r="P252" s="1"/>
  <c r="P248"/>
  <c r="P249"/>
  <c r="P250"/>
  <c r="P251"/>
  <c r="P254"/>
  <c r="P255"/>
  <c r="P256"/>
  <c r="P261" s="1"/>
  <c r="P257"/>
  <c r="P258"/>
  <c r="P259"/>
  <c r="P260"/>
  <c r="P263"/>
  <c r="P264"/>
  <c r="P265"/>
  <c r="P270" s="1"/>
  <c r="P266"/>
  <c r="P267"/>
  <c r="P268"/>
  <c r="P269"/>
  <c r="P272"/>
  <c r="P273"/>
  <c r="P274"/>
  <c r="P281" s="1"/>
  <c r="P275"/>
  <c r="P276"/>
  <c r="P277"/>
  <c r="P278"/>
  <c r="P279"/>
  <c r="P280"/>
  <c r="P285"/>
  <c r="P286"/>
  <c r="P287"/>
  <c r="P288"/>
  <c r="P298" s="1"/>
  <c r="P289"/>
  <c r="P290"/>
  <c r="P291"/>
  <c r="P292"/>
  <c r="P293"/>
  <c r="P294"/>
  <c r="P295"/>
  <c r="P296"/>
  <c r="P297"/>
  <c r="P300"/>
  <c r="P301"/>
  <c r="P302" s="1"/>
  <c r="P305"/>
  <c r="P306"/>
  <c r="P309" s="1"/>
  <c r="P307"/>
  <c r="P308"/>
  <c r="P312"/>
  <c r="P313"/>
  <c r="P314"/>
  <c r="P315"/>
  <c r="P316"/>
  <c r="P317"/>
  <c r="P318"/>
  <c r="P319"/>
  <c r="P320"/>
  <c r="P321"/>
  <c r="P322"/>
  <c r="P323"/>
  <c r="P324"/>
  <c r="P326"/>
  <c r="P327" s="1"/>
  <c r="O327" s="1"/>
  <c r="P329"/>
  <c r="P330"/>
  <c r="P332"/>
  <c r="P333" s="1"/>
  <c r="P335"/>
  <c r="P336"/>
  <c r="P338"/>
  <c r="P339"/>
  <c r="P340"/>
  <c r="P341"/>
  <c r="P371" s="1"/>
  <c r="P342"/>
  <c r="P343"/>
  <c r="P344"/>
  <c r="P345"/>
  <c r="P346"/>
  <c r="P347"/>
  <c r="P348"/>
  <c r="P349"/>
  <c r="P350"/>
  <c r="P351"/>
  <c r="P352"/>
  <c r="P353"/>
  <c r="P354"/>
  <c r="P355"/>
  <c r="P356"/>
  <c r="P357"/>
  <c r="P358"/>
  <c r="P359"/>
  <c r="P360"/>
  <c r="P361"/>
  <c r="P362"/>
  <c r="P363"/>
  <c r="P364"/>
  <c r="P365"/>
  <c r="P366"/>
  <c r="P367"/>
  <c r="P368"/>
  <c r="P369"/>
  <c r="P370"/>
  <c r="P375"/>
  <c r="P376" s="1"/>
  <c r="P378"/>
  <c r="P379"/>
  <c r="P380"/>
  <c r="P381" s="1"/>
  <c r="P384"/>
  <c r="P385"/>
  <c r="P388"/>
  <c r="P394" s="1"/>
  <c r="P389"/>
  <c r="P390"/>
  <c r="P391"/>
  <c r="P402" s="1"/>
  <c r="P392"/>
  <c r="P393"/>
  <c r="P396"/>
  <c r="P401" s="1"/>
  <c r="P397"/>
  <c r="P398"/>
  <c r="P399"/>
  <c r="P400"/>
  <c r="P405"/>
  <c r="P406"/>
  <c r="P407"/>
  <c r="P408"/>
  <c r="P409"/>
  <c r="P410"/>
  <c r="P424" s="1"/>
  <c r="P411"/>
  <c r="P412"/>
  <c r="P413"/>
  <c r="P414"/>
  <c r="P415"/>
  <c r="P416"/>
  <c r="P417"/>
  <c r="P418"/>
  <c r="P419"/>
  <c r="P420"/>
  <c r="P421"/>
  <c r="P422"/>
  <c r="P423"/>
  <c r="P426"/>
  <c r="P427"/>
  <c r="P437" s="1"/>
  <c r="P428"/>
  <c r="P429"/>
  <c r="P430"/>
  <c r="P431"/>
  <c r="P432"/>
  <c r="P433"/>
  <c r="P434"/>
  <c r="P435"/>
  <c r="P436"/>
  <c r="P439"/>
  <c r="P440"/>
  <c r="P446" s="1"/>
  <c r="P441"/>
  <c r="P442"/>
  <c r="P443"/>
  <c r="P444"/>
  <c r="P445"/>
  <c r="N12"/>
  <c r="N13"/>
  <c r="N22" s="1"/>
  <c r="N14"/>
  <c r="N15"/>
  <c r="N16"/>
  <c r="N17"/>
  <c r="N18"/>
  <c r="N19"/>
  <c r="N20"/>
  <c r="N21"/>
  <c r="N24"/>
  <c r="N25"/>
  <c r="N26"/>
  <c r="N29" s="1"/>
  <c r="N27"/>
  <c r="N28"/>
  <c r="N31"/>
  <c r="N37" s="1"/>
  <c r="N32"/>
  <c r="N33"/>
  <c r="N34"/>
  <c r="N35"/>
  <c r="N36"/>
  <c r="N39"/>
  <c r="N40"/>
  <c r="N53" s="1"/>
  <c r="N41"/>
  <c r="N42"/>
  <c r="N43"/>
  <c r="N44"/>
  <c r="N45"/>
  <c r="N46"/>
  <c r="N47"/>
  <c r="N48"/>
  <c r="N49"/>
  <c r="N50"/>
  <c r="N51"/>
  <c r="N52"/>
  <c r="N55"/>
  <c r="N56"/>
  <c r="N57"/>
  <c r="N60" s="1"/>
  <c r="N58"/>
  <c r="N59"/>
  <c r="N62"/>
  <c r="N69" s="1"/>
  <c r="N63"/>
  <c r="N64"/>
  <c r="N65"/>
  <c r="N66"/>
  <c r="N67"/>
  <c r="N68"/>
  <c r="N71"/>
  <c r="N72"/>
  <c r="N73"/>
  <c r="N74"/>
  <c r="N75"/>
  <c r="N77"/>
  <c r="N78"/>
  <c r="N79"/>
  <c r="N81"/>
  <c r="N84" s="1"/>
  <c r="N82"/>
  <c r="N83"/>
  <c r="N88"/>
  <c r="N89"/>
  <c r="N90"/>
  <c r="N91"/>
  <c r="N92"/>
  <c r="N93"/>
  <c r="N96"/>
  <c r="N97"/>
  <c r="N98"/>
  <c r="N99"/>
  <c r="N100"/>
  <c r="N103"/>
  <c r="N104"/>
  <c r="N105"/>
  <c r="N106"/>
  <c r="N129" s="1"/>
  <c r="N107"/>
  <c r="N108"/>
  <c r="N109"/>
  <c r="N110"/>
  <c r="N112"/>
  <c r="N113"/>
  <c r="N114"/>
  <c r="N115"/>
  <c r="N116"/>
  <c r="N117"/>
  <c r="N118"/>
  <c r="N119"/>
  <c r="N121"/>
  <c r="N122"/>
  <c r="N123"/>
  <c r="N124"/>
  <c r="N125"/>
  <c r="N126"/>
  <c r="N127"/>
  <c r="N128"/>
  <c r="N133"/>
  <c r="N134"/>
  <c r="N136" s="1"/>
  <c r="N135"/>
  <c r="N138"/>
  <c r="N139"/>
  <c r="N142" s="1"/>
  <c r="N140"/>
  <c r="N141"/>
  <c r="N144"/>
  <c r="N149" s="1"/>
  <c r="N145"/>
  <c r="N146"/>
  <c r="N147"/>
  <c r="N148"/>
  <c r="N151"/>
  <c r="N152"/>
  <c r="N153"/>
  <c r="N155" s="1"/>
  <c r="N154"/>
  <c r="N157"/>
  <c r="N158"/>
  <c r="N160"/>
  <c r="N161"/>
  <c r="N162"/>
  <c r="N163"/>
  <c r="N164" s="1"/>
  <c r="N166"/>
  <c r="N167" s="1"/>
  <c r="N171"/>
  <c r="N172"/>
  <c r="N173"/>
  <c r="N174"/>
  <c r="N175"/>
  <c r="N179"/>
  <c r="N180"/>
  <c r="N214" s="1"/>
  <c r="N181"/>
  <c r="N182"/>
  <c r="N183"/>
  <c r="N184"/>
  <c r="N185"/>
  <c r="N186"/>
  <c r="N187"/>
  <c r="N189"/>
  <c r="N190"/>
  <c r="N191"/>
  <c r="N192"/>
  <c r="N194"/>
  <c r="N195"/>
  <c r="N196"/>
  <c r="N198"/>
  <c r="N199"/>
  <c r="N200"/>
  <c r="N201"/>
  <c r="N203"/>
  <c r="N204"/>
  <c r="N205"/>
  <c r="N206"/>
  <c r="N208"/>
  <c r="N209"/>
  <c r="N210"/>
  <c r="N211"/>
  <c r="N212"/>
  <c r="N213"/>
  <c r="N216"/>
  <c r="N217"/>
  <c r="N218"/>
  <c r="N220" s="1"/>
  <c r="N219"/>
  <c r="N222"/>
  <c r="N223"/>
  <c r="N227"/>
  <c r="N228"/>
  <c r="N229"/>
  <c r="N231" s="1"/>
  <c r="N230"/>
  <c r="N233"/>
  <c r="N234"/>
  <c r="N236" s="1"/>
  <c r="N235"/>
  <c r="N240"/>
  <c r="N245" s="1"/>
  <c r="N241"/>
  <c r="N242"/>
  <c r="N243"/>
  <c r="N244"/>
  <c r="N247"/>
  <c r="N248"/>
  <c r="N249"/>
  <c r="N252" s="1"/>
  <c r="M252" s="1"/>
  <c r="N250"/>
  <c r="N251"/>
  <c r="N254"/>
  <c r="N261" s="1"/>
  <c r="N255"/>
  <c r="N256"/>
  <c r="N257"/>
  <c r="N258"/>
  <c r="N259"/>
  <c r="N260"/>
  <c r="N263"/>
  <c r="N270" s="1"/>
  <c r="N264"/>
  <c r="N265"/>
  <c r="N266"/>
  <c r="N267"/>
  <c r="N268"/>
  <c r="N269"/>
  <c r="N272"/>
  <c r="N281" s="1"/>
  <c r="N273"/>
  <c r="N274"/>
  <c r="N275"/>
  <c r="N276"/>
  <c r="N277"/>
  <c r="N278"/>
  <c r="N279"/>
  <c r="N280"/>
  <c r="N285"/>
  <c r="N286"/>
  <c r="N287"/>
  <c r="N288"/>
  <c r="N289"/>
  <c r="N290"/>
  <c r="N291"/>
  <c r="N292"/>
  <c r="N293"/>
  <c r="N294"/>
  <c r="N295"/>
  <c r="N296"/>
  <c r="N297"/>
  <c r="N298"/>
  <c r="N300"/>
  <c r="N302" s="1"/>
  <c r="N303" s="1"/>
  <c r="N301"/>
  <c r="N305"/>
  <c r="N306"/>
  <c r="N307"/>
  <c r="N308"/>
  <c r="N309" s="1"/>
  <c r="N312"/>
  <c r="N313"/>
  <c r="N314"/>
  <c r="N315"/>
  <c r="N316"/>
  <c r="N317"/>
  <c r="N318"/>
  <c r="N319"/>
  <c r="N320"/>
  <c r="N321"/>
  <c r="N322"/>
  <c r="N323"/>
  <c r="N326"/>
  <c r="N327"/>
  <c r="N329"/>
  <c r="N330" s="1"/>
  <c r="N332"/>
  <c r="N333"/>
  <c r="N335"/>
  <c r="N336" s="1"/>
  <c r="N338"/>
  <c r="N339"/>
  <c r="N340"/>
  <c r="N341"/>
  <c r="N342"/>
  <c r="N343"/>
  <c r="N344"/>
  <c r="N345"/>
  <c r="N346"/>
  <c r="N347"/>
  <c r="N348"/>
  <c r="N349"/>
  <c r="N350"/>
  <c r="N351"/>
  <c r="N352"/>
  <c r="N353"/>
  <c r="N354"/>
  <c r="N355"/>
  <c r="N356"/>
  <c r="N357"/>
  <c r="N358"/>
  <c r="N359"/>
  <c r="N360"/>
  <c r="N361"/>
  <c r="N362"/>
  <c r="N363"/>
  <c r="N364"/>
  <c r="N365"/>
  <c r="N366"/>
  <c r="N367"/>
  <c r="N368"/>
  <c r="N369"/>
  <c r="N370"/>
  <c r="N371"/>
  <c r="N375"/>
  <c r="N376"/>
  <c r="N378"/>
  <c r="N381" s="1"/>
  <c r="N382" s="1"/>
  <c r="N379"/>
  <c r="N380"/>
  <c r="N384"/>
  <c r="N385" s="1"/>
  <c r="N388"/>
  <c r="N389"/>
  <c r="N394" s="1"/>
  <c r="N390"/>
  <c r="N391"/>
  <c r="N392"/>
  <c r="N393"/>
  <c r="N396"/>
  <c r="N397"/>
  <c r="N398"/>
  <c r="N401" s="1"/>
  <c r="N399"/>
  <c r="N400"/>
  <c r="N405"/>
  <c r="N406"/>
  <c r="N407"/>
  <c r="N408"/>
  <c r="N447" s="1"/>
  <c r="N409"/>
  <c r="N410"/>
  <c r="N411"/>
  <c r="N412"/>
  <c r="N413"/>
  <c r="N414"/>
  <c r="N415"/>
  <c r="N416"/>
  <c r="N417"/>
  <c r="N418"/>
  <c r="N419"/>
  <c r="N420"/>
  <c r="N421"/>
  <c r="N422"/>
  <c r="N423"/>
  <c r="N424"/>
  <c r="N426"/>
  <c r="N427"/>
  <c r="N428"/>
  <c r="N429"/>
  <c r="N430"/>
  <c r="N431"/>
  <c r="N432"/>
  <c r="N433"/>
  <c r="N434"/>
  <c r="N435"/>
  <c r="N436"/>
  <c r="N437"/>
  <c r="N439"/>
  <c r="N440"/>
  <c r="N441"/>
  <c r="N442"/>
  <c r="N443"/>
  <c r="N444"/>
  <c r="N445"/>
  <c r="N446"/>
  <c r="L12"/>
  <c r="L13"/>
  <c r="L14"/>
  <c r="L15"/>
  <c r="L16"/>
  <c r="L17"/>
  <c r="L18"/>
  <c r="L19"/>
  <c r="CB19" s="1"/>
  <c r="L20"/>
  <c r="L21"/>
  <c r="L24"/>
  <c r="L29" s="1"/>
  <c r="L25"/>
  <c r="L26"/>
  <c r="L27"/>
  <c r="L28"/>
  <c r="CB28" s="1"/>
  <c r="L31"/>
  <c r="L32"/>
  <c r="L33"/>
  <c r="CB33" s="1"/>
  <c r="L34"/>
  <c r="L35"/>
  <c r="L36"/>
  <c r="L37"/>
  <c r="L39"/>
  <c r="L40"/>
  <c r="L41"/>
  <c r="L42"/>
  <c r="CB42" s="1"/>
  <c r="L43"/>
  <c r="L44"/>
  <c r="L45"/>
  <c r="L46"/>
  <c r="CB46" s="1"/>
  <c r="L47"/>
  <c r="L48"/>
  <c r="L49"/>
  <c r="L50"/>
  <c r="CB50" s="1"/>
  <c r="L51"/>
  <c r="L52"/>
  <c r="L55"/>
  <c r="L60" s="1"/>
  <c r="L56"/>
  <c r="L57"/>
  <c r="L58"/>
  <c r="L59"/>
  <c r="CB59" s="1"/>
  <c r="L62"/>
  <c r="L63"/>
  <c r="L64"/>
  <c r="L69" s="1"/>
  <c r="L65"/>
  <c r="L66"/>
  <c r="L67"/>
  <c r="L68"/>
  <c r="CB68" s="1"/>
  <c r="L71"/>
  <c r="L72"/>
  <c r="L73"/>
  <c r="L75" s="1"/>
  <c r="L74"/>
  <c r="L77"/>
  <c r="L78"/>
  <c r="L81"/>
  <c r="L82"/>
  <c r="L83"/>
  <c r="L84" s="1"/>
  <c r="L88"/>
  <c r="L89"/>
  <c r="L90"/>
  <c r="L91"/>
  <c r="L92"/>
  <c r="L93"/>
  <c r="CB93" s="1"/>
  <c r="L96"/>
  <c r="L97"/>
  <c r="L98"/>
  <c r="L99"/>
  <c r="L103"/>
  <c r="L104"/>
  <c r="L105"/>
  <c r="L106"/>
  <c r="L107"/>
  <c r="L108"/>
  <c r="CB108" s="1"/>
  <c r="L109"/>
  <c r="L112"/>
  <c r="L113"/>
  <c r="L114"/>
  <c r="L115"/>
  <c r="L116"/>
  <c r="L117"/>
  <c r="CB117" s="1"/>
  <c r="L118"/>
  <c r="L121"/>
  <c r="L122"/>
  <c r="L123"/>
  <c r="L124"/>
  <c r="L125"/>
  <c r="L126"/>
  <c r="CB126" s="1"/>
  <c r="L127"/>
  <c r="L133"/>
  <c r="L134"/>
  <c r="L135"/>
  <c r="L136"/>
  <c r="L138"/>
  <c r="L139"/>
  <c r="L140"/>
  <c r="L141"/>
  <c r="L144"/>
  <c r="L145"/>
  <c r="L146"/>
  <c r="L147"/>
  <c r="L148"/>
  <c r="L151"/>
  <c r="L152"/>
  <c r="L153"/>
  <c r="L154"/>
  <c r="L155"/>
  <c r="L157"/>
  <c r="L158" s="1"/>
  <c r="L160"/>
  <c r="L161"/>
  <c r="L162"/>
  <c r="L163"/>
  <c r="L166"/>
  <c r="L171"/>
  <c r="L172"/>
  <c r="L173"/>
  <c r="L174"/>
  <c r="L175"/>
  <c r="L176"/>
  <c r="L179"/>
  <c r="L180"/>
  <c r="L181"/>
  <c r="L182"/>
  <c r="L183"/>
  <c r="L184"/>
  <c r="L185"/>
  <c r="L186"/>
  <c r="CB186" s="1"/>
  <c r="L187"/>
  <c r="L189"/>
  <c r="L190"/>
  <c r="L191"/>
  <c r="CB191" s="1"/>
  <c r="L192"/>
  <c r="L194"/>
  <c r="L195"/>
  <c r="L196"/>
  <c r="L198"/>
  <c r="L199"/>
  <c r="L200"/>
  <c r="L201"/>
  <c r="CB201" s="1"/>
  <c r="L203"/>
  <c r="L204"/>
  <c r="L205"/>
  <c r="L206"/>
  <c r="CB206" s="1"/>
  <c r="L208"/>
  <c r="L209"/>
  <c r="L210"/>
  <c r="L211"/>
  <c r="CB211" s="1"/>
  <c r="L212"/>
  <c r="L213"/>
  <c r="L216"/>
  <c r="CB216" s="1"/>
  <c r="L217"/>
  <c r="L218"/>
  <c r="L219"/>
  <c r="L220"/>
  <c r="L222"/>
  <c r="L223" s="1"/>
  <c r="L227"/>
  <c r="L228"/>
  <c r="L229"/>
  <c r="L230"/>
  <c r="L231"/>
  <c r="L233"/>
  <c r="L234"/>
  <c r="L235"/>
  <c r="L236"/>
  <c r="L240"/>
  <c r="L241"/>
  <c r="L242"/>
  <c r="L245" s="1"/>
  <c r="L243"/>
  <c r="L244"/>
  <c r="L247"/>
  <c r="L248"/>
  <c r="L249"/>
  <c r="L250"/>
  <c r="L251"/>
  <c r="CB251" s="1"/>
  <c r="L254"/>
  <c r="L255"/>
  <c r="L256"/>
  <c r="L257"/>
  <c r="L258"/>
  <c r="L259"/>
  <c r="L260"/>
  <c r="L263"/>
  <c r="L264"/>
  <c r="L265"/>
  <c r="L266"/>
  <c r="L267"/>
  <c r="L268"/>
  <c r="L269"/>
  <c r="L272"/>
  <c r="L273"/>
  <c r="L274"/>
  <c r="L275"/>
  <c r="L276"/>
  <c r="L277"/>
  <c r="L278"/>
  <c r="L279"/>
  <c r="L280"/>
  <c r="L285"/>
  <c r="L286"/>
  <c r="L287"/>
  <c r="L288"/>
  <c r="L289"/>
  <c r="L290"/>
  <c r="L291"/>
  <c r="L292"/>
  <c r="L293"/>
  <c r="L294"/>
  <c r="L295"/>
  <c r="L296"/>
  <c r="L297"/>
  <c r="L300"/>
  <c r="L301"/>
  <c r="L302" s="1"/>
  <c r="L305"/>
  <c r="L306"/>
  <c r="L309" s="1"/>
  <c r="L307"/>
  <c r="L308"/>
  <c r="L312"/>
  <c r="L313"/>
  <c r="L314"/>
  <c r="L315"/>
  <c r="L316"/>
  <c r="CB316" s="1"/>
  <c r="L317"/>
  <c r="L318"/>
  <c r="L319"/>
  <c r="L320"/>
  <c r="CB320" s="1"/>
  <c r="L321"/>
  <c r="L322"/>
  <c r="L323"/>
  <c r="L324"/>
  <c r="L326"/>
  <c r="L327" s="1"/>
  <c r="L329"/>
  <c r="L330"/>
  <c r="L332"/>
  <c r="L333" s="1"/>
  <c r="L335"/>
  <c r="L336"/>
  <c r="L338"/>
  <c r="L339"/>
  <c r="L340"/>
  <c r="L341"/>
  <c r="L342"/>
  <c r="L343"/>
  <c r="L344"/>
  <c r="L345"/>
  <c r="L346"/>
  <c r="L347"/>
  <c r="L348"/>
  <c r="L349"/>
  <c r="L350"/>
  <c r="L351"/>
  <c r="L352"/>
  <c r="L353"/>
  <c r="L354"/>
  <c r="L355"/>
  <c r="L356"/>
  <c r="L357"/>
  <c r="L358"/>
  <c r="L359"/>
  <c r="L360"/>
  <c r="L361"/>
  <c r="L362"/>
  <c r="L363"/>
  <c r="L364"/>
  <c r="L365"/>
  <c r="L366"/>
  <c r="L367"/>
  <c r="L368"/>
  <c r="L369"/>
  <c r="L370"/>
  <c r="L375"/>
  <c r="L378"/>
  <c r="L379"/>
  <c r="L380"/>
  <c r="L381" s="1"/>
  <c r="L384"/>
  <c r="L385"/>
  <c r="L388"/>
  <c r="L389"/>
  <c r="L390"/>
  <c r="L391"/>
  <c r="L392"/>
  <c r="L393"/>
  <c r="L396"/>
  <c r="L397"/>
  <c r="L398"/>
  <c r="L399"/>
  <c r="L400"/>
  <c r="CB400" s="1"/>
  <c r="L405"/>
  <c r="L406"/>
  <c r="L407"/>
  <c r="L408"/>
  <c r="L409"/>
  <c r="L410"/>
  <c r="L411"/>
  <c r="L412"/>
  <c r="L413"/>
  <c r="L414"/>
  <c r="L415"/>
  <c r="L416"/>
  <c r="L417"/>
  <c r="L418"/>
  <c r="L419"/>
  <c r="L420"/>
  <c r="L421"/>
  <c r="L422"/>
  <c r="L423"/>
  <c r="L426"/>
  <c r="L427"/>
  <c r="L428"/>
  <c r="L429"/>
  <c r="L430"/>
  <c r="L431"/>
  <c r="L432"/>
  <c r="L433"/>
  <c r="L434"/>
  <c r="L435"/>
  <c r="L436"/>
  <c r="L439"/>
  <c r="L440"/>
  <c r="L441"/>
  <c r="L442"/>
  <c r="L443"/>
  <c r="L444"/>
  <c r="L445"/>
  <c r="CB12"/>
  <c r="CB13"/>
  <c r="CB14"/>
  <c r="CB16"/>
  <c r="CB17"/>
  <c r="CB18"/>
  <c r="CB20"/>
  <c r="CB21"/>
  <c r="CB25"/>
  <c r="CB26"/>
  <c r="CB27"/>
  <c r="CB31"/>
  <c r="CB32"/>
  <c r="CB34"/>
  <c r="CB35"/>
  <c r="CB36"/>
  <c r="CB39"/>
  <c r="CB40"/>
  <c r="CB41"/>
  <c r="CB43"/>
  <c r="CB44"/>
  <c r="CB45"/>
  <c r="CB47"/>
  <c r="CB48"/>
  <c r="CB49"/>
  <c r="CB51"/>
  <c r="CB52"/>
  <c r="CB56"/>
  <c r="CB57"/>
  <c r="CB58"/>
  <c r="CB62"/>
  <c r="CB63"/>
  <c r="CB65"/>
  <c r="CB66"/>
  <c r="CB67"/>
  <c r="CB71"/>
  <c r="CB72"/>
  <c r="CB74"/>
  <c r="CB76"/>
  <c r="CB77"/>
  <c r="CB80"/>
  <c r="CB81"/>
  <c r="CB82"/>
  <c r="CB83"/>
  <c r="CB84" s="1"/>
  <c r="CB86"/>
  <c r="CB87"/>
  <c r="CB88"/>
  <c r="CB90"/>
  <c r="CB91"/>
  <c r="CB92"/>
  <c r="CB95"/>
  <c r="CB96"/>
  <c r="CB97"/>
  <c r="CB99"/>
  <c r="CB101"/>
  <c r="CB102"/>
  <c r="CB103"/>
  <c r="CB105"/>
  <c r="CB106"/>
  <c r="CB107"/>
  <c r="CB109"/>
  <c r="CB111"/>
  <c r="CB112"/>
  <c r="CB114"/>
  <c r="CB115"/>
  <c r="CB116"/>
  <c r="CB118"/>
  <c r="CB120"/>
  <c r="CB121"/>
  <c r="CB123"/>
  <c r="CB124"/>
  <c r="CB125"/>
  <c r="CB127"/>
  <c r="CB131"/>
  <c r="CB132"/>
  <c r="CB133"/>
  <c r="CB134"/>
  <c r="CB135"/>
  <c r="CB137"/>
  <c r="CB138"/>
  <c r="CB139"/>
  <c r="CB140"/>
  <c r="CB143"/>
  <c r="CB144"/>
  <c r="CB145"/>
  <c r="CB147"/>
  <c r="CB148"/>
  <c r="CB150"/>
  <c r="CB151"/>
  <c r="CB152"/>
  <c r="CB153"/>
  <c r="CB154"/>
  <c r="CB155"/>
  <c r="CB156"/>
  <c r="CB157"/>
  <c r="CB158"/>
  <c r="CB159"/>
  <c r="CB160"/>
  <c r="CB162"/>
  <c r="CB163"/>
  <c r="CB165"/>
  <c r="CB169"/>
  <c r="CB170"/>
  <c r="CB171"/>
  <c r="CB173"/>
  <c r="CB174"/>
  <c r="CB175"/>
  <c r="CB177"/>
  <c r="CB178"/>
  <c r="CB179"/>
  <c r="CB180"/>
  <c r="CB181"/>
  <c r="CB184"/>
  <c r="CB185"/>
  <c r="CB187"/>
  <c r="CB188"/>
  <c r="CB189"/>
  <c r="CB190"/>
  <c r="CB192"/>
  <c r="CB193"/>
  <c r="CB194"/>
  <c r="CB195"/>
  <c r="CB196"/>
  <c r="CB197"/>
  <c r="CB198"/>
  <c r="CB199"/>
  <c r="CB200"/>
  <c r="CB202"/>
  <c r="CB203"/>
  <c r="CB204"/>
  <c r="CB205"/>
  <c r="CB207"/>
  <c r="CB208"/>
  <c r="CB209"/>
  <c r="CB210"/>
  <c r="CB212"/>
  <c r="CB213"/>
  <c r="CB215"/>
  <c r="CB217"/>
  <c r="CB218"/>
  <c r="CB219"/>
  <c r="CB221"/>
  <c r="CB222"/>
  <c r="CB223" s="1"/>
  <c r="CB225"/>
  <c r="CB226"/>
  <c r="CB227"/>
  <c r="CB228"/>
  <c r="CB229"/>
  <c r="CB230"/>
  <c r="CB232"/>
  <c r="CB233"/>
  <c r="CB234"/>
  <c r="CB235"/>
  <c r="CB236"/>
  <c r="CB238"/>
  <c r="CB239"/>
  <c r="CB240"/>
  <c r="CB245" s="1"/>
  <c r="CB241"/>
  <c r="CB242"/>
  <c r="CB243"/>
  <c r="CB244"/>
  <c r="CB246"/>
  <c r="CB248"/>
  <c r="CB249"/>
  <c r="CB250"/>
  <c r="CB253"/>
  <c r="CB254"/>
  <c r="CB255"/>
  <c r="CB256"/>
  <c r="CB261" s="1"/>
  <c r="CC261" s="1"/>
  <c r="CB257"/>
  <c r="CB258"/>
  <c r="CB259"/>
  <c r="CB260"/>
  <c r="CB262"/>
  <c r="CB263"/>
  <c r="CB264"/>
  <c r="CB270" s="1"/>
  <c r="CB265"/>
  <c r="CB266"/>
  <c r="CB267"/>
  <c r="CB268"/>
  <c r="CB269"/>
  <c r="CB271"/>
  <c r="CB272"/>
  <c r="CB281" s="1"/>
  <c r="CB273"/>
  <c r="CB274"/>
  <c r="CB275"/>
  <c r="CB276"/>
  <c r="CB277"/>
  <c r="CB278"/>
  <c r="CB279"/>
  <c r="CB280"/>
  <c r="CB283"/>
  <c r="CB284"/>
  <c r="CB285"/>
  <c r="CB286"/>
  <c r="CB287"/>
  <c r="CB288"/>
  <c r="CB289"/>
  <c r="CB290"/>
  <c r="CB291"/>
  <c r="CB292"/>
  <c r="CB293"/>
  <c r="CB294"/>
  <c r="CB295"/>
  <c r="CB296"/>
  <c r="CB297"/>
  <c r="CB299"/>
  <c r="CB300"/>
  <c r="CB301"/>
  <c r="CB302"/>
  <c r="CB304"/>
  <c r="CB305"/>
  <c r="CB306"/>
  <c r="CB309" s="1"/>
  <c r="CB307"/>
  <c r="CB308"/>
  <c r="CB310"/>
  <c r="CB311"/>
  <c r="CC311" s="1"/>
  <c r="CB313"/>
  <c r="CB314"/>
  <c r="CB315"/>
  <c r="CB317"/>
  <c r="CB318"/>
  <c r="CB319"/>
  <c r="CC319" s="1"/>
  <c r="CB321"/>
  <c r="CB322"/>
  <c r="CB323"/>
  <c r="CC323" s="1"/>
  <c r="CB325"/>
  <c r="CB326"/>
  <c r="CB327"/>
  <c r="CB328"/>
  <c r="CB329"/>
  <c r="CB330"/>
  <c r="CB331"/>
  <c r="CC331" s="1"/>
  <c r="CB332"/>
  <c r="CB333" s="1"/>
  <c r="CB334"/>
  <c r="CB335"/>
  <c r="CB336" s="1"/>
  <c r="CB337"/>
  <c r="CB338"/>
  <c r="CB339"/>
  <c r="CB340"/>
  <c r="CB341"/>
  <c r="CB342"/>
  <c r="CB343"/>
  <c r="CB344"/>
  <c r="CB345"/>
  <c r="CB346"/>
  <c r="CB347"/>
  <c r="CB348"/>
  <c r="CB349"/>
  <c r="CB350"/>
  <c r="CB351"/>
  <c r="CB352"/>
  <c r="CB353"/>
  <c r="CB354"/>
  <c r="CB355"/>
  <c r="CB356"/>
  <c r="CB357"/>
  <c r="CB358"/>
  <c r="CB359"/>
  <c r="CB360"/>
  <c r="CB361"/>
  <c r="CB362"/>
  <c r="CB363"/>
  <c r="CB364"/>
  <c r="CB365"/>
  <c r="CB366"/>
  <c r="CB367"/>
  <c r="CB368"/>
  <c r="CB369"/>
  <c r="CB370"/>
  <c r="CB371"/>
  <c r="CB373"/>
  <c r="CB374"/>
  <c r="CB375"/>
  <c r="CB377"/>
  <c r="CB378"/>
  <c r="CB379"/>
  <c r="CC379" s="1"/>
  <c r="CB380"/>
  <c r="CB383"/>
  <c r="CB384"/>
  <c r="CB385" s="1"/>
  <c r="CB386"/>
  <c r="CB387"/>
  <c r="CB388"/>
  <c r="CB389"/>
  <c r="CB390"/>
  <c r="CB391"/>
  <c r="CB392"/>
  <c r="CB393"/>
  <c r="CB395"/>
  <c r="CC395" s="1"/>
  <c r="CB397"/>
  <c r="CB398"/>
  <c r="CB399"/>
  <c r="CB403"/>
  <c r="CC403" s="1"/>
  <c r="CB404"/>
  <c r="CB405"/>
  <c r="CB406"/>
  <c r="CB407"/>
  <c r="CB408"/>
  <c r="CB409"/>
  <c r="CB410"/>
  <c r="CB411"/>
  <c r="CC411" s="1"/>
  <c r="CB412"/>
  <c r="CB413"/>
  <c r="CB414"/>
  <c r="CB415"/>
  <c r="CC415" s="1"/>
  <c r="CB416"/>
  <c r="CB417"/>
  <c r="CB418"/>
  <c r="CB419"/>
  <c r="CC419" s="1"/>
  <c r="CB420"/>
  <c r="CB421"/>
  <c r="CB422"/>
  <c r="CB423"/>
  <c r="CC423" s="1"/>
  <c r="CB425"/>
  <c r="CB426"/>
  <c r="CB427"/>
  <c r="CB428"/>
  <c r="CC428" s="1"/>
  <c r="CB429"/>
  <c r="CB430"/>
  <c r="CB431"/>
  <c r="CB432"/>
  <c r="CC432" s="1"/>
  <c r="CB433"/>
  <c r="CB434"/>
  <c r="CB435"/>
  <c r="CB436"/>
  <c r="CC436" s="1"/>
  <c r="CB438"/>
  <c r="CB439"/>
  <c r="CB446" s="1"/>
  <c r="CB440"/>
  <c r="CB441"/>
  <c r="CB442"/>
  <c r="CB443"/>
  <c r="CB444"/>
  <c r="CB445"/>
  <c r="CB451"/>
  <c r="CC451" s="1"/>
  <c r="CA20"/>
  <c r="I465"/>
  <c r="S158"/>
  <c r="AY158"/>
  <c r="BW333"/>
  <c r="AE336"/>
  <c r="BC336"/>
  <c r="W385"/>
  <c r="AM385"/>
  <c r="BY446"/>
  <c r="BY424"/>
  <c r="BY385"/>
  <c r="BY330"/>
  <c r="BY236"/>
  <c r="BY231"/>
  <c r="BY176"/>
  <c r="BY158"/>
  <c r="BY136"/>
  <c r="BY37"/>
  <c r="BY22"/>
  <c r="BW437"/>
  <c r="BW327"/>
  <c r="BW164"/>
  <c r="BW94"/>
  <c r="BW79"/>
  <c r="BW29"/>
  <c r="BU385"/>
  <c r="BU336"/>
  <c r="BU330"/>
  <c r="BU327"/>
  <c r="BU158"/>
  <c r="BU155"/>
  <c r="BS333"/>
  <c r="BS327"/>
  <c r="BS261"/>
  <c r="BS158"/>
  <c r="BS142"/>
  <c r="BS100"/>
  <c r="BS79"/>
  <c r="BS69"/>
  <c r="BQ446"/>
  <c r="BQ424"/>
  <c r="BQ385"/>
  <c r="BQ376"/>
  <c r="BQ336"/>
  <c r="BQ333"/>
  <c r="BQ330"/>
  <c r="BQ270"/>
  <c r="BQ252"/>
  <c r="BQ236"/>
  <c r="BQ158"/>
  <c r="BQ119"/>
  <c r="BQ75"/>
  <c r="BO333"/>
  <c r="BO327"/>
  <c r="BO324"/>
  <c r="BO309"/>
  <c r="BO245"/>
  <c r="BO220"/>
  <c r="BO164"/>
  <c r="BO158"/>
  <c r="BO94"/>
  <c r="BM385"/>
  <c r="BM336"/>
  <c r="BM330"/>
  <c r="BM327"/>
  <c r="BM302"/>
  <c r="BM158"/>
  <c r="BM155"/>
  <c r="BM110"/>
  <c r="BM53"/>
  <c r="BK333"/>
  <c r="BK327"/>
  <c r="BK261"/>
  <c r="BK142"/>
  <c r="BK119"/>
  <c r="BK110"/>
  <c r="BK100"/>
  <c r="BK79"/>
  <c r="BK69"/>
  <c r="BI446"/>
  <c r="BI394"/>
  <c r="BI385"/>
  <c r="BI336"/>
  <c r="BI333"/>
  <c r="BI330"/>
  <c r="BI270"/>
  <c r="BI252"/>
  <c r="BI236"/>
  <c r="BI176"/>
  <c r="BI158"/>
  <c r="BI84"/>
  <c r="BI60"/>
  <c r="BI37"/>
  <c r="BG333"/>
  <c r="BG327"/>
  <c r="BG324"/>
  <c r="BG309"/>
  <c r="BG245"/>
  <c r="BG220"/>
  <c r="BG164"/>
  <c r="BE446"/>
  <c r="BE385"/>
  <c r="BE336"/>
  <c r="BE330"/>
  <c r="BE327"/>
  <c r="BE158"/>
  <c r="BE142"/>
  <c r="BE53"/>
  <c r="BC394"/>
  <c r="BC382"/>
  <c r="BC333"/>
  <c r="BC327"/>
  <c r="BC261"/>
  <c r="BC245"/>
  <c r="BC214"/>
  <c r="BC158"/>
  <c r="BC149"/>
  <c r="BC142"/>
  <c r="BC110"/>
  <c r="BC100"/>
  <c r="BC79"/>
  <c r="BC69"/>
  <c r="BA446"/>
  <c r="BA394"/>
  <c r="BA385"/>
  <c r="BA376"/>
  <c r="BA371"/>
  <c r="BA336"/>
  <c r="BA333"/>
  <c r="BA330"/>
  <c r="BA270"/>
  <c r="BA252"/>
  <c r="BA236"/>
  <c r="BA158"/>
  <c r="BA155"/>
  <c r="BA136"/>
  <c r="BA119"/>
  <c r="BA84"/>
  <c r="BA75"/>
  <c r="BA60"/>
  <c r="BA37"/>
  <c r="AY437"/>
  <c r="AY333"/>
  <c r="AY327"/>
  <c r="AY309"/>
  <c r="AY298"/>
  <c r="AY281"/>
  <c r="AY261"/>
  <c r="AY245"/>
  <c r="AY220"/>
  <c r="AY164"/>
  <c r="AY94"/>
  <c r="AY29"/>
  <c r="AW385"/>
  <c r="AW381"/>
  <c r="AW336"/>
  <c r="AW330"/>
  <c r="AW327"/>
  <c r="AW324"/>
  <c r="AW164"/>
  <c r="AW158"/>
  <c r="AW155"/>
  <c r="AU333"/>
  <c r="AU327"/>
  <c r="AU214"/>
  <c r="AU149"/>
  <c r="AU142"/>
  <c r="AU110"/>
  <c r="AU100"/>
  <c r="AU79"/>
  <c r="AS446"/>
  <c r="AS394"/>
  <c r="AS385"/>
  <c r="AS336"/>
  <c r="AS333"/>
  <c r="AS330"/>
  <c r="AS270"/>
  <c r="AS236"/>
  <c r="AS158"/>
  <c r="AS136"/>
  <c r="AS119"/>
  <c r="AS84"/>
  <c r="AS37"/>
  <c r="AQ437"/>
  <c r="AQ333"/>
  <c r="AQ327"/>
  <c r="AQ309"/>
  <c r="AQ281"/>
  <c r="AQ245"/>
  <c r="AQ220"/>
  <c r="AQ214"/>
  <c r="AQ164"/>
  <c r="AQ29"/>
  <c r="AO446"/>
  <c r="AO385"/>
  <c r="AO336"/>
  <c r="AO330"/>
  <c r="AO327"/>
  <c r="AO220"/>
  <c r="AO158"/>
  <c r="AO155"/>
  <c r="AM394"/>
  <c r="AM333"/>
  <c r="AM327"/>
  <c r="AM158"/>
  <c r="AM149"/>
  <c r="AM142"/>
  <c r="AM110"/>
  <c r="AM69"/>
  <c r="AK446"/>
  <c r="AK424"/>
  <c r="AK385"/>
  <c r="AK376"/>
  <c r="AK371"/>
  <c r="AK336"/>
  <c r="AK333"/>
  <c r="AK330"/>
  <c r="AK252"/>
  <c r="AK158"/>
  <c r="AK136"/>
  <c r="AK119"/>
  <c r="AK94"/>
  <c r="AK84"/>
  <c r="AK75"/>
  <c r="AK60"/>
  <c r="AI437"/>
  <c r="AI333"/>
  <c r="AI327"/>
  <c r="AI324"/>
  <c r="AI309"/>
  <c r="AI298"/>
  <c r="AI261"/>
  <c r="AI245"/>
  <c r="AI220"/>
  <c r="AI164"/>
  <c r="AI158"/>
  <c r="AI94"/>
  <c r="AG446"/>
  <c r="AG385"/>
  <c r="AG381"/>
  <c r="AG336"/>
  <c r="AG330"/>
  <c r="AG327"/>
  <c r="AG302"/>
  <c r="AG158"/>
  <c r="AG155"/>
  <c r="AG110"/>
  <c r="AE382"/>
  <c r="AE333"/>
  <c r="AE327"/>
  <c r="AE214"/>
  <c r="AE149"/>
  <c r="AE142"/>
  <c r="AE100"/>
  <c r="AE79"/>
  <c r="AE37"/>
  <c r="AC385"/>
  <c r="AC336"/>
  <c r="AC333"/>
  <c r="AC330"/>
  <c r="AC236"/>
  <c r="AC158"/>
  <c r="AC84"/>
  <c r="AC75"/>
  <c r="AC37"/>
  <c r="AA437"/>
  <c r="AA333"/>
  <c r="AA327"/>
  <c r="AA309"/>
  <c r="AA220"/>
  <c r="AA164"/>
  <c r="AA29"/>
  <c r="Y385"/>
  <c r="Y336"/>
  <c r="Y330"/>
  <c r="Y327"/>
  <c r="Y158"/>
  <c r="Y155"/>
  <c r="Y142"/>
  <c r="W394"/>
  <c r="W333"/>
  <c r="W327"/>
  <c r="W245"/>
  <c r="W214"/>
  <c r="W158"/>
  <c r="W149"/>
  <c r="W142"/>
  <c r="W110"/>
  <c r="W100"/>
  <c r="W79"/>
  <c r="U446"/>
  <c r="U394"/>
  <c r="U385"/>
  <c r="U371"/>
  <c r="U336"/>
  <c r="U333"/>
  <c r="U330"/>
  <c r="U270"/>
  <c r="U252"/>
  <c r="U236"/>
  <c r="U158"/>
  <c r="U155"/>
  <c r="U84"/>
  <c r="U75"/>
  <c r="U60"/>
  <c r="U37"/>
  <c r="S437"/>
  <c r="S333"/>
  <c r="S327"/>
  <c r="S324"/>
  <c r="S309"/>
  <c r="S298"/>
  <c r="S281"/>
  <c r="S261"/>
  <c r="S245"/>
  <c r="S220"/>
  <c r="S164"/>
  <c r="S94"/>
  <c r="S29"/>
  <c r="Q446"/>
  <c r="Q385"/>
  <c r="Q381"/>
  <c r="Q376"/>
  <c r="Q336"/>
  <c r="Q330"/>
  <c r="Q327"/>
  <c r="Q270"/>
  <c r="Q164"/>
  <c r="Q158"/>
  <c r="Q155"/>
  <c r="Q53"/>
  <c r="O424"/>
  <c r="O394"/>
  <c r="O333"/>
  <c r="O261"/>
  <c r="O214"/>
  <c r="O149"/>
  <c r="O142"/>
  <c r="O110"/>
  <c r="O100"/>
  <c r="O79"/>
  <c r="O69"/>
  <c r="M446"/>
  <c r="M394"/>
  <c r="M385"/>
  <c r="M336"/>
  <c r="M333"/>
  <c r="M330"/>
  <c r="M270"/>
  <c r="M236"/>
  <c r="M158"/>
  <c r="M128"/>
  <c r="M29"/>
  <c r="M22"/>
  <c r="CA445"/>
  <c r="CA444"/>
  <c r="CA443"/>
  <c r="CA442"/>
  <c r="CA441"/>
  <c r="CA440"/>
  <c r="CA439"/>
  <c r="CA436"/>
  <c r="CA435"/>
  <c r="CA434"/>
  <c r="CA433"/>
  <c r="CA432"/>
  <c r="CA431"/>
  <c r="CA430"/>
  <c r="CA429"/>
  <c r="CA428"/>
  <c r="CA427"/>
  <c r="CA426"/>
  <c r="CA423"/>
  <c r="CA422"/>
  <c r="CA421"/>
  <c r="CA420"/>
  <c r="CA419"/>
  <c r="CA418"/>
  <c r="CA417"/>
  <c r="CA416"/>
  <c r="CA415"/>
  <c r="CA414"/>
  <c r="CA413"/>
  <c r="CA412"/>
  <c r="CA411"/>
  <c r="CA410"/>
  <c r="CA409"/>
  <c r="CA408"/>
  <c r="CA407"/>
  <c r="CA406"/>
  <c r="CA405"/>
  <c r="CA400"/>
  <c r="CA399"/>
  <c r="CA398"/>
  <c r="CA397"/>
  <c r="CA396"/>
  <c r="CA393"/>
  <c r="CA392"/>
  <c r="CA391"/>
  <c r="CA390"/>
  <c r="CA389"/>
  <c r="CA388"/>
  <c r="CA384"/>
  <c r="CA380"/>
  <c r="CA379"/>
  <c r="CA378"/>
  <c r="CA375"/>
  <c r="CA370"/>
  <c r="CA369"/>
  <c r="CA368"/>
  <c r="CA367"/>
  <c r="CA366"/>
  <c r="CA365"/>
  <c r="CA364"/>
  <c r="CA363"/>
  <c r="CA362"/>
  <c r="CA361"/>
  <c r="CA360"/>
  <c r="CA359"/>
  <c r="CA358"/>
  <c r="CA357"/>
  <c r="CA356"/>
  <c r="CA355"/>
  <c r="CA354"/>
  <c r="CA353"/>
  <c r="CA352"/>
  <c r="CA351"/>
  <c r="CA350"/>
  <c r="CA349"/>
  <c r="CA348"/>
  <c r="CA347"/>
  <c r="CA346"/>
  <c r="CA345"/>
  <c r="CA344"/>
  <c r="CA343"/>
  <c r="CA342"/>
  <c r="CA341"/>
  <c r="CA340"/>
  <c r="CA339"/>
  <c r="CA338"/>
  <c r="CA335"/>
  <c r="CA332"/>
  <c r="CA329"/>
  <c r="CA326"/>
  <c r="CA314"/>
  <c r="CA313"/>
  <c r="CA312"/>
  <c r="CA308"/>
  <c r="CA307"/>
  <c r="CA306"/>
  <c r="CA305"/>
  <c r="CA301"/>
  <c r="CA300"/>
  <c r="CA297"/>
  <c r="CA296"/>
  <c r="CA295"/>
  <c r="CA294"/>
  <c r="CA293"/>
  <c r="CA292"/>
  <c r="CA291"/>
  <c r="CA290"/>
  <c r="CA289"/>
  <c r="CA288"/>
  <c r="CA287"/>
  <c r="CA286"/>
  <c r="CA285"/>
  <c r="CA280"/>
  <c r="CA279"/>
  <c r="CA278"/>
  <c r="CA277"/>
  <c r="CA276"/>
  <c r="CA275"/>
  <c r="CA274"/>
  <c r="CA273"/>
  <c r="CA272"/>
  <c r="CA269"/>
  <c r="CA268"/>
  <c r="CA267"/>
  <c r="CA266"/>
  <c r="CA265"/>
  <c r="CA264"/>
  <c r="CA263"/>
  <c r="CA260"/>
  <c r="CA259"/>
  <c r="CA258"/>
  <c r="CA257"/>
  <c r="CA256"/>
  <c r="CA255"/>
  <c r="CA254"/>
  <c r="CA251"/>
  <c r="CA250"/>
  <c r="CA249"/>
  <c r="CA248"/>
  <c r="CA247"/>
  <c r="CA244"/>
  <c r="CA243"/>
  <c r="CA242"/>
  <c r="CA241"/>
  <c r="CA240"/>
  <c r="CA235"/>
  <c r="CA234"/>
  <c r="CA233"/>
  <c r="CA230"/>
  <c r="CA229"/>
  <c r="CA228"/>
  <c r="CA227"/>
  <c r="CA222"/>
  <c r="CA219"/>
  <c r="CA218"/>
  <c r="CA217"/>
  <c r="CA216"/>
  <c r="CA213"/>
  <c r="CA212"/>
  <c r="CA211"/>
  <c r="CA210"/>
  <c r="CA209"/>
  <c r="CA208"/>
  <c r="CA206"/>
  <c r="CA205"/>
  <c r="CA204"/>
  <c r="CA203"/>
  <c r="CA201"/>
  <c r="CA200"/>
  <c r="CA199"/>
  <c r="CA198"/>
  <c r="CA196"/>
  <c r="CA195"/>
  <c r="CA194"/>
  <c r="CA192"/>
  <c r="CA191"/>
  <c r="CA190"/>
  <c r="CA189"/>
  <c r="CA187"/>
  <c r="CA186"/>
  <c r="CA185"/>
  <c r="CA184"/>
  <c r="CA183"/>
  <c r="CA182"/>
  <c r="CA181"/>
  <c r="CA180"/>
  <c r="CA179"/>
  <c r="CA175"/>
  <c r="CA174"/>
  <c r="CA173"/>
  <c r="CA172"/>
  <c r="CA171"/>
  <c r="CA166"/>
  <c r="CA162"/>
  <c r="CA161"/>
  <c r="CA160"/>
  <c r="CA157"/>
  <c r="CA154"/>
  <c r="CA153"/>
  <c r="CA152"/>
  <c r="CA151"/>
  <c r="CA148"/>
  <c r="CA147"/>
  <c r="CA146"/>
  <c r="CA145"/>
  <c r="CA144"/>
  <c r="CA141"/>
  <c r="CA140"/>
  <c r="CA139"/>
  <c r="CA138"/>
  <c r="CA135"/>
  <c r="CA134"/>
  <c r="CA133"/>
  <c r="CA127"/>
  <c r="CA126"/>
  <c r="CA125"/>
  <c r="CA124"/>
  <c r="CA123"/>
  <c r="CA122"/>
  <c r="CA121"/>
  <c r="CA118"/>
  <c r="CA117"/>
  <c r="CA116"/>
  <c r="CA115"/>
  <c r="CA114"/>
  <c r="CA113"/>
  <c r="CA112"/>
  <c r="CA109"/>
  <c r="CA108"/>
  <c r="CA107"/>
  <c r="CA106"/>
  <c r="CA105"/>
  <c r="CA104"/>
  <c r="CA103"/>
  <c r="CA99"/>
  <c r="CA98"/>
  <c r="CA97"/>
  <c r="CA96"/>
  <c r="CA93"/>
  <c r="CA92"/>
  <c r="CA91"/>
  <c r="CA90"/>
  <c r="CA89"/>
  <c r="CA88"/>
  <c r="CA83"/>
  <c r="CA82"/>
  <c r="CA81"/>
  <c r="CA78"/>
  <c r="CA77"/>
  <c r="CA74"/>
  <c r="CA73"/>
  <c r="CA72"/>
  <c r="CA71"/>
  <c r="CA68"/>
  <c r="CA67"/>
  <c r="CA66"/>
  <c r="CA65"/>
  <c r="CA64"/>
  <c r="CA63"/>
  <c r="CA62"/>
  <c r="CA59"/>
  <c r="CA58"/>
  <c r="CA57"/>
  <c r="CA56"/>
  <c r="CA55"/>
  <c r="CA52"/>
  <c r="CA51"/>
  <c r="CA50"/>
  <c r="CA49"/>
  <c r="CA48"/>
  <c r="CA47"/>
  <c r="CA46"/>
  <c r="CA45"/>
  <c r="CA44"/>
  <c r="CA43"/>
  <c r="CA42"/>
  <c r="CA41"/>
  <c r="CA40"/>
  <c r="CA39"/>
  <c r="CA36"/>
  <c r="CA35"/>
  <c r="CA34"/>
  <c r="CA33"/>
  <c r="CA32"/>
  <c r="CA31"/>
  <c r="CA28"/>
  <c r="CA27"/>
  <c r="CA26"/>
  <c r="CA25"/>
  <c r="CA24"/>
  <c r="CA21"/>
  <c r="CA19"/>
  <c r="CA18"/>
  <c r="CA17"/>
  <c r="CA16"/>
  <c r="CA15"/>
  <c r="CA14"/>
  <c r="CA13"/>
  <c r="M298"/>
  <c r="M382"/>
  <c r="M376"/>
  <c r="M110"/>
  <c r="AG376"/>
  <c r="AO298"/>
  <c r="AO376"/>
  <c r="AW176"/>
  <c r="BA22"/>
  <c r="BE376"/>
  <c r="BM376"/>
  <c r="BQ22"/>
  <c r="BU176"/>
  <c r="BU298"/>
  <c r="BU376"/>
  <c r="M69"/>
  <c r="M79"/>
  <c r="M100"/>
  <c r="M142"/>
  <c r="M149"/>
  <c r="O29"/>
  <c r="O94"/>
  <c r="O164"/>
  <c r="O220"/>
  <c r="O245"/>
  <c r="O309"/>
  <c r="O324"/>
  <c r="O437"/>
  <c r="Q37"/>
  <c r="Q60"/>
  <c r="Q75"/>
  <c r="Q84"/>
  <c r="Q119"/>
  <c r="Q136"/>
  <c r="Q231"/>
  <c r="Q236"/>
  <c r="Q252"/>
  <c r="Q298"/>
  <c r="S69"/>
  <c r="S79"/>
  <c r="S100"/>
  <c r="S110"/>
  <c r="S142"/>
  <c r="S149"/>
  <c r="S214"/>
  <c r="S394"/>
  <c r="W29"/>
  <c r="W128"/>
  <c r="W164"/>
  <c r="W281"/>
  <c r="W309"/>
  <c r="W424"/>
  <c r="W437"/>
  <c r="Y37"/>
  <c r="Y75"/>
  <c r="Y84"/>
  <c r="Y136"/>
  <c r="Y176"/>
  <c r="Y231"/>
  <c r="Y236"/>
  <c r="AA79"/>
  <c r="AA100"/>
  <c r="AA110"/>
  <c r="AA142"/>
  <c r="AA424"/>
  <c r="AC155"/>
  <c r="AE164"/>
  <c r="AE220"/>
  <c r="AE245"/>
  <c r="AE309"/>
  <c r="AE437"/>
  <c r="AG60"/>
  <c r="AG75"/>
  <c r="AG84"/>
  <c r="AG119"/>
  <c r="AG136"/>
  <c r="AG236"/>
  <c r="AG252"/>
  <c r="AG298"/>
  <c r="AI69"/>
  <c r="AI110"/>
  <c r="AI142"/>
  <c r="AI149"/>
  <c r="AI394"/>
  <c r="AK53"/>
  <c r="AM164"/>
  <c r="AM220"/>
  <c r="AM245"/>
  <c r="AM309"/>
  <c r="AM324"/>
  <c r="AM437"/>
  <c r="AO60"/>
  <c r="AO75"/>
  <c r="AO84"/>
  <c r="AO119"/>
  <c r="AO136"/>
  <c r="AO252"/>
  <c r="AQ69"/>
  <c r="AQ79"/>
  <c r="AQ100"/>
  <c r="AQ142"/>
  <c r="AQ149"/>
  <c r="AQ261"/>
  <c r="AQ394"/>
  <c r="AS155"/>
  <c r="AU29"/>
  <c r="AU164"/>
  <c r="AU245"/>
  <c r="AU309"/>
  <c r="AU437"/>
  <c r="AW37"/>
  <c r="AW84"/>
  <c r="AW119"/>
  <c r="AW136"/>
  <c r="AW231"/>
  <c r="AW236"/>
  <c r="AW298"/>
  <c r="AY69"/>
  <c r="AY79"/>
  <c r="AY100"/>
  <c r="AY110"/>
  <c r="AY142"/>
  <c r="AY149"/>
  <c r="AY214"/>
  <c r="BA53"/>
  <c r="BC29"/>
  <c r="BC53"/>
  <c r="BC164"/>
  <c r="BC220"/>
  <c r="BC309"/>
  <c r="BC324"/>
  <c r="BC371"/>
  <c r="BC437"/>
  <c r="BE37"/>
  <c r="BE75"/>
  <c r="BE84"/>
  <c r="BE119"/>
  <c r="BE136"/>
  <c r="BE231"/>
  <c r="BE252"/>
  <c r="BE298"/>
  <c r="BG79"/>
  <c r="BG100"/>
  <c r="BG110"/>
  <c r="BG142"/>
  <c r="BG149"/>
  <c r="BG394"/>
  <c r="BI53"/>
  <c r="BI155"/>
  <c r="BK29"/>
  <c r="BK94"/>
  <c r="BK220"/>
  <c r="BK324"/>
  <c r="BK437"/>
  <c r="BM37"/>
  <c r="BM75"/>
  <c r="BM119"/>
  <c r="BM231"/>
  <c r="BM236"/>
  <c r="BO69"/>
  <c r="BO149"/>
  <c r="BO394"/>
  <c r="BQ53"/>
  <c r="BS29"/>
  <c r="BS94"/>
  <c r="BS220"/>
  <c r="BS245"/>
  <c r="BS309"/>
  <c r="BS324"/>
  <c r="BS437"/>
  <c r="BU37"/>
  <c r="BU60"/>
  <c r="BU75"/>
  <c r="BU84"/>
  <c r="BW261"/>
  <c r="BW424"/>
  <c r="M84"/>
  <c r="M261"/>
  <c r="M424"/>
  <c r="O336"/>
  <c r="O446"/>
  <c r="Q128"/>
  <c r="Q281"/>
  <c r="Q401"/>
  <c r="Q437"/>
  <c r="S119"/>
  <c r="S270"/>
  <c r="S385"/>
  <c r="U261"/>
  <c r="W446"/>
  <c r="Y220"/>
  <c r="Y324"/>
  <c r="AA298"/>
  <c r="AA376"/>
  <c r="AA385"/>
  <c r="AC142"/>
  <c r="AE446"/>
  <c r="AG128"/>
  <c r="AG164"/>
  <c r="AG401"/>
  <c r="AG437"/>
  <c r="AI119"/>
  <c r="AI385"/>
  <c r="AK110"/>
  <c r="AM446"/>
  <c r="AO94"/>
  <c r="AO401"/>
  <c r="AO437"/>
  <c r="AQ376"/>
  <c r="AQ385"/>
  <c r="AS142"/>
  <c r="AU336"/>
  <c r="AU446"/>
  <c r="AY119"/>
  <c r="AY270"/>
  <c r="AY385"/>
  <c r="BA261"/>
  <c r="BC446"/>
  <c r="BE220"/>
  <c r="BE281"/>
  <c r="BE401"/>
  <c r="BE437"/>
  <c r="BG236"/>
  <c r="BG270"/>
  <c r="BI142"/>
  <c r="BI261"/>
  <c r="BK136"/>
  <c r="BK336"/>
  <c r="BK446"/>
  <c r="BM128"/>
  <c r="BM164"/>
  <c r="BM281"/>
  <c r="BM371"/>
  <c r="BO119"/>
  <c r="BO270"/>
  <c r="BO385"/>
  <c r="BQ110"/>
  <c r="BQ261"/>
  <c r="BS446"/>
  <c r="BU94"/>
  <c r="BU281"/>
  <c r="BW270"/>
  <c r="BW298"/>
  <c r="BW376"/>
  <c r="AE385"/>
  <c r="BA382"/>
  <c r="AY376"/>
  <c r="BS336"/>
  <c r="Q303"/>
  <c r="Q22"/>
  <c r="U176"/>
  <c r="U231"/>
  <c r="U298"/>
  <c r="U376"/>
  <c r="AC176"/>
  <c r="AC231"/>
  <c r="AG22"/>
  <c r="AK231"/>
  <c r="AK303"/>
  <c r="AK298"/>
  <c r="BA176"/>
  <c r="BA231"/>
  <c r="BA298"/>
  <c r="BE22"/>
  <c r="BI231"/>
  <c r="BI376"/>
  <c r="BM22"/>
  <c r="BQ231"/>
  <c r="BY376"/>
  <c r="AE303"/>
  <c r="AE424"/>
  <c r="M231"/>
  <c r="AS176"/>
  <c r="M220"/>
  <c r="M309"/>
  <c r="M371"/>
  <c r="M401"/>
  <c r="M437"/>
  <c r="O119"/>
  <c r="O330"/>
  <c r="Q394"/>
  <c r="S446"/>
  <c r="U94"/>
  <c r="U309"/>
  <c r="U401"/>
  <c r="U437"/>
  <c r="W330"/>
  <c r="Y302"/>
  <c r="Y381"/>
  <c r="AA336"/>
  <c r="AA446"/>
  <c r="AC220"/>
  <c r="AC309"/>
  <c r="AE330"/>
  <c r="AG424"/>
  <c r="AK164"/>
  <c r="AK401"/>
  <c r="AK437"/>
  <c r="AM330"/>
  <c r="AO142"/>
  <c r="AO302"/>
  <c r="AO424"/>
  <c r="AQ53"/>
  <c r="AQ336"/>
  <c r="AS220"/>
  <c r="AS309"/>
  <c r="AU119"/>
  <c r="AU330"/>
  <c r="AW394"/>
  <c r="AY446"/>
  <c r="BA94"/>
  <c r="BA164"/>
  <c r="BA309"/>
  <c r="BA401"/>
  <c r="BA437"/>
  <c r="BC252"/>
  <c r="BC330"/>
  <c r="BE302"/>
  <c r="BE381"/>
  <c r="BE394"/>
  <c r="BG53"/>
  <c r="BI220"/>
  <c r="BI309"/>
  <c r="BI401"/>
  <c r="BI437"/>
  <c r="BK252"/>
  <c r="BK330"/>
  <c r="BM394"/>
  <c r="BQ164"/>
  <c r="BQ401"/>
  <c r="BQ437"/>
  <c r="BS252"/>
  <c r="BS330"/>
  <c r="BS385"/>
  <c r="BU142"/>
  <c r="BU302"/>
  <c r="BU394"/>
  <c r="BW446"/>
  <c r="BY220"/>
  <c r="BY371"/>
  <c r="BY401"/>
  <c r="BY437"/>
  <c r="AU385"/>
  <c r="O385"/>
  <c r="S376"/>
  <c r="AS231"/>
  <c r="AS245"/>
  <c r="BA245"/>
  <c r="M53"/>
  <c r="M155"/>
  <c r="M167"/>
  <c r="M223"/>
  <c r="M245"/>
  <c r="M281"/>
  <c r="M327"/>
  <c r="O37"/>
  <c r="O60"/>
  <c r="O75"/>
  <c r="O136"/>
  <c r="O176"/>
  <c r="O231"/>
  <c r="O252"/>
  <c r="O270"/>
  <c r="O298"/>
  <c r="O376"/>
  <c r="Q69"/>
  <c r="Q79"/>
  <c r="Q100"/>
  <c r="Q142"/>
  <c r="Q149"/>
  <c r="Q214"/>
  <c r="Q261"/>
  <c r="Q333"/>
  <c r="S22"/>
  <c r="S53"/>
  <c r="S155"/>
  <c r="S336"/>
  <c r="U29"/>
  <c r="U167"/>
  <c r="U220"/>
  <c r="U223"/>
  <c r="U245"/>
  <c r="U324"/>
  <c r="U327"/>
  <c r="W60"/>
  <c r="W75"/>
  <c r="W84"/>
  <c r="W119"/>
  <c r="W376"/>
  <c r="Y79"/>
  <c r="Y100"/>
  <c r="Y149"/>
  <c r="Y214"/>
  <c r="Y333"/>
  <c r="AA155"/>
  <c r="AA158"/>
  <c r="AC164"/>
  <c r="AC167"/>
  <c r="AC223"/>
  <c r="AC324"/>
  <c r="AC327"/>
  <c r="AE84"/>
  <c r="AE136"/>
  <c r="AE176"/>
  <c r="AE231"/>
  <c r="AE252"/>
  <c r="AE298"/>
  <c r="AE376"/>
  <c r="AG79"/>
  <c r="AG100"/>
  <c r="AG142"/>
  <c r="AG214"/>
  <c r="AG333"/>
  <c r="AI155"/>
  <c r="AI336"/>
  <c r="AK29"/>
  <c r="AK128"/>
  <c r="AK167"/>
  <c r="AK223"/>
  <c r="AK327"/>
  <c r="AM37"/>
  <c r="AM84"/>
  <c r="AM119"/>
  <c r="AM136"/>
  <c r="AM176"/>
  <c r="AM231"/>
  <c r="AM270"/>
  <c r="AO79"/>
  <c r="AO100"/>
  <c r="AO110"/>
  <c r="AO333"/>
  <c r="AQ22"/>
  <c r="AQ155"/>
  <c r="AQ158"/>
  <c r="AS164"/>
  <c r="AS167"/>
  <c r="AS223"/>
  <c r="AS324"/>
  <c r="AS327"/>
  <c r="AU75"/>
  <c r="AU376"/>
  <c r="AW69"/>
  <c r="AW149"/>
  <c r="AW333"/>
  <c r="AY53"/>
  <c r="AY155"/>
  <c r="AY336"/>
  <c r="BA29"/>
  <c r="BA128"/>
  <c r="BA167"/>
  <c r="BA220"/>
  <c r="BA223"/>
  <c r="BA281"/>
  <c r="BA327"/>
  <c r="BC37"/>
  <c r="BC60"/>
  <c r="BC75"/>
  <c r="BC119"/>
  <c r="BC176"/>
  <c r="BC231"/>
  <c r="BC270"/>
  <c r="BC298"/>
  <c r="BC376"/>
  <c r="BC385"/>
  <c r="BE79"/>
  <c r="BE100"/>
  <c r="BE110"/>
  <c r="BE149"/>
  <c r="BE214"/>
  <c r="BE333"/>
  <c r="BG22"/>
  <c r="BG155"/>
  <c r="BG158"/>
  <c r="BG336"/>
  <c r="BI29"/>
  <c r="BI94"/>
  <c r="BI164"/>
  <c r="BI167"/>
  <c r="BI223"/>
  <c r="BI245"/>
  <c r="BI281"/>
  <c r="BI324"/>
  <c r="BI327"/>
  <c r="BK60"/>
  <c r="BK75"/>
  <c r="BK84"/>
  <c r="BK176"/>
  <c r="BK231"/>
  <c r="BK270"/>
  <c r="BK298"/>
  <c r="BK385"/>
  <c r="BM69"/>
  <c r="BM79"/>
  <c r="BM100"/>
  <c r="BM142"/>
  <c r="BM149"/>
  <c r="BM214"/>
  <c r="BM333"/>
  <c r="BO155"/>
  <c r="BO336"/>
  <c r="BQ128"/>
  <c r="BQ167"/>
  <c r="BQ220"/>
  <c r="BQ223"/>
  <c r="BQ324"/>
  <c r="BQ327"/>
  <c r="BS37"/>
  <c r="BS60"/>
  <c r="BS176"/>
  <c r="BS231"/>
  <c r="BS270"/>
  <c r="BS376"/>
  <c r="BU69"/>
  <c r="BU79"/>
  <c r="BU333"/>
  <c r="BW158"/>
  <c r="BW336"/>
  <c r="BY164"/>
  <c r="BY167"/>
  <c r="BY223"/>
  <c r="BY245"/>
  <c r="BY281"/>
  <c r="BY327"/>
  <c r="BY333"/>
  <c r="Q110"/>
  <c r="AS110"/>
  <c r="BW69"/>
  <c r="BW100"/>
  <c r="BW110"/>
  <c r="BW142"/>
  <c r="BY53"/>
  <c r="BY155"/>
  <c r="BY336"/>
  <c r="M37"/>
  <c r="M60"/>
  <c r="M75"/>
  <c r="M119"/>
  <c r="M214"/>
  <c r="M302"/>
  <c r="M381"/>
  <c r="O53"/>
  <c r="O155"/>
  <c r="O158"/>
  <c r="Q29"/>
  <c r="Q94"/>
  <c r="Q167"/>
  <c r="Q220"/>
  <c r="Q223"/>
  <c r="Q245"/>
  <c r="Q309"/>
  <c r="Q371"/>
  <c r="S37"/>
  <c r="S60"/>
  <c r="S75"/>
  <c r="S84"/>
  <c r="S136"/>
  <c r="S176"/>
  <c r="S231"/>
  <c r="S236"/>
  <c r="S252"/>
  <c r="S330"/>
  <c r="U69"/>
  <c r="U79"/>
  <c r="U100"/>
  <c r="U142"/>
  <c r="U302"/>
  <c r="U381"/>
  <c r="W336"/>
  <c r="Y164"/>
  <c r="Y167"/>
  <c r="Y223"/>
  <c r="Y245"/>
  <c r="Y309"/>
  <c r="AA60"/>
  <c r="AA75"/>
  <c r="AA119"/>
  <c r="AA136"/>
  <c r="AA176"/>
  <c r="AA252"/>
  <c r="AA330"/>
  <c r="AC79"/>
  <c r="AC100"/>
  <c r="AC149"/>
  <c r="AC214"/>
  <c r="AC302"/>
  <c r="AC381"/>
  <c r="AE22"/>
  <c r="AE53"/>
  <c r="AE155"/>
  <c r="AE158"/>
  <c r="AG29"/>
  <c r="AG94"/>
  <c r="AG167"/>
  <c r="AG220"/>
  <c r="AG223"/>
  <c r="AG309"/>
  <c r="AG371"/>
  <c r="AI37"/>
  <c r="AI75"/>
  <c r="AI84"/>
  <c r="AI136"/>
  <c r="AI176"/>
  <c r="AI231"/>
  <c r="AI330"/>
  <c r="AK79"/>
  <c r="AK100"/>
  <c r="AK142"/>
  <c r="AK302"/>
  <c r="AK381"/>
  <c r="AM155"/>
  <c r="AM336"/>
  <c r="AO29"/>
  <c r="AO128"/>
  <c r="AO164"/>
  <c r="AO167"/>
  <c r="AO223"/>
  <c r="AO371"/>
  <c r="AQ75"/>
  <c r="AQ231"/>
  <c r="AQ252"/>
  <c r="AQ330"/>
  <c r="AS69"/>
  <c r="AS149"/>
  <c r="AS302"/>
  <c r="AU22"/>
  <c r="AU53"/>
  <c r="AU158"/>
  <c r="AW167"/>
  <c r="AW220"/>
  <c r="AW223"/>
  <c r="AW245"/>
  <c r="AW309"/>
  <c r="AY37"/>
  <c r="AY60"/>
  <c r="AY75"/>
  <c r="AY84"/>
  <c r="AY176"/>
  <c r="AY231"/>
  <c r="AY252"/>
  <c r="AY330"/>
  <c r="BA69"/>
  <c r="BA79"/>
  <c r="BA100"/>
  <c r="BA142"/>
  <c r="BA149"/>
  <c r="BA214"/>
  <c r="BA302"/>
  <c r="BA381"/>
  <c r="BC22"/>
  <c r="BC136"/>
  <c r="BC155"/>
  <c r="BE29"/>
  <c r="BE128"/>
  <c r="BE164"/>
  <c r="BE167"/>
  <c r="BE223"/>
  <c r="BE245"/>
  <c r="BE309"/>
  <c r="BE371"/>
  <c r="BG37"/>
  <c r="BG60"/>
  <c r="BG84"/>
  <c r="BG136"/>
  <c r="BG176"/>
  <c r="BG231"/>
  <c r="BG330"/>
  <c r="BG385"/>
  <c r="BI69"/>
  <c r="BI79"/>
  <c r="BI149"/>
  <c r="BI214"/>
  <c r="BI302"/>
  <c r="BI381"/>
  <c r="BK155"/>
  <c r="BK158"/>
  <c r="BM167"/>
  <c r="BM223"/>
  <c r="BM245"/>
  <c r="BM309"/>
  <c r="BO37"/>
  <c r="BO75"/>
  <c r="BO136"/>
  <c r="BO176"/>
  <c r="BO231"/>
  <c r="BO330"/>
  <c r="BQ79"/>
  <c r="BQ100"/>
  <c r="BQ149"/>
  <c r="BQ302"/>
  <c r="BQ381"/>
  <c r="BS155"/>
  <c r="BU29"/>
  <c r="BU167"/>
  <c r="BU223"/>
  <c r="BU245"/>
  <c r="BU309"/>
  <c r="BU371"/>
  <c r="BW60"/>
  <c r="BW75"/>
  <c r="BW84"/>
  <c r="BW119"/>
  <c r="BW252"/>
  <c r="BW330"/>
  <c r="BW385"/>
  <c r="BY149"/>
  <c r="BY214"/>
  <c r="BY302"/>
  <c r="BY381"/>
  <c r="BA110"/>
  <c r="AC136"/>
  <c r="M136"/>
  <c r="BS84"/>
  <c r="BC84"/>
  <c r="AU84"/>
  <c r="AA84"/>
  <c r="O84"/>
  <c r="BQ129"/>
  <c r="BM129"/>
  <c r="BW128"/>
  <c r="BO128"/>
  <c r="BC128"/>
  <c r="AY128"/>
  <c r="AU128"/>
  <c r="AI128"/>
  <c r="AA128"/>
  <c r="S128"/>
  <c r="O128"/>
  <c r="BW167"/>
  <c r="BS167"/>
  <c r="BO167"/>
  <c r="BK167"/>
  <c r="BG167"/>
  <c r="BC167"/>
  <c r="AY167"/>
  <c r="AU167"/>
  <c r="AQ167"/>
  <c r="AM167"/>
  <c r="AI167"/>
  <c r="AE167"/>
  <c r="AA167"/>
  <c r="W167"/>
  <c r="S167"/>
  <c r="O167"/>
  <c r="BW223"/>
  <c r="BS223"/>
  <c r="BO223"/>
  <c r="BK223"/>
  <c r="BG223"/>
  <c r="BC223"/>
  <c r="AY223"/>
  <c r="AU223"/>
  <c r="AQ223"/>
  <c r="AM223"/>
  <c r="AI223"/>
  <c r="AE223"/>
  <c r="AA223"/>
  <c r="W223"/>
  <c r="S223"/>
  <c r="O223"/>
  <c r="BS236"/>
  <c r="BO236"/>
  <c r="BK236"/>
  <c r="BC236"/>
  <c r="AY236"/>
  <c r="AM236"/>
  <c r="AE236"/>
  <c r="AA236"/>
  <c r="O236"/>
  <c r="BC281"/>
  <c r="AU281"/>
  <c r="O281"/>
  <c r="BW303"/>
  <c r="AA303"/>
  <c r="AG303"/>
  <c r="BW302"/>
  <c r="BS302"/>
  <c r="BK302"/>
  <c r="BC302"/>
  <c r="AY302"/>
  <c r="AU302"/>
  <c r="AQ302"/>
  <c r="AI302"/>
  <c r="AE302"/>
  <c r="AA302"/>
  <c r="W302"/>
  <c r="S302"/>
  <c r="O302"/>
  <c r="BW371"/>
  <c r="BK371"/>
  <c r="AI371"/>
  <c r="AE371"/>
  <c r="AA371"/>
  <c r="W371"/>
  <c r="S371"/>
  <c r="O371"/>
  <c r="BW382"/>
  <c r="BW381"/>
  <c r="BS381"/>
  <c r="BK381"/>
  <c r="BG381"/>
  <c r="BC381"/>
  <c r="AY381"/>
  <c r="AU381"/>
  <c r="AQ381"/>
  <c r="AI381"/>
  <c r="AE381"/>
  <c r="AA381"/>
  <c r="S381"/>
  <c r="O381"/>
  <c r="BW401"/>
  <c r="BS401"/>
  <c r="BK401"/>
  <c r="AY401"/>
  <c r="AU401"/>
  <c r="AE401"/>
  <c r="AA401"/>
  <c r="S401"/>
  <c r="O401"/>
  <c r="S424"/>
  <c r="U424"/>
  <c r="Q424"/>
  <c r="BD468"/>
  <c r="BX468"/>
  <c r="AF468"/>
  <c r="N468"/>
  <c r="CC23"/>
  <c r="CC30"/>
  <c r="CC38"/>
  <c r="CC54"/>
  <c r="CC61"/>
  <c r="CC70"/>
  <c r="CC438"/>
  <c r="CA438"/>
  <c r="CC425"/>
  <c r="CA425"/>
  <c r="CC404"/>
  <c r="CA404"/>
  <c r="CA403"/>
  <c r="CA395"/>
  <c r="CC387"/>
  <c r="CA387"/>
  <c r="CC386"/>
  <c r="CA386"/>
  <c r="CC383"/>
  <c r="CA383"/>
  <c r="CC377"/>
  <c r="CA377"/>
  <c r="CC374"/>
  <c r="CA374"/>
  <c r="CC373"/>
  <c r="CA373"/>
  <c r="CC337"/>
  <c r="CA337"/>
  <c r="CC334"/>
  <c r="CA334"/>
  <c r="CA331"/>
  <c r="CC328"/>
  <c r="CA328"/>
  <c r="CC325"/>
  <c r="CA325"/>
  <c r="CA323"/>
  <c r="CC322"/>
  <c r="CA322"/>
  <c r="CC321"/>
  <c r="CA321"/>
  <c r="CC320"/>
  <c r="CA320"/>
  <c r="CA319"/>
  <c r="CC318"/>
  <c r="CA318"/>
  <c r="CC317"/>
  <c r="CA317"/>
  <c r="CC316"/>
  <c r="CA316"/>
  <c r="CA315"/>
  <c r="CA311"/>
  <c r="CC310"/>
  <c r="CA310"/>
  <c r="CC304"/>
  <c r="CA304"/>
  <c r="CC299"/>
  <c r="CA299"/>
  <c r="CC284"/>
  <c r="CA284"/>
  <c r="CC283"/>
  <c r="CA283"/>
  <c r="CC271"/>
  <c r="CA271"/>
  <c r="CC262"/>
  <c r="CA262"/>
  <c r="CC253"/>
  <c r="CA253"/>
  <c r="CC246"/>
  <c r="CA246"/>
  <c r="CC239"/>
  <c r="CA239"/>
  <c r="CC238"/>
  <c r="CA238"/>
  <c r="CC232"/>
  <c r="CA232"/>
  <c r="CC226"/>
  <c r="CA226"/>
  <c r="CC225"/>
  <c r="CA225"/>
  <c r="CC221"/>
  <c r="CA221"/>
  <c r="CC215"/>
  <c r="CA215"/>
  <c r="CC207"/>
  <c r="CA207"/>
  <c r="CC202"/>
  <c r="CA202"/>
  <c r="CC197"/>
  <c r="CA197"/>
  <c r="CC193"/>
  <c r="CA193"/>
  <c r="CC188"/>
  <c r="CA188"/>
  <c r="CC178"/>
  <c r="CA178"/>
  <c r="CC177"/>
  <c r="CA177"/>
  <c r="CC170"/>
  <c r="CA170"/>
  <c r="CC169"/>
  <c r="CA169"/>
  <c r="CC165"/>
  <c r="CA165"/>
  <c r="CC159"/>
  <c r="CA159"/>
  <c r="CC156"/>
  <c r="CA156"/>
  <c r="CC150"/>
  <c r="CA150"/>
  <c r="CC143"/>
  <c r="CA143"/>
  <c r="CC137"/>
  <c r="CA137"/>
  <c r="CC132"/>
  <c r="CA132"/>
  <c r="CC131"/>
  <c r="CA131"/>
  <c r="CC120"/>
  <c r="CA120"/>
  <c r="CC111"/>
  <c r="CA111"/>
  <c r="CC102"/>
  <c r="CA102"/>
  <c r="CC101"/>
  <c r="CA101"/>
  <c r="CC95"/>
  <c r="CA95"/>
  <c r="CC87"/>
  <c r="CA87"/>
  <c r="CC86"/>
  <c r="CA86"/>
  <c r="CC80"/>
  <c r="CA80"/>
  <c r="CC76"/>
  <c r="CA76"/>
  <c r="CA451"/>
  <c r="K385"/>
  <c r="K336"/>
  <c r="K333"/>
  <c r="K330"/>
  <c r="K327"/>
  <c r="K223"/>
  <c r="K158"/>
  <c r="CA12"/>
  <c r="CB10"/>
  <c r="CB11"/>
  <c r="CA11"/>
  <c r="CA10"/>
  <c r="AQ382"/>
  <c r="AR468"/>
  <c r="BI282"/>
  <c r="BE303"/>
  <c r="BC401"/>
  <c r="AY282"/>
  <c r="BA303"/>
  <c r="BU303"/>
  <c r="AO303"/>
  <c r="AI236"/>
  <c r="BK128"/>
  <c r="U303"/>
  <c r="BB468"/>
  <c r="AE224"/>
  <c r="BC129"/>
  <c r="BK303"/>
  <c r="M303"/>
  <c r="K220"/>
  <c r="K309"/>
  <c r="K60"/>
  <c r="K75"/>
  <c r="K84"/>
  <c r="K302"/>
  <c r="K136"/>
  <c r="K176"/>
  <c r="K231"/>
  <c r="K245"/>
  <c r="CA302"/>
  <c r="CA330"/>
  <c r="K155"/>
  <c r="K69"/>
  <c r="K236"/>
  <c r="CC72"/>
  <c r="K37"/>
  <c r="CC65"/>
  <c r="CC66"/>
  <c r="CC67"/>
  <c r="CC74"/>
  <c r="CC25"/>
  <c r="CC31"/>
  <c r="CC35"/>
  <c r="CC40"/>
  <c r="CC44"/>
  <c r="CC48"/>
  <c r="CC58"/>
  <c r="CC92"/>
  <c r="CC105"/>
  <c r="CC109"/>
  <c r="CC115"/>
  <c r="CC125"/>
  <c r="CC134"/>
  <c r="CC140"/>
  <c r="CC152"/>
  <c r="CC180"/>
  <c r="CC184"/>
  <c r="CC189"/>
  <c r="CC194"/>
  <c r="CC199"/>
  <c r="CC204"/>
  <c r="CC209"/>
  <c r="CC213"/>
  <c r="CC219"/>
  <c r="CC229"/>
  <c r="CC235"/>
  <c r="CC243"/>
  <c r="CC249"/>
  <c r="CC258"/>
  <c r="CC264"/>
  <c r="CC268"/>
  <c r="CC274"/>
  <c r="CC278"/>
  <c r="CC286"/>
  <c r="CC290"/>
  <c r="CC294"/>
  <c r="CC300"/>
  <c r="CC306"/>
  <c r="CC313"/>
  <c r="CC342"/>
  <c r="CC346"/>
  <c r="CC380"/>
  <c r="CC426"/>
  <c r="CC430"/>
  <c r="CC434"/>
  <c r="CC440"/>
  <c r="CC444"/>
  <c r="CC26"/>
  <c r="CC32"/>
  <c r="CC41"/>
  <c r="CC45"/>
  <c r="CC49"/>
  <c r="CC59"/>
  <c r="CC93"/>
  <c r="CC99"/>
  <c r="CC106"/>
  <c r="CC116"/>
  <c r="CC126"/>
  <c r="CC135"/>
  <c r="CC147"/>
  <c r="CC153"/>
  <c r="CC174"/>
  <c r="CC181"/>
  <c r="CC185"/>
  <c r="CC190"/>
  <c r="CC195"/>
  <c r="CC200"/>
  <c r="CC205"/>
  <c r="CC210"/>
  <c r="CC216"/>
  <c r="CC230"/>
  <c r="CC244"/>
  <c r="CC250"/>
  <c r="CC255"/>
  <c r="CC259"/>
  <c r="CC265"/>
  <c r="CC269"/>
  <c r="CC275"/>
  <c r="CC279"/>
  <c r="CC287"/>
  <c r="CC295"/>
  <c r="CC301"/>
  <c r="CC307"/>
  <c r="CC314"/>
  <c r="CC332"/>
  <c r="CC339"/>
  <c r="CC343"/>
  <c r="CC347"/>
  <c r="CC351"/>
  <c r="CC355"/>
  <c r="CC359"/>
  <c r="CC363"/>
  <c r="CC367"/>
  <c r="CC375"/>
  <c r="CC384"/>
  <c r="CC391"/>
  <c r="CC397"/>
  <c r="CC409"/>
  <c r="CC413"/>
  <c r="CC417"/>
  <c r="CC421"/>
  <c r="CC427"/>
  <c r="CC431"/>
  <c r="CC435"/>
  <c r="CC441"/>
  <c r="CC445"/>
  <c r="CC27"/>
  <c r="CC33"/>
  <c r="CC42"/>
  <c r="CC46"/>
  <c r="CC50"/>
  <c r="CC56"/>
  <c r="CC90"/>
  <c r="CC107"/>
  <c r="CC117"/>
  <c r="CC123"/>
  <c r="CC127"/>
  <c r="CC148"/>
  <c r="CC154"/>
  <c r="CC162"/>
  <c r="CC175"/>
  <c r="CC186"/>
  <c r="CC191"/>
  <c r="CC196"/>
  <c r="CC201"/>
  <c r="CC206"/>
  <c r="CC211"/>
  <c r="CC217"/>
  <c r="CC241"/>
  <c r="CC251"/>
  <c r="CC256"/>
  <c r="CC260"/>
  <c r="CC266"/>
  <c r="CC276"/>
  <c r="CC280"/>
  <c r="CC288"/>
  <c r="CC292"/>
  <c r="CC296"/>
  <c r="CC308"/>
  <c r="CC335"/>
  <c r="CC340"/>
  <c r="CC344"/>
  <c r="CC348"/>
  <c r="CC378"/>
  <c r="CC442"/>
  <c r="CC28"/>
  <c r="CC34"/>
  <c r="CC39"/>
  <c r="CC43"/>
  <c r="CC47"/>
  <c r="CC51"/>
  <c r="CC57"/>
  <c r="CC63"/>
  <c r="CC91"/>
  <c r="CC97"/>
  <c r="CC108"/>
  <c r="CC114"/>
  <c r="CC118"/>
  <c r="CC124"/>
  <c r="CC139"/>
  <c r="CC145"/>
  <c r="CC187"/>
  <c r="CC192"/>
  <c r="CC198"/>
  <c r="CC203"/>
  <c r="CC208"/>
  <c r="CC212"/>
  <c r="CC218"/>
  <c r="CC228"/>
  <c r="CC234"/>
  <c r="CC242"/>
  <c r="CC248"/>
  <c r="CC257"/>
  <c r="CC267"/>
  <c r="CC273"/>
  <c r="CC277"/>
  <c r="CC289"/>
  <c r="CC293"/>
  <c r="CC297"/>
  <c r="CC341"/>
  <c r="CC345"/>
  <c r="CC349"/>
  <c r="CC353"/>
  <c r="CC357"/>
  <c r="CC361"/>
  <c r="CC365"/>
  <c r="CC369"/>
  <c r="CC389"/>
  <c r="CC393"/>
  <c r="CC399"/>
  <c r="CC429"/>
  <c r="CC433"/>
  <c r="CC439"/>
  <c r="CC443"/>
  <c r="CC350"/>
  <c r="CC354"/>
  <c r="CC358"/>
  <c r="CC362"/>
  <c r="CC366"/>
  <c r="CC370"/>
  <c r="CC388"/>
  <c r="CC392"/>
  <c r="CC398"/>
  <c r="CC406"/>
  <c r="CC410"/>
  <c r="CC414"/>
  <c r="CC418"/>
  <c r="CC422"/>
  <c r="CC338"/>
  <c r="CC352"/>
  <c r="CC356"/>
  <c r="CC360"/>
  <c r="CC364"/>
  <c r="CC368"/>
  <c r="CC390"/>
  <c r="CC400"/>
  <c r="CC408"/>
  <c r="CC412"/>
  <c r="CC416"/>
  <c r="CC420"/>
  <c r="CC173"/>
  <c r="CC83"/>
  <c r="CC82"/>
  <c r="K29"/>
  <c r="CC16"/>
  <c r="CC21"/>
  <c r="CC17"/>
  <c r="CC14"/>
  <c r="CC18"/>
  <c r="CC13"/>
  <c r="M129"/>
  <c r="AK382"/>
  <c r="AL468"/>
  <c r="BY382"/>
  <c r="BZ468"/>
  <c r="AG129"/>
  <c r="BA129"/>
  <c r="K381"/>
  <c r="W129"/>
  <c r="BE129"/>
  <c r="Q129"/>
  <c r="CA446"/>
  <c r="CC385"/>
  <c r="CA385"/>
  <c r="CC371"/>
  <c r="CA371"/>
  <c r="CC336"/>
  <c r="CA336"/>
  <c r="CC333"/>
  <c r="CA333"/>
  <c r="CC12"/>
  <c r="CC81"/>
  <c r="CC305"/>
  <c r="CC171"/>
  <c r="CC144"/>
  <c r="CC263"/>
  <c r="CC179"/>
  <c r="CC157"/>
  <c r="CA158"/>
  <c r="CC96"/>
  <c r="CC62"/>
  <c r="CC222"/>
  <c r="CC160"/>
  <c r="CC88"/>
  <c r="CC285"/>
  <c r="CC272"/>
  <c r="CC103"/>
  <c r="CC71"/>
  <c r="CC77"/>
  <c r="CC227"/>
  <c r="CC151"/>
  <c r="CC133"/>
  <c r="CC405"/>
  <c r="CC121"/>
  <c r="CC233"/>
  <c r="CC138"/>
  <c r="CC240"/>
  <c r="CC112"/>
  <c r="CC254"/>
  <c r="CC329"/>
  <c r="CC330"/>
  <c r="CC326"/>
  <c r="CC302"/>
  <c r="CC52"/>
  <c r="CC36"/>
  <c r="CC68"/>
  <c r="CC19"/>
  <c r="CC446"/>
  <c r="CA261"/>
  <c r="CC155"/>
  <c r="CA155"/>
  <c r="CC236"/>
  <c r="CA236"/>
  <c r="CC84"/>
  <c r="CA84"/>
  <c r="CC281"/>
  <c r="CA281"/>
  <c r="CC270"/>
  <c r="CA270"/>
  <c r="CC223"/>
  <c r="CA223"/>
  <c r="CC158"/>
  <c r="K324"/>
  <c r="CC315"/>
  <c r="H12"/>
  <c r="H18"/>
  <c r="H17"/>
  <c r="H19"/>
  <c r="H14"/>
  <c r="H13"/>
  <c r="H15"/>
  <c r="H494"/>
  <c r="H496" s="1"/>
  <c r="H16"/>
  <c r="I488"/>
  <c r="I420" i="3"/>
  <c r="G488"/>
  <c r="H488" s="1"/>
  <c r="G487"/>
  <c r="H487"/>
  <c r="G483"/>
  <c r="H483" s="1"/>
  <c r="G482"/>
  <c r="H482"/>
  <c r="G481"/>
  <c r="H481" s="1"/>
  <c r="G480"/>
  <c r="H480"/>
  <c r="G479"/>
  <c r="H479" s="1"/>
  <c r="G478"/>
  <c r="H478"/>
  <c r="G477"/>
  <c r="H477" s="1"/>
  <c r="G476"/>
  <c r="H476"/>
  <c r="G475"/>
  <c r="H475" s="1"/>
  <c r="G474"/>
  <c r="H474"/>
  <c r="G472"/>
  <c r="H472" s="1"/>
  <c r="G471"/>
  <c r="H471"/>
  <c r="G470"/>
  <c r="H470" s="1"/>
  <c r="G466"/>
  <c r="H466"/>
  <c r="G465"/>
  <c r="H465" s="1"/>
  <c r="G464"/>
  <c r="H464"/>
  <c r="G463"/>
  <c r="H463" s="1"/>
  <c r="G461"/>
  <c r="H461"/>
  <c r="G460"/>
  <c r="H460" s="1"/>
  <c r="G459"/>
  <c r="H459"/>
  <c r="H467" s="1"/>
  <c r="G455"/>
  <c r="H455" s="1"/>
  <c r="G454"/>
  <c r="H454"/>
  <c r="G453"/>
  <c r="H453" s="1"/>
  <c r="G451"/>
  <c r="H451"/>
  <c r="G450"/>
  <c r="H450" s="1"/>
  <c r="G449"/>
  <c r="H449"/>
  <c r="G448"/>
  <c r="H448" s="1"/>
  <c r="G447"/>
  <c r="H447"/>
  <c r="G446"/>
  <c r="H446" s="1"/>
  <c r="G439"/>
  <c r="H439"/>
  <c r="G438"/>
  <c r="H438" s="1"/>
  <c r="G437"/>
  <c r="H437"/>
  <c r="G436"/>
  <c r="H436" s="1"/>
  <c r="G435"/>
  <c r="H435"/>
  <c r="G434"/>
  <c r="H434" s="1"/>
  <c r="G432"/>
  <c r="H432"/>
  <c r="G431"/>
  <c r="H431" s="1"/>
  <c r="G430"/>
  <c r="H430"/>
  <c r="G429"/>
  <c r="H429" s="1"/>
  <c r="H440" s="1"/>
  <c r="G428"/>
  <c r="H428"/>
  <c r="G427"/>
  <c r="H427" s="1"/>
  <c r="G426"/>
  <c r="H426"/>
  <c r="G425"/>
  <c r="H425" s="1"/>
  <c r="G419"/>
  <c r="J419"/>
  <c r="J205" s="1"/>
  <c r="F417"/>
  <c r="G417" s="1"/>
  <c r="J417"/>
  <c r="J203"/>
  <c r="G413"/>
  <c r="J413" s="1"/>
  <c r="J195"/>
  <c r="G411"/>
  <c r="J411" s="1"/>
  <c r="G410"/>
  <c r="J410"/>
  <c r="G409"/>
  <c r="J409" s="1"/>
  <c r="G408"/>
  <c r="J408"/>
  <c r="G407"/>
  <c r="J407" s="1"/>
  <c r="G406"/>
  <c r="J406"/>
  <c r="G404"/>
  <c r="J404" s="1"/>
  <c r="J190" s="1"/>
  <c r="F402"/>
  <c r="G402"/>
  <c r="J402" s="1"/>
  <c r="J188" s="1"/>
  <c r="F401"/>
  <c r="G401"/>
  <c r="J401" s="1"/>
  <c r="J186" s="1"/>
  <c r="F400"/>
  <c r="G400"/>
  <c r="J400" s="1"/>
  <c r="J187" s="1"/>
  <c r="F399"/>
  <c r="G399"/>
  <c r="J399" s="1"/>
  <c r="J185" s="1"/>
  <c r="G398"/>
  <c r="J398"/>
  <c r="J184" s="1"/>
  <c r="G394"/>
  <c r="J394"/>
  <c r="G393"/>
  <c r="J393" s="1"/>
  <c r="G392"/>
  <c r="J392"/>
  <c r="G391"/>
  <c r="J391" s="1"/>
  <c r="G390"/>
  <c r="J390"/>
  <c r="G389"/>
  <c r="J389" s="1"/>
  <c r="G388"/>
  <c r="J388"/>
  <c r="G387"/>
  <c r="J387" s="1"/>
  <c r="G386"/>
  <c r="J386"/>
  <c r="G385"/>
  <c r="J385" s="1"/>
  <c r="G384"/>
  <c r="J384"/>
  <c r="G383"/>
  <c r="J383" s="1"/>
  <c r="J157" s="1"/>
  <c r="G382"/>
  <c r="J382"/>
  <c r="G381"/>
  <c r="J381" s="1"/>
  <c r="G379"/>
  <c r="J379"/>
  <c r="J138" s="1"/>
  <c r="F377"/>
  <c r="G377" s="1"/>
  <c r="J377" s="1"/>
  <c r="F376"/>
  <c r="G376"/>
  <c r="J376" s="1"/>
  <c r="J152" s="1"/>
  <c r="F375"/>
  <c r="G375"/>
  <c r="J375"/>
  <c r="G374"/>
  <c r="J374" s="1"/>
  <c r="G370"/>
  <c r="J370"/>
  <c r="G369"/>
  <c r="J369" s="1"/>
  <c r="G368"/>
  <c r="J368" s="1"/>
  <c r="G367"/>
  <c r="J367" s="1"/>
  <c r="G366"/>
  <c r="J366"/>
  <c r="G365"/>
  <c r="J365" s="1"/>
  <c r="G364"/>
  <c r="J364"/>
  <c r="G363"/>
  <c r="J363" s="1"/>
  <c r="G362"/>
  <c r="J362"/>
  <c r="G361"/>
  <c r="J361" s="1"/>
  <c r="G360"/>
  <c r="J360" s="1"/>
  <c r="G359"/>
  <c r="J359" s="1"/>
  <c r="G358"/>
  <c r="J358"/>
  <c r="F356"/>
  <c r="G356" s="1"/>
  <c r="J356"/>
  <c r="J121"/>
  <c r="F355"/>
  <c r="G355" s="1"/>
  <c r="J355" s="1"/>
  <c r="J119" s="1"/>
  <c r="F354"/>
  <c r="G354" s="1"/>
  <c r="J354"/>
  <c r="J120" s="1"/>
  <c r="F353"/>
  <c r="G353" s="1"/>
  <c r="J353"/>
  <c r="J118"/>
  <c r="G352"/>
  <c r="J352" s="1"/>
  <c r="J117"/>
  <c r="G348"/>
  <c r="J348" s="1"/>
  <c r="J109" s="1"/>
  <c r="G346"/>
  <c r="J346" s="1"/>
  <c r="G345"/>
  <c r="J345" s="1"/>
  <c r="G344"/>
  <c r="J344"/>
  <c r="G343"/>
  <c r="J343" s="1"/>
  <c r="G342"/>
  <c r="J342"/>
  <c r="G341"/>
  <c r="J341" s="1"/>
  <c r="G340"/>
  <c r="J340"/>
  <c r="F338"/>
  <c r="G338" s="1"/>
  <c r="J338"/>
  <c r="J104" s="1"/>
  <c r="F337"/>
  <c r="G337" s="1"/>
  <c r="J337"/>
  <c r="J102"/>
  <c r="F336"/>
  <c r="G336" s="1"/>
  <c r="J336"/>
  <c r="J103"/>
  <c r="F335"/>
  <c r="G335" s="1"/>
  <c r="J335" s="1"/>
  <c r="J101" s="1"/>
  <c r="G334"/>
  <c r="J334" s="1"/>
  <c r="J100"/>
  <c r="G330"/>
  <c r="J330" s="1"/>
  <c r="G329"/>
  <c r="J329"/>
  <c r="G327"/>
  <c r="J327" s="1"/>
  <c r="G326"/>
  <c r="J326"/>
  <c r="G325"/>
  <c r="J325" s="1"/>
  <c r="G324"/>
  <c r="J324"/>
  <c r="G323"/>
  <c r="J323" s="1"/>
  <c r="G322"/>
  <c r="J322"/>
  <c r="G321"/>
  <c r="J321" s="1"/>
  <c r="G320"/>
  <c r="J320"/>
  <c r="G319"/>
  <c r="J319" s="1"/>
  <c r="G318"/>
  <c r="J318"/>
  <c r="G317"/>
  <c r="J317" s="1"/>
  <c r="G316"/>
  <c r="J316"/>
  <c r="G315"/>
  <c r="J315" s="1"/>
  <c r="G313"/>
  <c r="J313"/>
  <c r="J87" s="1"/>
  <c r="F311"/>
  <c r="G311" s="1"/>
  <c r="J311"/>
  <c r="J85"/>
  <c r="F310"/>
  <c r="F309"/>
  <c r="G309"/>
  <c r="J309"/>
  <c r="J84" s="1"/>
  <c r="F308"/>
  <c r="G308"/>
  <c r="J308"/>
  <c r="J82" s="1"/>
  <c r="G307"/>
  <c r="J307"/>
  <c r="J81"/>
  <c r="G303"/>
  <c r="J303" s="1"/>
  <c r="G302"/>
  <c r="J302" s="1"/>
  <c r="G301"/>
  <c r="J301" s="1"/>
  <c r="G300"/>
  <c r="J300"/>
  <c r="G299"/>
  <c r="J299" s="1"/>
  <c r="G298"/>
  <c r="J298"/>
  <c r="G297"/>
  <c r="J297" s="1"/>
  <c r="J71" s="1"/>
  <c r="G295"/>
  <c r="J295"/>
  <c r="J69" s="1"/>
  <c r="G294"/>
  <c r="J294"/>
  <c r="J68" s="1"/>
  <c r="F292"/>
  <c r="G292" s="1"/>
  <c r="J292"/>
  <c r="J66"/>
  <c r="F291"/>
  <c r="G291" s="1"/>
  <c r="F290"/>
  <c r="F289"/>
  <c r="G289"/>
  <c r="J289" s="1"/>
  <c r="F288"/>
  <c r="G288"/>
  <c r="J288"/>
  <c r="F287"/>
  <c r="G287" s="1"/>
  <c r="J287" s="1"/>
  <c r="J62" s="1"/>
  <c r="F286"/>
  <c r="G286" s="1"/>
  <c r="J286"/>
  <c r="J61" s="1"/>
  <c r="G285"/>
  <c r="J285" s="1"/>
  <c r="J60"/>
  <c r="J280"/>
  <c r="J277"/>
  <c r="J274"/>
  <c r="J271"/>
  <c r="J268"/>
  <c r="G266"/>
  <c r="J266" s="1"/>
  <c r="G265"/>
  <c r="J265"/>
  <c r="G264"/>
  <c r="J264" s="1"/>
  <c r="G263"/>
  <c r="J263"/>
  <c r="G262"/>
  <c r="J262" s="1"/>
  <c r="G261"/>
  <c r="J261" s="1"/>
  <c r="G260"/>
  <c r="J260" s="1"/>
  <c r="G259"/>
  <c r="J259"/>
  <c r="G258"/>
  <c r="J258" s="1"/>
  <c r="G257"/>
  <c r="J257"/>
  <c r="G255"/>
  <c r="J255" s="1"/>
  <c r="G254"/>
  <c r="J254"/>
  <c r="G253"/>
  <c r="J253" s="1"/>
  <c r="G252"/>
  <c r="J252" s="1"/>
  <c r="G251"/>
  <c r="J251" s="1"/>
  <c r="G250"/>
  <c r="J250"/>
  <c r="G249"/>
  <c r="J249" s="1"/>
  <c r="G248"/>
  <c r="J248"/>
  <c r="G247"/>
  <c r="J247" s="1"/>
  <c r="G246"/>
  <c r="J246"/>
  <c r="G245"/>
  <c r="J245" s="1"/>
  <c r="G244"/>
  <c r="J244" s="1"/>
  <c r="G243"/>
  <c r="J243" s="1"/>
  <c r="G242"/>
  <c r="J242"/>
  <c r="G241"/>
  <c r="J241" s="1"/>
  <c r="G240"/>
  <c r="J240"/>
  <c r="G239"/>
  <c r="J239" s="1"/>
  <c r="G238"/>
  <c r="J238"/>
  <c r="G237"/>
  <c r="J237" s="1"/>
  <c r="G236"/>
  <c r="J236" s="1"/>
  <c r="G235"/>
  <c r="J235" s="1"/>
  <c r="G234"/>
  <c r="J234"/>
  <c r="G233"/>
  <c r="J233" s="1"/>
  <c r="G232"/>
  <c r="J232"/>
  <c r="G231"/>
  <c r="J231" s="1"/>
  <c r="G230"/>
  <c r="J230"/>
  <c r="G229"/>
  <c r="J229" s="1"/>
  <c r="G228"/>
  <c r="J228" s="1"/>
  <c r="F226"/>
  <c r="G226" s="1"/>
  <c r="F225"/>
  <c r="G224"/>
  <c r="J224" s="1"/>
  <c r="J46" s="1"/>
  <c r="F222"/>
  <c r="F221"/>
  <c r="G221" s="1"/>
  <c r="J221" s="1"/>
  <c r="J43" s="1"/>
  <c r="F220"/>
  <c r="F219"/>
  <c r="F218"/>
  <c r="F217"/>
  <c r="G216"/>
  <c r="J216" s="1"/>
  <c r="J39" s="1"/>
  <c r="I203"/>
  <c r="J198"/>
  <c r="J196"/>
  <c r="J193"/>
  <c r="I190"/>
  <c r="I188"/>
  <c r="I187"/>
  <c r="I186"/>
  <c r="I185"/>
  <c r="I184"/>
  <c r="J179"/>
  <c r="J177"/>
  <c r="J175"/>
  <c r="I172"/>
  <c r="I170"/>
  <c r="I169"/>
  <c r="I168"/>
  <c r="I167"/>
  <c r="J162"/>
  <c r="J160"/>
  <c r="J158"/>
  <c r="I155"/>
  <c r="I153"/>
  <c r="I152"/>
  <c r="I151"/>
  <c r="I150"/>
  <c r="J145"/>
  <c r="J143"/>
  <c r="J141"/>
  <c r="I138"/>
  <c r="I136"/>
  <c r="I135"/>
  <c r="I134"/>
  <c r="I133"/>
  <c r="J128"/>
  <c r="J126"/>
  <c r="J124"/>
  <c r="I121"/>
  <c r="I120"/>
  <c r="I119"/>
  <c r="I118"/>
  <c r="I117"/>
  <c r="J112"/>
  <c r="J110"/>
  <c r="J107"/>
  <c r="I104"/>
  <c r="I103"/>
  <c r="I102"/>
  <c r="I101"/>
  <c r="I100"/>
  <c r="J95"/>
  <c r="I29" s="1"/>
  <c r="J93"/>
  <c r="J90"/>
  <c r="I87"/>
  <c r="I85"/>
  <c r="I84"/>
  <c r="I83"/>
  <c r="I82"/>
  <c r="I81"/>
  <c r="J76"/>
  <c r="J74"/>
  <c r="J72"/>
  <c r="I69"/>
  <c r="H20" s="1"/>
  <c r="I68"/>
  <c r="I66"/>
  <c r="I65"/>
  <c r="H13" s="1"/>
  <c r="I64"/>
  <c r="H12"/>
  <c r="I63"/>
  <c r="I62"/>
  <c r="I61"/>
  <c r="I60"/>
  <c r="H7" s="1"/>
  <c r="J55"/>
  <c r="J51"/>
  <c r="I48"/>
  <c r="H19"/>
  <c r="I47"/>
  <c r="H18" s="1"/>
  <c r="I46"/>
  <c r="I44"/>
  <c r="H15" s="1"/>
  <c r="I43"/>
  <c r="I42"/>
  <c r="H11" s="1"/>
  <c r="I41"/>
  <c r="I40"/>
  <c r="I39"/>
  <c r="H27"/>
  <c r="H23"/>
  <c r="G310"/>
  <c r="J310" s="1"/>
  <c r="J83"/>
  <c r="G219"/>
  <c r="J219" s="1"/>
  <c r="J291"/>
  <c r="J64"/>
  <c r="I12" s="1"/>
  <c r="G220"/>
  <c r="J220" s="1"/>
  <c r="J42" s="1"/>
  <c r="G225"/>
  <c r="J225" s="1"/>
  <c r="J47"/>
  <c r="G217"/>
  <c r="J217" s="1"/>
  <c r="J40" s="1"/>
  <c r="J226"/>
  <c r="J48"/>
  <c r="G218"/>
  <c r="J218" s="1"/>
  <c r="J41"/>
  <c r="G222"/>
  <c r="J222" s="1"/>
  <c r="J44" s="1"/>
  <c r="G290"/>
  <c r="J290" s="1"/>
  <c r="J65" s="1"/>
  <c r="I13" s="1"/>
  <c r="H8"/>
  <c r="H484"/>
  <c r="H10"/>
  <c r="I23"/>
  <c r="J89"/>
  <c r="J92"/>
  <c r="I27"/>
  <c r="H9"/>
  <c r="I7"/>
  <c r="J168"/>
  <c r="J155"/>
  <c r="J172"/>
  <c r="J169"/>
  <c r="J170"/>
  <c r="J192"/>
  <c r="I468" i="6"/>
  <c r="I494"/>
  <c r="I496" s="1"/>
  <c r="I495"/>
  <c r="H495"/>
  <c r="CA163"/>
  <c r="M164"/>
  <c r="CC163"/>
  <c r="J53" i="3" l="1"/>
  <c r="I25" s="1"/>
  <c r="J123"/>
  <c r="J50"/>
  <c r="J54"/>
  <c r="I26" s="1"/>
  <c r="J63"/>
  <c r="I11" s="1"/>
  <c r="J134"/>
  <c r="J151"/>
  <c r="I9" s="1"/>
  <c r="J174"/>
  <c r="J140"/>
  <c r="J133"/>
  <c r="I8" s="1"/>
  <c r="J167"/>
  <c r="CC407" i="6"/>
  <c r="CA327"/>
  <c r="CC327"/>
  <c r="CC309"/>
  <c r="CA309"/>
  <c r="CC245"/>
  <c r="CA245"/>
  <c r="H17" i="3"/>
  <c r="J106"/>
  <c r="J136"/>
  <c r="J153"/>
  <c r="H489"/>
  <c r="J135"/>
  <c r="I10" s="1"/>
  <c r="J150"/>
  <c r="H14"/>
  <c r="H456"/>
  <c r="CB437" i="6"/>
  <c r="CB381"/>
  <c r="CB394"/>
  <c r="CB376"/>
  <c r="L446"/>
  <c r="K446" s="1"/>
  <c r="L401"/>
  <c r="K401" s="1"/>
  <c r="L376"/>
  <c r="K376" s="1"/>
  <c r="L382"/>
  <c r="L298"/>
  <c r="K298" s="1"/>
  <c r="L303"/>
  <c r="K303" s="1"/>
  <c r="L252"/>
  <c r="CB220"/>
  <c r="CB161"/>
  <c r="L164"/>
  <c r="K164" s="1"/>
  <c r="L100"/>
  <c r="K100" s="1"/>
  <c r="CB98"/>
  <c r="L79"/>
  <c r="K79" s="1"/>
  <c r="CB78"/>
  <c r="N224"/>
  <c r="M224" s="1"/>
  <c r="CB424"/>
  <c r="CB298"/>
  <c r="CB247"/>
  <c r="CB231"/>
  <c r="CB53"/>
  <c r="L261"/>
  <c r="K261" s="1"/>
  <c r="L167"/>
  <c r="K167" s="1"/>
  <c r="CB166"/>
  <c r="L142"/>
  <c r="K142" s="1"/>
  <c r="CB141"/>
  <c r="CC141" s="1"/>
  <c r="L168"/>
  <c r="CB104"/>
  <c r="CC104" s="1"/>
  <c r="L110"/>
  <c r="K110" s="1"/>
  <c r="N168"/>
  <c r="P372"/>
  <c r="P168"/>
  <c r="P85"/>
  <c r="R382"/>
  <c r="T168"/>
  <c r="T85"/>
  <c r="V382"/>
  <c r="Q302"/>
  <c r="CB396"/>
  <c r="CB312"/>
  <c r="CB136"/>
  <c r="L424"/>
  <c r="K424" s="1"/>
  <c r="L394"/>
  <c r="K394" s="1"/>
  <c r="L371"/>
  <c r="K371" s="1"/>
  <c r="L270"/>
  <c r="K270" s="1"/>
  <c r="L237"/>
  <c r="L149"/>
  <c r="K149" s="1"/>
  <c r="CB146"/>
  <c r="CC146" s="1"/>
  <c r="L119"/>
  <c r="K119" s="1"/>
  <c r="CB113"/>
  <c r="L85"/>
  <c r="N85"/>
  <c r="R168"/>
  <c r="R85"/>
  <c r="T224"/>
  <c r="S224" s="1"/>
  <c r="V402"/>
  <c r="X382"/>
  <c r="CB142"/>
  <c r="CB37"/>
  <c r="L437"/>
  <c r="K437" s="1"/>
  <c r="L281"/>
  <c r="K281" s="1"/>
  <c r="L214"/>
  <c r="K214" s="1"/>
  <c r="CB182"/>
  <c r="CC182" s="1"/>
  <c r="CB172"/>
  <c r="CC172" s="1"/>
  <c r="L128"/>
  <c r="K128" s="1"/>
  <c r="CB122"/>
  <c r="L94"/>
  <c r="K94" s="1"/>
  <c r="CB89"/>
  <c r="N402"/>
  <c r="P447"/>
  <c r="P282"/>
  <c r="O282" s="1"/>
  <c r="P224"/>
  <c r="O224" s="1"/>
  <c r="T447"/>
  <c r="T372"/>
  <c r="T282"/>
  <c r="S282" s="1"/>
  <c r="V372"/>
  <c r="V214"/>
  <c r="U214" s="1"/>
  <c r="V53"/>
  <c r="U53" s="1"/>
  <c r="X69"/>
  <c r="W69" s="1"/>
  <c r="Z424"/>
  <c r="Y424" s="1"/>
  <c r="Z270"/>
  <c r="Y270" s="1"/>
  <c r="Z237"/>
  <c r="Z119"/>
  <c r="Y119" s="1"/>
  <c r="Z69"/>
  <c r="Y69" s="1"/>
  <c r="AB447"/>
  <c r="AB372"/>
  <c r="AB324"/>
  <c r="AA324" s="1"/>
  <c r="AB281"/>
  <c r="AA281" s="1"/>
  <c r="AB245"/>
  <c r="AA245" s="1"/>
  <c r="AB53"/>
  <c r="AA53" s="1"/>
  <c r="AD446"/>
  <c r="AC446" s="1"/>
  <c r="AD401"/>
  <c r="AC401" s="1"/>
  <c r="AD376"/>
  <c r="AC376" s="1"/>
  <c r="AD372"/>
  <c r="AD252"/>
  <c r="AC252" s="1"/>
  <c r="AD168"/>
  <c r="AF394"/>
  <c r="AE394" s="1"/>
  <c r="AF270"/>
  <c r="AE270" s="1"/>
  <c r="AF282"/>
  <c r="AE282" s="1"/>
  <c r="AF119"/>
  <c r="AE119" s="1"/>
  <c r="AF69"/>
  <c r="AE69" s="1"/>
  <c r="AH237"/>
  <c r="AG237" s="1"/>
  <c r="AJ237"/>
  <c r="AP381"/>
  <c r="AO381" s="1"/>
  <c r="AP382"/>
  <c r="AR371"/>
  <c r="AQ371" s="1"/>
  <c r="AT252"/>
  <c r="L53"/>
  <c r="K53" s="1"/>
  <c r="L22"/>
  <c r="N237"/>
  <c r="N94"/>
  <c r="M94" s="1"/>
  <c r="P129"/>
  <c r="O129" s="1"/>
  <c r="P22"/>
  <c r="T129"/>
  <c r="S129" s="1"/>
  <c r="V281"/>
  <c r="U281" s="1"/>
  <c r="V149"/>
  <c r="U149" s="1"/>
  <c r="V136"/>
  <c r="U136" s="1"/>
  <c r="V110"/>
  <c r="U110" s="1"/>
  <c r="X381"/>
  <c r="W381" s="1"/>
  <c r="X298"/>
  <c r="W298" s="1"/>
  <c r="X252"/>
  <c r="W252" s="1"/>
  <c r="X220"/>
  <c r="W220" s="1"/>
  <c r="X136"/>
  <c r="X37"/>
  <c r="W37" s="1"/>
  <c r="Z437"/>
  <c r="Y437" s="1"/>
  <c r="Z298"/>
  <c r="Y298" s="1"/>
  <c r="Z281"/>
  <c r="Y281" s="1"/>
  <c r="Z224"/>
  <c r="Y224" s="1"/>
  <c r="Z128"/>
  <c r="Y128" s="1"/>
  <c r="Z94"/>
  <c r="Z53"/>
  <c r="Y53" s="1"/>
  <c r="Z29"/>
  <c r="Y29" s="1"/>
  <c r="AB382"/>
  <c r="AB231"/>
  <c r="AA231" s="1"/>
  <c r="AB237"/>
  <c r="AA237" s="1"/>
  <c r="AB22"/>
  <c r="AD371"/>
  <c r="AC371" s="1"/>
  <c r="AD261"/>
  <c r="AC261" s="1"/>
  <c r="AD245"/>
  <c r="AD110"/>
  <c r="AC110" s="1"/>
  <c r="AD60"/>
  <c r="AC60" s="1"/>
  <c r="AF372"/>
  <c r="AE372" s="1"/>
  <c r="AF324"/>
  <c r="AE324" s="1"/>
  <c r="AF281"/>
  <c r="AE281" s="1"/>
  <c r="AH382"/>
  <c r="AJ401"/>
  <c r="AI401" s="1"/>
  <c r="AJ376"/>
  <c r="AI376" s="1"/>
  <c r="AJ382"/>
  <c r="AN29"/>
  <c r="AM29" s="1"/>
  <c r="CB73"/>
  <c r="CB64"/>
  <c r="CC64" s="1"/>
  <c r="CB55"/>
  <c r="CB24"/>
  <c r="CB15"/>
  <c r="CC15" s="1"/>
  <c r="N324"/>
  <c r="M324" s="1"/>
  <c r="N282"/>
  <c r="M282" s="1"/>
  <c r="N176"/>
  <c r="M176" s="1"/>
  <c r="P382"/>
  <c r="P303"/>
  <c r="O303" s="1"/>
  <c r="R324"/>
  <c r="Q324" s="1"/>
  <c r="R282"/>
  <c r="Q282" s="1"/>
  <c r="R176"/>
  <c r="Q176" s="1"/>
  <c r="T382"/>
  <c r="T303"/>
  <c r="S303" s="1"/>
  <c r="V119"/>
  <c r="U119" s="1"/>
  <c r="X324"/>
  <c r="X261"/>
  <c r="W261" s="1"/>
  <c r="X231"/>
  <c r="W231" s="1"/>
  <c r="X237"/>
  <c r="W237" s="1"/>
  <c r="X130"/>
  <c r="X94"/>
  <c r="W94" s="1"/>
  <c r="X53"/>
  <c r="W53" s="1"/>
  <c r="Z446"/>
  <c r="Y446" s="1"/>
  <c r="Z401"/>
  <c r="Y401" s="1"/>
  <c r="Z376"/>
  <c r="Y376" s="1"/>
  <c r="Z382"/>
  <c r="Z372"/>
  <c r="Y372" s="1"/>
  <c r="Z252"/>
  <c r="Z168"/>
  <c r="AB394"/>
  <c r="AB261"/>
  <c r="AA261" s="1"/>
  <c r="AB214"/>
  <c r="AA214" s="1"/>
  <c r="AB149"/>
  <c r="AA149" s="1"/>
  <c r="AB129"/>
  <c r="AA129" s="1"/>
  <c r="AB69"/>
  <c r="AA69" s="1"/>
  <c r="AD424"/>
  <c r="AC424" s="1"/>
  <c r="AD270"/>
  <c r="AC270" s="1"/>
  <c r="AD237"/>
  <c r="AD119"/>
  <c r="AC119" s="1"/>
  <c r="AD69"/>
  <c r="AC69" s="1"/>
  <c r="AF447"/>
  <c r="AE447" s="1"/>
  <c r="AF402"/>
  <c r="AL149"/>
  <c r="AK149" s="1"/>
  <c r="AL168"/>
  <c r="AN252"/>
  <c r="AN214"/>
  <c r="AM214" s="1"/>
  <c r="V164"/>
  <c r="U164" s="1"/>
  <c r="V128"/>
  <c r="U128" s="1"/>
  <c r="V85"/>
  <c r="V22"/>
  <c r="X401"/>
  <c r="X270"/>
  <c r="W270" s="1"/>
  <c r="X236"/>
  <c r="W236" s="1"/>
  <c r="X176"/>
  <c r="W176" s="1"/>
  <c r="X155"/>
  <c r="W155" s="1"/>
  <c r="X22"/>
  <c r="Z371"/>
  <c r="Y371" s="1"/>
  <c r="Z261"/>
  <c r="Y261" s="1"/>
  <c r="Z110"/>
  <c r="Y110" s="1"/>
  <c r="Z60"/>
  <c r="Y60" s="1"/>
  <c r="AB270"/>
  <c r="AA270" s="1"/>
  <c r="AB37"/>
  <c r="AA37" s="1"/>
  <c r="AD437"/>
  <c r="AC437" s="1"/>
  <c r="AD298"/>
  <c r="AC298" s="1"/>
  <c r="AD281"/>
  <c r="AC281" s="1"/>
  <c r="AD224"/>
  <c r="AC224" s="1"/>
  <c r="AD128"/>
  <c r="AC128" s="1"/>
  <c r="AD94"/>
  <c r="AC94" s="1"/>
  <c r="AD53"/>
  <c r="AC53" s="1"/>
  <c r="AD29"/>
  <c r="AC29" s="1"/>
  <c r="AF261"/>
  <c r="AE261" s="1"/>
  <c r="AJ53"/>
  <c r="AI53" s="1"/>
  <c r="AL402"/>
  <c r="AL261"/>
  <c r="AK261" s="1"/>
  <c r="AT214"/>
  <c r="AS214" s="1"/>
  <c r="AT29"/>
  <c r="AS29" s="1"/>
  <c r="AT85"/>
  <c r="AV261"/>
  <c r="AU261" s="1"/>
  <c r="AV231"/>
  <c r="AU231" s="1"/>
  <c r="AV37"/>
  <c r="Z394"/>
  <c r="Y394" s="1"/>
  <c r="Z22"/>
  <c r="AB94"/>
  <c r="AA94" s="1"/>
  <c r="AD394"/>
  <c r="AC394" s="1"/>
  <c r="AD22"/>
  <c r="AF237"/>
  <c r="AF128"/>
  <c r="AE128" s="1"/>
  <c r="AF94"/>
  <c r="AE94" s="1"/>
  <c r="AF75"/>
  <c r="AE75" s="1"/>
  <c r="AF29"/>
  <c r="AH394"/>
  <c r="AG394" s="1"/>
  <c r="AH261"/>
  <c r="AG261" s="1"/>
  <c r="AH231"/>
  <c r="AG231" s="1"/>
  <c r="AH149"/>
  <c r="AH130"/>
  <c r="AH53"/>
  <c r="AG53" s="1"/>
  <c r="AJ446"/>
  <c r="AI446" s="1"/>
  <c r="AJ281"/>
  <c r="AI281" s="1"/>
  <c r="AJ270"/>
  <c r="AI270" s="1"/>
  <c r="AJ129"/>
  <c r="AI129" s="1"/>
  <c r="AJ100"/>
  <c r="AI100" s="1"/>
  <c r="AJ79"/>
  <c r="AI79" s="1"/>
  <c r="AJ60"/>
  <c r="AI60" s="1"/>
  <c r="AL394"/>
  <c r="AK394" s="1"/>
  <c r="AL309"/>
  <c r="AK309" s="1"/>
  <c r="AL270"/>
  <c r="AK270" s="1"/>
  <c r="AL236"/>
  <c r="AK236" s="1"/>
  <c r="AL214"/>
  <c r="AK214" s="1"/>
  <c r="AL129"/>
  <c r="AK129" s="1"/>
  <c r="AL69"/>
  <c r="AK69" s="1"/>
  <c r="AL22"/>
  <c r="AL85" s="1"/>
  <c r="AK85" s="1"/>
  <c r="AN424"/>
  <c r="AM424" s="1"/>
  <c r="AN447"/>
  <c r="AN381"/>
  <c r="AM381" s="1"/>
  <c r="AN298"/>
  <c r="AM298" s="1"/>
  <c r="AN128"/>
  <c r="AM128" s="1"/>
  <c r="AN94"/>
  <c r="AM94" s="1"/>
  <c r="AN75"/>
  <c r="AM75" s="1"/>
  <c r="AN53"/>
  <c r="AM53" s="1"/>
  <c r="AP261"/>
  <c r="AO261" s="1"/>
  <c r="AP231"/>
  <c r="AO231" s="1"/>
  <c r="AP149"/>
  <c r="AP53"/>
  <c r="AO53" s="1"/>
  <c r="AR446"/>
  <c r="AQ446" s="1"/>
  <c r="AR270"/>
  <c r="AQ270" s="1"/>
  <c r="AR236"/>
  <c r="AQ236" s="1"/>
  <c r="AR176"/>
  <c r="AR110"/>
  <c r="AR37"/>
  <c r="AT381"/>
  <c r="AS381" s="1"/>
  <c r="AT298"/>
  <c r="AS298" s="1"/>
  <c r="AT128"/>
  <c r="AS128" s="1"/>
  <c r="AT94"/>
  <c r="AS94" s="1"/>
  <c r="AT75"/>
  <c r="AS75" s="1"/>
  <c r="AT53"/>
  <c r="AS53" s="1"/>
  <c r="AV394"/>
  <c r="AU394" s="1"/>
  <c r="AV382"/>
  <c r="AV94"/>
  <c r="AU94" s="1"/>
  <c r="Z303"/>
  <c r="Y303" s="1"/>
  <c r="AF168"/>
  <c r="AF60"/>
  <c r="AE60" s="1"/>
  <c r="AF85"/>
  <c r="AE85" s="1"/>
  <c r="AH447"/>
  <c r="AH270"/>
  <c r="AG270" s="1"/>
  <c r="AH69"/>
  <c r="AG69" s="1"/>
  <c r="AJ424"/>
  <c r="AI424" s="1"/>
  <c r="AJ372"/>
  <c r="AJ252"/>
  <c r="AJ214"/>
  <c r="AI214" s="1"/>
  <c r="AJ168"/>
  <c r="AJ22"/>
  <c r="AL281"/>
  <c r="AK281" s="1"/>
  <c r="AL245"/>
  <c r="AK245" s="1"/>
  <c r="AL220"/>
  <c r="AK220" s="1"/>
  <c r="AL155"/>
  <c r="AK155" s="1"/>
  <c r="AL37"/>
  <c r="AK37" s="1"/>
  <c r="AN371"/>
  <c r="AM371" s="1"/>
  <c r="AN302"/>
  <c r="AM302" s="1"/>
  <c r="AN261"/>
  <c r="AM261" s="1"/>
  <c r="AN237"/>
  <c r="AN129"/>
  <c r="AM129" s="1"/>
  <c r="AN100"/>
  <c r="AM100" s="1"/>
  <c r="AN79"/>
  <c r="AM79" s="1"/>
  <c r="AN60"/>
  <c r="AM60" s="1"/>
  <c r="AP394"/>
  <c r="AP309"/>
  <c r="AO309" s="1"/>
  <c r="AP270"/>
  <c r="AO270" s="1"/>
  <c r="AP236"/>
  <c r="AO236" s="1"/>
  <c r="AP214"/>
  <c r="AO214" s="1"/>
  <c r="AP129"/>
  <c r="AO129" s="1"/>
  <c r="AP69"/>
  <c r="AO69" s="1"/>
  <c r="AP22"/>
  <c r="AR401"/>
  <c r="AQ401" s="1"/>
  <c r="AR324"/>
  <c r="AR298"/>
  <c r="AQ298" s="1"/>
  <c r="AR136"/>
  <c r="AQ136" s="1"/>
  <c r="AR119"/>
  <c r="AQ119" s="1"/>
  <c r="AR84"/>
  <c r="AQ84" s="1"/>
  <c r="AR60"/>
  <c r="AQ60" s="1"/>
  <c r="AT437"/>
  <c r="AS437" s="1"/>
  <c r="AT371"/>
  <c r="AS371" s="1"/>
  <c r="AT261"/>
  <c r="AS261" s="1"/>
  <c r="AT237"/>
  <c r="AT129"/>
  <c r="AS129" s="1"/>
  <c r="AT100"/>
  <c r="AS100" s="1"/>
  <c r="AT79"/>
  <c r="AS79" s="1"/>
  <c r="AT60"/>
  <c r="AS60" s="1"/>
  <c r="AV371"/>
  <c r="AU371" s="1"/>
  <c r="AV298"/>
  <c r="AU298" s="1"/>
  <c r="AF110"/>
  <c r="AE110" s="1"/>
  <c r="AH372"/>
  <c r="AG372" s="1"/>
  <c r="AH281"/>
  <c r="AG281" s="1"/>
  <c r="AH245"/>
  <c r="AG245" s="1"/>
  <c r="AH37"/>
  <c r="AJ29"/>
  <c r="AI29" s="1"/>
  <c r="AL237"/>
  <c r="AK237" s="1"/>
  <c r="AN401"/>
  <c r="AM401" s="1"/>
  <c r="AN376"/>
  <c r="AM376" s="1"/>
  <c r="AN281"/>
  <c r="AM281" s="1"/>
  <c r="AN168"/>
  <c r="AN22"/>
  <c r="AP281"/>
  <c r="AO281" s="1"/>
  <c r="AP245"/>
  <c r="AO245" s="1"/>
  <c r="AP37"/>
  <c r="AO37" s="1"/>
  <c r="AR424"/>
  <c r="AQ424" s="1"/>
  <c r="AR128"/>
  <c r="AQ128" s="1"/>
  <c r="AR94"/>
  <c r="AQ94" s="1"/>
  <c r="AT401"/>
  <c r="AS401" s="1"/>
  <c r="AT402"/>
  <c r="AS402" s="1"/>
  <c r="AT376"/>
  <c r="AS376" s="1"/>
  <c r="AT281"/>
  <c r="AS281" s="1"/>
  <c r="AT168"/>
  <c r="AS168" s="1"/>
  <c r="AT22"/>
  <c r="AV324"/>
  <c r="AU324" s="1"/>
  <c r="AV129"/>
  <c r="AU129" s="1"/>
  <c r="AX29"/>
  <c r="AW29" s="1"/>
  <c r="AZ372"/>
  <c r="AY372" s="1"/>
  <c r="BB402"/>
  <c r="AT424"/>
  <c r="AS424" s="1"/>
  <c r="AV270"/>
  <c r="AU270" s="1"/>
  <c r="AV236"/>
  <c r="AU236" s="1"/>
  <c r="AV176"/>
  <c r="AU176" s="1"/>
  <c r="AV155"/>
  <c r="AU155" s="1"/>
  <c r="AV60"/>
  <c r="AU60" s="1"/>
  <c r="AX437"/>
  <c r="AW437" s="1"/>
  <c r="AX371"/>
  <c r="AW371" s="1"/>
  <c r="AX302"/>
  <c r="AW302" s="1"/>
  <c r="AX261"/>
  <c r="AW261" s="1"/>
  <c r="AX237"/>
  <c r="AX128"/>
  <c r="AW128" s="1"/>
  <c r="AX94"/>
  <c r="AW94" s="1"/>
  <c r="AX75"/>
  <c r="AW75" s="1"/>
  <c r="AX53"/>
  <c r="AW53" s="1"/>
  <c r="AZ394"/>
  <c r="AY394" s="1"/>
  <c r="AZ382"/>
  <c r="BB168"/>
  <c r="BD402"/>
  <c r="BD372"/>
  <c r="BD237"/>
  <c r="BC237" s="1"/>
  <c r="AH324"/>
  <c r="AG324" s="1"/>
  <c r="AH176"/>
  <c r="AG176" s="1"/>
  <c r="AJ303"/>
  <c r="AI303" s="1"/>
  <c r="AL324"/>
  <c r="AK324" s="1"/>
  <c r="AL176"/>
  <c r="AK176" s="1"/>
  <c r="AP324"/>
  <c r="AO324" s="1"/>
  <c r="AP176"/>
  <c r="AO176" s="1"/>
  <c r="AT303"/>
  <c r="AS303" s="1"/>
  <c r="AV424"/>
  <c r="AU424" s="1"/>
  <c r="AV69"/>
  <c r="AU69" s="1"/>
  <c r="AX446"/>
  <c r="AW446" s="1"/>
  <c r="AX401"/>
  <c r="AW401" s="1"/>
  <c r="AX402"/>
  <c r="AW402" s="1"/>
  <c r="AX376"/>
  <c r="AW376" s="1"/>
  <c r="AX281"/>
  <c r="AW281" s="1"/>
  <c r="AX270"/>
  <c r="AW270" s="1"/>
  <c r="AX100"/>
  <c r="AW100" s="1"/>
  <c r="AX79"/>
  <c r="AW79" s="1"/>
  <c r="AX60"/>
  <c r="AW60" s="1"/>
  <c r="AZ371"/>
  <c r="AY371" s="1"/>
  <c r="AZ224"/>
  <c r="AY224" s="1"/>
  <c r="BB237"/>
  <c r="BA237" s="1"/>
  <c r="BB85"/>
  <c r="BD282"/>
  <c r="BC282" s="1"/>
  <c r="BD168"/>
  <c r="BF85"/>
  <c r="BE85" s="1"/>
  <c r="AV252"/>
  <c r="AU252" s="1"/>
  <c r="AV220"/>
  <c r="AU220" s="1"/>
  <c r="AV136"/>
  <c r="AX372"/>
  <c r="AX252"/>
  <c r="AX214"/>
  <c r="AW214" s="1"/>
  <c r="AX142"/>
  <c r="AW142" s="1"/>
  <c r="AX168"/>
  <c r="AX110"/>
  <c r="AW110" s="1"/>
  <c r="AX22"/>
  <c r="AZ324"/>
  <c r="AY324" s="1"/>
  <c r="AZ168"/>
  <c r="BB224"/>
  <c r="BA224" s="1"/>
  <c r="BD224"/>
  <c r="BC224" s="1"/>
  <c r="BD85"/>
  <c r="BD424"/>
  <c r="BC424" s="1"/>
  <c r="BF324"/>
  <c r="BE324" s="1"/>
  <c r="BF261"/>
  <c r="BE261" s="1"/>
  <c r="BF94"/>
  <c r="BE94" s="1"/>
  <c r="BF130"/>
  <c r="BE130" s="1"/>
  <c r="BH252"/>
  <c r="BH214"/>
  <c r="BG214" s="1"/>
  <c r="BH224"/>
  <c r="BG224" s="1"/>
  <c r="BH168"/>
  <c r="BN303"/>
  <c r="BM303" s="1"/>
  <c r="AX424"/>
  <c r="AW424" s="1"/>
  <c r="AZ136"/>
  <c r="AY136" s="1"/>
  <c r="BD303"/>
  <c r="BC303" s="1"/>
  <c r="BF424"/>
  <c r="BE424" s="1"/>
  <c r="BF270"/>
  <c r="BE270" s="1"/>
  <c r="BF236"/>
  <c r="BE236" s="1"/>
  <c r="BF176"/>
  <c r="BE176" s="1"/>
  <c r="BF155"/>
  <c r="BE155" s="1"/>
  <c r="BF60"/>
  <c r="BH437"/>
  <c r="BG437" s="1"/>
  <c r="BH371"/>
  <c r="BG371" s="1"/>
  <c r="BH298"/>
  <c r="BG298" s="1"/>
  <c r="BH119"/>
  <c r="BG119" s="1"/>
  <c r="BH69"/>
  <c r="BG69" s="1"/>
  <c r="BJ224"/>
  <c r="BI224" s="1"/>
  <c r="BL382"/>
  <c r="AX447"/>
  <c r="AZ424"/>
  <c r="AY424" s="1"/>
  <c r="AZ129"/>
  <c r="AY129" s="1"/>
  <c r="AZ22"/>
  <c r="BB324"/>
  <c r="BA324" s="1"/>
  <c r="BB282"/>
  <c r="BA282" s="1"/>
  <c r="BD94"/>
  <c r="BC94" s="1"/>
  <c r="BF382"/>
  <c r="BF237"/>
  <c r="BE237" s="1"/>
  <c r="BF168"/>
  <c r="BF69"/>
  <c r="BE69" s="1"/>
  <c r="BH446"/>
  <c r="BG446" s="1"/>
  <c r="BH401"/>
  <c r="BG401" s="1"/>
  <c r="BH376"/>
  <c r="BG376" s="1"/>
  <c r="BH302"/>
  <c r="BG302" s="1"/>
  <c r="BH261"/>
  <c r="BG261" s="1"/>
  <c r="BH237"/>
  <c r="BH128"/>
  <c r="BG128" s="1"/>
  <c r="BH94"/>
  <c r="BG94" s="1"/>
  <c r="BH75"/>
  <c r="BG75" s="1"/>
  <c r="BJ237"/>
  <c r="AZ303"/>
  <c r="AY303" s="1"/>
  <c r="BB424"/>
  <c r="BF282"/>
  <c r="BE282" s="1"/>
  <c r="BF224"/>
  <c r="BE224" s="1"/>
  <c r="BH281"/>
  <c r="BG281" s="1"/>
  <c r="BL282"/>
  <c r="BK282" s="1"/>
  <c r="BH29"/>
  <c r="BJ372"/>
  <c r="BI372" s="1"/>
  <c r="BJ100"/>
  <c r="BI100" s="1"/>
  <c r="BL394"/>
  <c r="BK394" s="1"/>
  <c r="BL376"/>
  <c r="BK376" s="1"/>
  <c r="BL372"/>
  <c r="BK372" s="1"/>
  <c r="BL281"/>
  <c r="BK281" s="1"/>
  <c r="BN424"/>
  <c r="BM424" s="1"/>
  <c r="BN401"/>
  <c r="BN324"/>
  <c r="BN270"/>
  <c r="BM270" s="1"/>
  <c r="BN176"/>
  <c r="BM176" s="1"/>
  <c r="BN29"/>
  <c r="BP446"/>
  <c r="BO446" s="1"/>
  <c r="BP281"/>
  <c r="BO281" s="1"/>
  <c r="BP261"/>
  <c r="BO261" s="1"/>
  <c r="BP129"/>
  <c r="BO129" s="1"/>
  <c r="BP100"/>
  <c r="BP79"/>
  <c r="BO79" s="1"/>
  <c r="BP60"/>
  <c r="BO60" s="1"/>
  <c r="BZ224"/>
  <c r="BY224" s="1"/>
  <c r="BJ371"/>
  <c r="BI371" s="1"/>
  <c r="BJ298"/>
  <c r="BI298" s="1"/>
  <c r="BJ303"/>
  <c r="BI303" s="1"/>
  <c r="BJ110"/>
  <c r="BI110" s="1"/>
  <c r="BL53"/>
  <c r="BK53" s="1"/>
  <c r="BN437"/>
  <c r="BM437" s="1"/>
  <c r="BP372"/>
  <c r="BO372" s="1"/>
  <c r="BP252"/>
  <c r="BP214"/>
  <c r="BO214" s="1"/>
  <c r="BP224"/>
  <c r="BO224" s="1"/>
  <c r="BP110"/>
  <c r="BO110" s="1"/>
  <c r="BP22"/>
  <c r="BZ447"/>
  <c r="BH424"/>
  <c r="BG424" s="1"/>
  <c r="BJ447"/>
  <c r="BI447" s="1"/>
  <c r="BJ424"/>
  <c r="BI424" s="1"/>
  <c r="BJ119"/>
  <c r="BI119" s="1"/>
  <c r="BJ75"/>
  <c r="BI75" s="1"/>
  <c r="BJ22"/>
  <c r="BL214"/>
  <c r="BK214" s="1"/>
  <c r="BL164"/>
  <c r="BK164" s="1"/>
  <c r="BL130"/>
  <c r="BK130" s="1"/>
  <c r="BN446"/>
  <c r="BM446" s="1"/>
  <c r="BN381"/>
  <c r="BM381" s="1"/>
  <c r="BN298"/>
  <c r="BM298" s="1"/>
  <c r="BN252"/>
  <c r="BM252" s="1"/>
  <c r="BN84"/>
  <c r="BM84" s="1"/>
  <c r="BN60"/>
  <c r="BM60" s="1"/>
  <c r="BP381"/>
  <c r="BO381" s="1"/>
  <c r="BP371"/>
  <c r="BO371" s="1"/>
  <c r="BP298"/>
  <c r="BO298" s="1"/>
  <c r="BP142"/>
  <c r="BO142" s="1"/>
  <c r="BP84"/>
  <c r="BO84" s="1"/>
  <c r="BP29"/>
  <c r="BO29" s="1"/>
  <c r="BX447"/>
  <c r="BJ402"/>
  <c r="BI402" s="1"/>
  <c r="BJ382"/>
  <c r="BJ136"/>
  <c r="BI136" s="1"/>
  <c r="BJ128"/>
  <c r="BI128" s="1"/>
  <c r="BL424"/>
  <c r="BK424" s="1"/>
  <c r="BL309"/>
  <c r="BK309" s="1"/>
  <c r="BL245"/>
  <c r="BK245" s="1"/>
  <c r="BL224"/>
  <c r="BK224" s="1"/>
  <c r="BL149"/>
  <c r="BK149" s="1"/>
  <c r="BL129"/>
  <c r="BK129" s="1"/>
  <c r="BL37"/>
  <c r="BK37" s="1"/>
  <c r="BL22"/>
  <c r="BN382"/>
  <c r="BN261"/>
  <c r="BM261" s="1"/>
  <c r="BN237"/>
  <c r="BM237" s="1"/>
  <c r="BN220"/>
  <c r="BM220" s="1"/>
  <c r="BN136"/>
  <c r="BN94"/>
  <c r="BM94" s="1"/>
  <c r="BN85"/>
  <c r="BM85" s="1"/>
  <c r="BP437"/>
  <c r="BO437" s="1"/>
  <c r="BP401"/>
  <c r="BO401" s="1"/>
  <c r="BP402"/>
  <c r="BO402" s="1"/>
  <c r="BP376"/>
  <c r="BO376" s="1"/>
  <c r="BP302"/>
  <c r="BO302" s="1"/>
  <c r="BP237"/>
  <c r="BO237" s="1"/>
  <c r="BP53"/>
  <c r="BO53" s="1"/>
  <c r="BR371"/>
  <c r="BQ371" s="1"/>
  <c r="BR176"/>
  <c r="BQ176" s="1"/>
  <c r="BR69"/>
  <c r="BQ69" s="1"/>
  <c r="BT214"/>
  <c r="BS214" s="1"/>
  <c r="BT168"/>
  <c r="BS168" s="1"/>
  <c r="BT53"/>
  <c r="BS53" s="1"/>
  <c r="BV324"/>
  <c r="BU324" s="1"/>
  <c r="BV261"/>
  <c r="BU261" s="1"/>
  <c r="BV231"/>
  <c r="BU231" s="1"/>
  <c r="BV119"/>
  <c r="BU119" s="1"/>
  <c r="BX37"/>
  <c r="BW37" s="1"/>
  <c r="BX22"/>
  <c r="BZ394"/>
  <c r="BZ270"/>
  <c r="BY270" s="1"/>
  <c r="BZ237"/>
  <c r="BY237" s="1"/>
  <c r="BZ119"/>
  <c r="BY119" s="1"/>
  <c r="BZ69"/>
  <c r="BY69" s="1"/>
  <c r="BP424"/>
  <c r="BO424" s="1"/>
  <c r="BR136"/>
  <c r="BQ136" s="1"/>
  <c r="BR29"/>
  <c r="BQ29" s="1"/>
  <c r="BT394"/>
  <c r="BS394" s="1"/>
  <c r="BT382"/>
  <c r="BT298"/>
  <c r="BS298" s="1"/>
  <c r="BT303"/>
  <c r="BS303" s="1"/>
  <c r="BT281"/>
  <c r="BS281" s="1"/>
  <c r="BT149"/>
  <c r="BS149" s="1"/>
  <c r="BT136"/>
  <c r="BS136" s="1"/>
  <c r="BT110"/>
  <c r="BS110" s="1"/>
  <c r="BV424"/>
  <c r="BV401"/>
  <c r="BU401" s="1"/>
  <c r="BV270"/>
  <c r="BU270" s="1"/>
  <c r="BV236"/>
  <c r="BU236" s="1"/>
  <c r="BV164"/>
  <c r="BU164" s="1"/>
  <c r="BV128"/>
  <c r="BU128" s="1"/>
  <c r="BV22"/>
  <c r="BU22" s="1"/>
  <c r="BX394"/>
  <c r="BW394" s="1"/>
  <c r="BX231"/>
  <c r="BW231" s="1"/>
  <c r="BX176"/>
  <c r="BW176" s="1"/>
  <c r="BX149"/>
  <c r="BW149" s="1"/>
  <c r="BX136"/>
  <c r="I402"/>
  <c r="I237"/>
  <c r="I85"/>
  <c r="I449"/>
  <c r="BZ309"/>
  <c r="BY309" s="1"/>
  <c r="BZ298"/>
  <c r="BZ252"/>
  <c r="BY252" s="1"/>
  <c r="BZ128"/>
  <c r="BY128" s="1"/>
  <c r="BZ94"/>
  <c r="BY94" s="1"/>
  <c r="BZ75"/>
  <c r="BY75" s="1"/>
  <c r="BZ29"/>
  <c r="BY29" s="1"/>
  <c r="BP447"/>
  <c r="BO447" s="1"/>
  <c r="BR309"/>
  <c r="BQ309" s="1"/>
  <c r="BR245"/>
  <c r="BR142"/>
  <c r="BQ142" s="1"/>
  <c r="BR130"/>
  <c r="BR94"/>
  <c r="BQ94" s="1"/>
  <c r="BR84"/>
  <c r="BQ84" s="1"/>
  <c r="BR37"/>
  <c r="BQ37" s="1"/>
  <c r="BT371"/>
  <c r="BS371" s="1"/>
  <c r="BT119"/>
  <c r="BS119" s="1"/>
  <c r="BT75"/>
  <c r="BS75" s="1"/>
  <c r="BV437"/>
  <c r="BU437" s="1"/>
  <c r="BV372"/>
  <c r="BV214"/>
  <c r="BU214" s="1"/>
  <c r="BV168"/>
  <c r="BU168" s="1"/>
  <c r="BV100"/>
  <c r="BU100" s="1"/>
  <c r="BV53"/>
  <c r="BU53" s="1"/>
  <c r="BX309"/>
  <c r="BW309" s="1"/>
  <c r="BX245"/>
  <c r="BW245" s="1"/>
  <c r="BX236"/>
  <c r="BW236" s="1"/>
  <c r="BX214"/>
  <c r="BW214" s="1"/>
  <c r="BX85"/>
  <c r="BW85" s="1"/>
  <c r="BX53"/>
  <c r="BW53" s="1"/>
  <c r="I372"/>
  <c r="I130"/>
  <c r="BZ372"/>
  <c r="BY372" s="1"/>
  <c r="BZ324"/>
  <c r="BY324" s="1"/>
  <c r="BZ142"/>
  <c r="BY142" s="1"/>
  <c r="BZ168"/>
  <c r="BZ100"/>
  <c r="BY100" s="1"/>
  <c r="BZ79"/>
  <c r="BY79" s="1"/>
  <c r="BZ60"/>
  <c r="BY60" s="1"/>
  <c r="BZ85"/>
  <c r="BY85" s="1"/>
  <c r="BR402"/>
  <c r="BQ402" s="1"/>
  <c r="BR394"/>
  <c r="BQ394" s="1"/>
  <c r="BR382"/>
  <c r="BR372"/>
  <c r="BQ372" s="1"/>
  <c r="BR298"/>
  <c r="BQ298" s="1"/>
  <c r="BR281"/>
  <c r="BQ281" s="1"/>
  <c r="BR155"/>
  <c r="BQ155" s="1"/>
  <c r="BR60"/>
  <c r="BQ60" s="1"/>
  <c r="BT164"/>
  <c r="BS164" s="1"/>
  <c r="BT128"/>
  <c r="BS128" s="1"/>
  <c r="BT22"/>
  <c r="BS22" s="1"/>
  <c r="BV446"/>
  <c r="BU446" s="1"/>
  <c r="BV381"/>
  <c r="BV252"/>
  <c r="BU252" s="1"/>
  <c r="BV282"/>
  <c r="BU282" s="1"/>
  <c r="BV220"/>
  <c r="BU220" s="1"/>
  <c r="BV149"/>
  <c r="BU149" s="1"/>
  <c r="BV136"/>
  <c r="BU136" s="1"/>
  <c r="BV110"/>
  <c r="BU110" s="1"/>
  <c r="BX324"/>
  <c r="BW324" s="1"/>
  <c r="BX281"/>
  <c r="BW281" s="1"/>
  <c r="BX220"/>
  <c r="BW220" s="1"/>
  <c r="BX155"/>
  <c r="BW155" s="1"/>
  <c r="BX129"/>
  <c r="BW129" s="1"/>
  <c r="I447"/>
  <c r="I168"/>
  <c r="BZ261"/>
  <c r="BY261" s="1"/>
  <c r="BZ110"/>
  <c r="BZ84"/>
  <c r="BY84" s="1"/>
  <c r="BT424"/>
  <c r="BS424" s="1"/>
  <c r="BR214"/>
  <c r="BQ214" s="1"/>
  <c r="CA71" i="30"/>
  <c r="I107"/>
  <c r="H107"/>
  <c r="CB183" i="6"/>
  <c r="CC183" s="1"/>
  <c r="CB303"/>
  <c r="CA303" s="1"/>
  <c r="CC298"/>
  <c r="CC291"/>
  <c r="BY298"/>
  <c r="BZ303"/>
  <c r="BY303" s="1"/>
  <c r="CC303"/>
  <c r="CA298"/>
  <c r="BN372" l="1"/>
  <c r="BM372" s="1"/>
  <c r="BM324"/>
  <c r="BL447"/>
  <c r="BK447" s="1"/>
  <c r="AP224"/>
  <c r="AO224" s="1"/>
  <c r="AG130"/>
  <c r="AZ447"/>
  <c r="AY447" s="1"/>
  <c r="AS85"/>
  <c r="AT130"/>
  <c r="AS130" s="1"/>
  <c r="X85"/>
  <c r="W85" s="1"/>
  <c r="W22"/>
  <c r="AK168"/>
  <c r="CB60"/>
  <c r="CC55"/>
  <c r="AJ468"/>
  <c r="AI382"/>
  <c r="AG382"/>
  <c r="AH468"/>
  <c r="X168"/>
  <c r="W168" s="1"/>
  <c r="W136"/>
  <c r="AT282"/>
  <c r="AS282" s="1"/>
  <c r="AS252"/>
  <c r="AO382"/>
  <c r="AP468"/>
  <c r="AB282"/>
  <c r="AA282" s="1"/>
  <c r="AA372"/>
  <c r="Y237"/>
  <c r="S447"/>
  <c r="M402"/>
  <c r="CC37"/>
  <c r="CA37"/>
  <c r="X468"/>
  <c r="W382"/>
  <c r="Q85"/>
  <c r="N130"/>
  <c r="M130" s="1"/>
  <c r="CB401"/>
  <c r="CC396"/>
  <c r="S85"/>
  <c r="Q382"/>
  <c r="R468"/>
  <c r="M168"/>
  <c r="K168"/>
  <c r="CC53"/>
  <c r="CA53"/>
  <c r="CA424"/>
  <c r="CC424"/>
  <c r="CB100"/>
  <c r="CC98"/>
  <c r="CC220"/>
  <c r="CA220"/>
  <c r="L372"/>
  <c r="K372" s="1"/>
  <c r="CB149"/>
  <c r="CB168" s="1"/>
  <c r="CC168" s="1"/>
  <c r="CC381"/>
  <c r="CA381"/>
  <c r="CB447"/>
  <c r="CA447" s="1"/>
  <c r="BX168"/>
  <c r="BW168" s="1"/>
  <c r="BW136"/>
  <c r="AZ468"/>
  <c r="AY382"/>
  <c r="AR372"/>
  <c r="AQ372" s="1"/>
  <c r="AQ324"/>
  <c r="BT85"/>
  <c r="BS85" s="1"/>
  <c r="BY168"/>
  <c r="BX402"/>
  <c r="BW402" s="1"/>
  <c r="BH85"/>
  <c r="BG85" s="1"/>
  <c r="BJ129"/>
  <c r="BI129" s="1"/>
  <c r="BF468"/>
  <c r="BE382"/>
  <c r="BE60"/>
  <c r="BD447"/>
  <c r="BC447" s="1"/>
  <c r="AY168"/>
  <c r="AW168"/>
  <c r="AX282"/>
  <c r="AW282" s="1"/>
  <c r="AW252"/>
  <c r="BA168"/>
  <c r="AX85"/>
  <c r="AW85" s="1"/>
  <c r="AP372"/>
  <c r="AO372" s="1"/>
  <c r="AN382"/>
  <c r="AH282"/>
  <c r="AG282" s="1"/>
  <c r="AP402"/>
  <c r="AO402" s="1"/>
  <c r="AO394"/>
  <c r="AL282"/>
  <c r="AK282" s="1"/>
  <c r="AI22"/>
  <c r="AJ282"/>
  <c r="AI282" s="1"/>
  <c r="AI252"/>
  <c r="AV402"/>
  <c r="AU402" s="1"/>
  <c r="AR129"/>
  <c r="AQ110"/>
  <c r="AM447"/>
  <c r="AH168"/>
  <c r="AG168" s="1"/>
  <c r="AG149"/>
  <c r="AU37"/>
  <c r="AV303"/>
  <c r="AU303" s="1"/>
  <c r="AL224"/>
  <c r="AK224" s="1"/>
  <c r="AF129"/>
  <c r="AE129" s="1"/>
  <c r="Z85"/>
  <c r="Y85" s="1"/>
  <c r="X402"/>
  <c r="W402" s="1"/>
  <c r="W401"/>
  <c r="AN282"/>
  <c r="AM282" s="1"/>
  <c r="AM252"/>
  <c r="AD402"/>
  <c r="AC402" s="1"/>
  <c r="AB402"/>
  <c r="AA402" s="1"/>
  <c r="AA394"/>
  <c r="Z468"/>
  <c r="Y382"/>
  <c r="V282"/>
  <c r="U282" s="1"/>
  <c r="P468"/>
  <c r="O382"/>
  <c r="N449"/>
  <c r="M449" s="1"/>
  <c r="AN130"/>
  <c r="AM130" s="1"/>
  <c r="AH402"/>
  <c r="AG402" s="1"/>
  <c r="AD85"/>
  <c r="AC85" s="1"/>
  <c r="AD282"/>
  <c r="AC282" s="1"/>
  <c r="AC245"/>
  <c r="AB85"/>
  <c r="AA85" s="1"/>
  <c r="AA22"/>
  <c r="Y94"/>
  <c r="M237"/>
  <c r="AT372"/>
  <c r="AS372" s="1"/>
  <c r="AC372"/>
  <c r="AA447"/>
  <c r="U372"/>
  <c r="CB94"/>
  <c r="CC89"/>
  <c r="L224"/>
  <c r="K224" s="1"/>
  <c r="CA142"/>
  <c r="CC142"/>
  <c r="U402"/>
  <c r="Q168"/>
  <c r="K85"/>
  <c r="CA136"/>
  <c r="CC136"/>
  <c r="S168"/>
  <c r="O85"/>
  <c r="L129"/>
  <c r="K129" s="1"/>
  <c r="CC231"/>
  <c r="CA231"/>
  <c r="N372"/>
  <c r="M372" s="1"/>
  <c r="L282"/>
  <c r="K282" s="1"/>
  <c r="K252"/>
  <c r="K382"/>
  <c r="L468"/>
  <c r="CB69"/>
  <c r="L130"/>
  <c r="K130" s="1"/>
  <c r="CC394"/>
  <c r="CA394"/>
  <c r="CA437"/>
  <c r="CC437"/>
  <c r="BW22"/>
  <c r="BR85"/>
  <c r="BQ85" s="1"/>
  <c r="BA85"/>
  <c r="BR282"/>
  <c r="BQ282" s="1"/>
  <c r="BQ245"/>
  <c r="BL85"/>
  <c r="BK22"/>
  <c r="BH303"/>
  <c r="BG303" s="1"/>
  <c r="BM29"/>
  <c r="BN402"/>
  <c r="BM402" s="1"/>
  <c r="BM401"/>
  <c r="BL168"/>
  <c r="BK168" s="1"/>
  <c r="BC85"/>
  <c r="AV224"/>
  <c r="AU224" s="1"/>
  <c r="BV224"/>
  <c r="BU224" s="1"/>
  <c r="BQ447"/>
  <c r="M447"/>
  <c r="AK447"/>
  <c r="U447"/>
  <c r="CC447"/>
  <c r="W447"/>
  <c r="AO447"/>
  <c r="Q447"/>
  <c r="BX372"/>
  <c r="BW372" s="1"/>
  <c r="BV382"/>
  <c r="BU381"/>
  <c r="BQ382"/>
  <c r="BR468"/>
  <c r="BU372"/>
  <c r="BT282"/>
  <c r="BS282" s="1"/>
  <c r="U237"/>
  <c r="BQ237"/>
  <c r="S237"/>
  <c r="BK237"/>
  <c r="Q237"/>
  <c r="AY237"/>
  <c r="BS237"/>
  <c r="O237"/>
  <c r="BT129"/>
  <c r="BT402"/>
  <c r="BS402" s="1"/>
  <c r="BZ402"/>
  <c r="BY402" s="1"/>
  <c r="BY394"/>
  <c r="BT447"/>
  <c r="BS447" s="1"/>
  <c r="BZ282"/>
  <c r="BY282" s="1"/>
  <c r="BN130"/>
  <c r="BM130" s="1"/>
  <c r="BH447"/>
  <c r="BG447" s="1"/>
  <c r="BN224"/>
  <c r="BM224" s="1"/>
  <c r="BJ168"/>
  <c r="BI168" s="1"/>
  <c r="BY447"/>
  <c r="BO22"/>
  <c r="BG29"/>
  <c r="BH129"/>
  <c r="BG129" s="1"/>
  <c r="BB447"/>
  <c r="BA447" s="1"/>
  <c r="BA424"/>
  <c r="BI237"/>
  <c r="BG237"/>
  <c r="BH382"/>
  <c r="BF447"/>
  <c r="BE447" s="1"/>
  <c r="AY22"/>
  <c r="AX303"/>
  <c r="AW303" s="1"/>
  <c r="BJ130"/>
  <c r="BI130" s="1"/>
  <c r="BF372"/>
  <c r="BE372" s="1"/>
  <c r="BL402"/>
  <c r="BK402" s="1"/>
  <c r="BH282"/>
  <c r="BG282" s="1"/>
  <c r="BG252"/>
  <c r="BD130"/>
  <c r="BC130" s="1"/>
  <c r="AW372"/>
  <c r="AV282"/>
  <c r="AU282" s="1"/>
  <c r="BC168"/>
  <c r="AX382"/>
  <c r="AT447"/>
  <c r="AS447" s="1"/>
  <c r="AN303"/>
  <c r="AM303" s="1"/>
  <c r="BC372"/>
  <c r="BB372"/>
  <c r="BA372" s="1"/>
  <c r="AZ402"/>
  <c r="AY402" s="1"/>
  <c r="BA402"/>
  <c r="AT382"/>
  <c r="AR85"/>
  <c r="AQ85" s="1"/>
  <c r="AR282"/>
  <c r="AQ282" s="1"/>
  <c r="AP282"/>
  <c r="AO282" s="1"/>
  <c r="AM22"/>
  <c r="AJ85"/>
  <c r="AI85" s="1"/>
  <c r="AV85"/>
  <c r="AU85" s="1"/>
  <c r="AS237"/>
  <c r="AR303"/>
  <c r="AQ303" s="1"/>
  <c r="AP85"/>
  <c r="AO22"/>
  <c r="AM237"/>
  <c r="AI168"/>
  <c r="AI372"/>
  <c r="AE168"/>
  <c r="AV130"/>
  <c r="AU130" s="1"/>
  <c r="AR168"/>
  <c r="AQ168" s="1"/>
  <c r="AR402"/>
  <c r="AQ402" s="1"/>
  <c r="AP130"/>
  <c r="AO130" s="1"/>
  <c r="AH224"/>
  <c r="AG224" s="1"/>
  <c r="AE29"/>
  <c r="AE237"/>
  <c r="Y22"/>
  <c r="AV237"/>
  <c r="AU237" s="1"/>
  <c r="AV372"/>
  <c r="AU372" s="1"/>
  <c r="AT224"/>
  <c r="AS224" s="1"/>
  <c r="U22"/>
  <c r="AN372"/>
  <c r="AM372" s="1"/>
  <c r="AJ130"/>
  <c r="AI130" s="1"/>
  <c r="AD447"/>
  <c r="AC447" s="1"/>
  <c r="Y168"/>
  <c r="CB75"/>
  <c r="CC73"/>
  <c r="AJ402"/>
  <c r="AI402" s="1"/>
  <c r="AB168"/>
  <c r="AA168" s="1"/>
  <c r="AA382"/>
  <c r="AB468"/>
  <c r="X282"/>
  <c r="W282" s="1"/>
  <c r="V129"/>
  <c r="U129" s="1"/>
  <c r="O22"/>
  <c r="K22"/>
  <c r="AF130"/>
  <c r="AE130" s="1"/>
  <c r="AD382"/>
  <c r="Z402"/>
  <c r="Y402" s="1"/>
  <c r="L402"/>
  <c r="K402" s="1"/>
  <c r="CB176"/>
  <c r="T130"/>
  <c r="S130" s="1"/>
  <c r="P130"/>
  <c r="O130" s="1"/>
  <c r="CB119"/>
  <c r="CC113"/>
  <c r="K237"/>
  <c r="L447"/>
  <c r="K447" s="1"/>
  <c r="X303"/>
  <c r="W303" s="1"/>
  <c r="R224"/>
  <c r="Q224" s="1"/>
  <c r="O168"/>
  <c r="CB252"/>
  <c r="CC247"/>
  <c r="CB79"/>
  <c r="CC78"/>
  <c r="CB110"/>
  <c r="CB382"/>
  <c r="CB237"/>
  <c r="CA237" s="1"/>
  <c r="BT468"/>
  <c r="BS382"/>
  <c r="BV402"/>
  <c r="BU402" s="1"/>
  <c r="BP168"/>
  <c r="BO168" s="1"/>
  <c r="BP130"/>
  <c r="BO130" s="1"/>
  <c r="BO100"/>
  <c r="BL468"/>
  <c r="BK382"/>
  <c r="AH85"/>
  <c r="AG85" s="1"/>
  <c r="AG37"/>
  <c r="AL372"/>
  <c r="AK372" s="1"/>
  <c r="AQ37"/>
  <c r="BR224"/>
  <c r="BQ224" s="1"/>
  <c r="BA130"/>
  <c r="Q130"/>
  <c r="J86"/>
  <c r="I467"/>
  <c r="J10"/>
  <c r="BV447"/>
  <c r="BU447" s="1"/>
  <c r="BU424"/>
  <c r="BP85"/>
  <c r="BO85" s="1"/>
  <c r="CB214"/>
  <c r="BZ129"/>
  <c r="BY129" s="1"/>
  <c r="BY110"/>
  <c r="BX130"/>
  <c r="BW130" s="1"/>
  <c r="BX237"/>
  <c r="BW237" s="1"/>
  <c r="BV129"/>
  <c r="BU129" s="1"/>
  <c r="BR303"/>
  <c r="BQ303" s="1"/>
  <c r="BX282"/>
  <c r="BW282" s="1"/>
  <c r="BQ130"/>
  <c r="BP303"/>
  <c r="BO303" s="1"/>
  <c r="S402"/>
  <c r="Q402"/>
  <c r="O402"/>
  <c r="BE402"/>
  <c r="J386"/>
  <c r="BX224"/>
  <c r="BW224" s="1"/>
  <c r="BV85"/>
  <c r="BT224"/>
  <c r="BS224" s="1"/>
  <c r="BT372"/>
  <c r="BS372" s="1"/>
  <c r="BV237"/>
  <c r="BU237" s="1"/>
  <c r="BR168"/>
  <c r="BQ168" s="1"/>
  <c r="BP382"/>
  <c r="BN168"/>
  <c r="BM168" s="1"/>
  <c r="BM136"/>
  <c r="BM382"/>
  <c r="BN468"/>
  <c r="BI382"/>
  <c r="BJ468"/>
  <c r="BW447"/>
  <c r="BN282"/>
  <c r="BM282" s="1"/>
  <c r="BI22"/>
  <c r="BV130"/>
  <c r="BU130" s="1"/>
  <c r="BP282"/>
  <c r="BO282" s="1"/>
  <c r="BO252"/>
  <c r="BZ130"/>
  <c r="BY130" s="1"/>
  <c r="BJ85"/>
  <c r="BI85" s="1"/>
  <c r="BN447"/>
  <c r="BM447" s="1"/>
  <c r="BH402"/>
  <c r="BG402" s="1"/>
  <c r="BE168"/>
  <c r="AW447"/>
  <c r="BG168"/>
  <c r="BH372"/>
  <c r="BG372" s="1"/>
  <c r="AW22"/>
  <c r="AX224"/>
  <c r="AW224" s="1"/>
  <c r="AV168"/>
  <c r="AU168" s="1"/>
  <c r="AU136"/>
  <c r="AX129"/>
  <c r="AW129" s="1"/>
  <c r="AR237"/>
  <c r="AQ237" s="1"/>
  <c r="BC402"/>
  <c r="AZ130"/>
  <c r="AY130" s="1"/>
  <c r="AW237"/>
  <c r="AZ85"/>
  <c r="AS22"/>
  <c r="AR447"/>
  <c r="AQ447" s="1"/>
  <c r="AM168"/>
  <c r="AN402"/>
  <c r="AM402" s="1"/>
  <c r="AV449"/>
  <c r="AU449" s="1"/>
  <c r="AJ224"/>
  <c r="AI224" s="1"/>
  <c r="AJ447"/>
  <c r="AI447" s="1"/>
  <c r="AG447"/>
  <c r="AD303"/>
  <c r="AC303" s="1"/>
  <c r="AU382"/>
  <c r="AV468"/>
  <c r="AR224"/>
  <c r="AQ224" s="1"/>
  <c r="AQ176"/>
  <c r="AP168"/>
  <c r="AO168" s="1"/>
  <c r="AO149"/>
  <c r="AK22"/>
  <c r="AC22"/>
  <c r="AV447"/>
  <c r="AU447" s="1"/>
  <c r="AK402"/>
  <c r="Z129"/>
  <c r="Y129" s="1"/>
  <c r="U85"/>
  <c r="AN224"/>
  <c r="AM224" s="1"/>
  <c r="AL130"/>
  <c r="AK130" s="1"/>
  <c r="AE402"/>
  <c r="AC237"/>
  <c r="Z282"/>
  <c r="Y282" s="1"/>
  <c r="Y252"/>
  <c r="W130"/>
  <c r="X372"/>
  <c r="W372" s="1"/>
  <c r="W324"/>
  <c r="S382"/>
  <c r="T468"/>
  <c r="R449"/>
  <c r="Q449" s="1"/>
  <c r="CB29"/>
  <c r="CC24"/>
  <c r="AN85"/>
  <c r="AM85" s="1"/>
  <c r="AL449"/>
  <c r="AK449" s="1"/>
  <c r="AD129"/>
  <c r="AC129" s="1"/>
  <c r="AB224"/>
  <c r="AA224" s="1"/>
  <c r="V224"/>
  <c r="U224" s="1"/>
  <c r="AP237"/>
  <c r="AO237" s="1"/>
  <c r="AI237"/>
  <c r="AC168"/>
  <c r="AB130"/>
  <c r="AA130" s="1"/>
  <c r="Z447"/>
  <c r="Y447" s="1"/>
  <c r="V168"/>
  <c r="U168" s="1"/>
  <c r="S372"/>
  <c r="O447"/>
  <c r="CB128"/>
  <c r="CC122"/>
  <c r="X224"/>
  <c r="W224" s="1"/>
  <c r="M85"/>
  <c r="CB324"/>
  <c r="CC312"/>
  <c r="V468"/>
  <c r="U382"/>
  <c r="R372"/>
  <c r="Q372" s="1"/>
  <c r="O372"/>
  <c r="CB167"/>
  <c r="CC166"/>
  <c r="CB22"/>
  <c r="T449"/>
  <c r="S449" s="1"/>
  <c r="CB164"/>
  <c r="CC161"/>
  <c r="CC376"/>
  <c r="CA376"/>
  <c r="I22" i="3"/>
  <c r="I75" i="30"/>
  <c r="CB224" i="6"/>
  <c r="CA224" s="1"/>
  <c r="CA214"/>
  <c r="CC214"/>
  <c r="BR449"/>
  <c r="BQ449" s="1"/>
  <c r="AU463" l="1"/>
  <c r="AV463" s="1"/>
  <c r="AU459"/>
  <c r="AV459" s="1"/>
  <c r="AU455"/>
  <c r="AV455" s="1"/>
  <c r="AU462"/>
  <c r="AV462" s="1"/>
  <c r="AU458"/>
  <c r="AV458" s="1"/>
  <c r="AU454"/>
  <c r="AV454" s="1"/>
  <c r="AU461"/>
  <c r="AV461" s="1"/>
  <c r="AU457"/>
  <c r="AV457" s="1"/>
  <c r="AU453"/>
  <c r="AV453" s="1"/>
  <c r="AU452"/>
  <c r="AV452" s="1"/>
  <c r="AV465" s="1"/>
  <c r="AU465" s="1"/>
  <c r="AU464"/>
  <c r="AV464" s="1"/>
  <c r="AU460"/>
  <c r="AV460" s="1"/>
  <c r="AU456"/>
  <c r="AV456" s="1"/>
  <c r="BO382"/>
  <c r="BP468"/>
  <c r="X449"/>
  <c r="W449" s="1"/>
  <c r="S461"/>
  <c r="T461" s="1"/>
  <c r="S457"/>
  <c r="T457" s="1"/>
  <c r="S453"/>
  <c r="T453" s="1"/>
  <c r="S464"/>
  <c r="T464" s="1"/>
  <c r="S460"/>
  <c r="T460" s="1"/>
  <c r="S456"/>
  <c r="T456" s="1"/>
  <c r="S452"/>
  <c r="T452" s="1"/>
  <c r="S463"/>
  <c r="T463" s="1"/>
  <c r="S459"/>
  <c r="T459" s="1"/>
  <c r="S455"/>
  <c r="T455" s="1"/>
  <c r="S462"/>
  <c r="T462" s="1"/>
  <c r="S458"/>
  <c r="T458" s="1"/>
  <c r="S454"/>
  <c r="T454" s="1"/>
  <c r="AX130"/>
  <c r="AW130" s="1"/>
  <c r="AX449"/>
  <c r="AW449" s="1"/>
  <c r="BU85"/>
  <c r="BV449"/>
  <c r="BU449" s="1"/>
  <c r="J431"/>
  <c r="J413"/>
  <c r="J380"/>
  <c r="J357"/>
  <c r="J341"/>
  <c r="J294"/>
  <c r="J274"/>
  <c r="J254"/>
  <c r="J228"/>
  <c r="J203"/>
  <c r="J183"/>
  <c r="J154"/>
  <c r="J127"/>
  <c r="J107"/>
  <c r="J82"/>
  <c r="J453"/>
  <c r="J56"/>
  <c r="J36"/>
  <c r="J18"/>
  <c r="J407"/>
  <c r="J351"/>
  <c r="J288"/>
  <c r="J250"/>
  <c r="J200"/>
  <c r="J146"/>
  <c r="J105"/>
  <c r="J455"/>
  <c r="J40"/>
  <c r="J444"/>
  <c r="J408"/>
  <c r="J360"/>
  <c r="J293"/>
  <c r="J251"/>
  <c r="J201"/>
  <c r="J161"/>
  <c r="J112"/>
  <c r="J456"/>
  <c r="J41"/>
  <c r="J442"/>
  <c r="J422"/>
  <c r="J406"/>
  <c r="J370"/>
  <c r="J354"/>
  <c r="J338"/>
  <c r="J291"/>
  <c r="J269"/>
  <c r="J249"/>
  <c r="J219"/>
  <c r="J199"/>
  <c r="J180"/>
  <c r="J151"/>
  <c r="J124"/>
  <c r="J104"/>
  <c r="J78"/>
  <c r="J73"/>
  <c r="J51"/>
  <c r="J33"/>
  <c r="J445"/>
  <c r="J427"/>
  <c r="J409"/>
  <c r="J369"/>
  <c r="J353"/>
  <c r="J314"/>
  <c r="J290"/>
  <c r="J268"/>
  <c r="J248"/>
  <c r="J218"/>
  <c r="J198"/>
  <c r="J179"/>
  <c r="J148"/>
  <c r="J123"/>
  <c r="J103"/>
  <c r="J77"/>
  <c r="J72"/>
  <c r="J50"/>
  <c r="J32"/>
  <c r="J439"/>
  <c r="J393"/>
  <c r="J343"/>
  <c r="J276"/>
  <c r="J240"/>
  <c r="J190"/>
  <c r="J134"/>
  <c r="J92"/>
  <c r="J68"/>
  <c r="J34"/>
  <c r="J434"/>
  <c r="J396"/>
  <c r="J352"/>
  <c r="J285"/>
  <c r="J241"/>
  <c r="J191"/>
  <c r="J147"/>
  <c r="J99"/>
  <c r="J71"/>
  <c r="J35"/>
  <c r="J436"/>
  <c r="J418"/>
  <c r="J398"/>
  <c r="J366"/>
  <c r="J350"/>
  <c r="J308"/>
  <c r="J287"/>
  <c r="J265"/>
  <c r="J243"/>
  <c r="J213"/>
  <c r="J194"/>
  <c r="J173"/>
  <c r="J145"/>
  <c r="J118"/>
  <c r="J97"/>
  <c r="J462"/>
  <c r="J67"/>
  <c r="J47"/>
  <c r="J27"/>
  <c r="J443"/>
  <c r="J411"/>
  <c r="J363"/>
  <c r="J305"/>
  <c r="J260"/>
  <c r="J205"/>
  <c r="J166"/>
  <c r="J109"/>
  <c r="J64"/>
  <c r="J16"/>
  <c r="J412"/>
  <c r="J356"/>
  <c r="J297"/>
  <c r="J257"/>
  <c r="J206"/>
  <c r="J153"/>
  <c r="J106"/>
  <c r="J452"/>
  <c r="J31"/>
  <c r="J337"/>
  <c r="J334"/>
  <c r="J373"/>
  <c r="J417"/>
  <c r="J361"/>
  <c r="J300"/>
  <c r="J258"/>
  <c r="J208"/>
  <c r="J162"/>
  <c r="J113"/>
  <c r="J457"/>
  <c r="J42"/>
  <c r="J419"/>
  <c r="J296"/>
  <c r="J210"/>
  <c r="J115"/>
  <c r="J48"/>
  <c r="J416"/>
  <c r="J306"/>
  <c r="J211"/>
  <c r="J122"/>
  <c r="J49"/>
  <c r="J428"/>
  <c r="J388"/>
  <c r="J342"/>
  <c r="J275"/>
  <c r="J229"/>
  <c r="J184"/>
  <c r="J133"/>
  <c r="J83"/>
  <c r="J57"/>
  <c r="J17"/>
  <c r="J415"/>
  <c r="J355"/>
  <c r="J280"/>
  <c r="J216"/>
  <c r="J152"/>
  <c r="J459"/>
  <c r="J28"/>
  <c r="J400"/>
  <c r="J340"/>
  <c r="J267"/>
  <c r="J196"/>
  <c r="J126"/>
  <c r="J460"/>
  <c r="J15"/>
  <c r="J328"/>
  <c r="J383"/>
  <c r="I469"/>
  <c r="I470" s="1"/>
  <c r="J441"/>
  <c r="J144"/>
  <c r="J66"/>
  <c r="J367"/>
  <c r="J266"/>
  <c r="J88"/>
  <c r="J24"/>
  <c r="J273"/>
  <c r="J89"/>
  <c r="J25"/>
  <c r="J362"/>
  <c r="J301"/>
  <c r="J209"/>
  <c r="J114"/>
  <c r="J458"/>
  <c r="J12"/>
  <c r="J347"/>
  <c r="J195"/>
  <c r="J74"/>
  <c r="J390"/>
  <c r="J313"/>
  <c r="J182"/>
  <c r="J65"/>
  <c r="I490"/>
  <c r="J304"/>
  <c r="J238"/>
  <c r="J52"/>
  <c r="J289"/>
  <c r="J93"/>
  <c r="J331"/>
  <c r="J125"/>
  <c r="J189"/>
  <c r="J230"/>
  <c r="J348"/>
  <c r="J45"/>
  <c r="J169"/>
  <c r="J397"/>
  <c r="J349"/>
  <c r="J286"/>
  <c r="J242"/>
  <c r="J192"/>
  <c r="J96"/>
  <c r="J26"/>
  <c r="J181"/>
  <c r="J379"/>
  <c r="J186"/>
  <c r="J414"/>
  <c r="J259"/>
  <c r="J163"/>
  <c r="J43"/>
  <c r="J399"/>
  <c r="J272"/>
  <c r="J140"/>
  <c r="J440"/>
  <c r="J247"/>
  <c r="J116"/>
  <c r="J325"/>
  <c r="J430"/>
  <c r="J171"/>
  <c r="J405"/>
  <c r="J20"/>
  <c r="J365"/>
  <c r="J264"/>
  <c r="J172"/>
  <c r="J461"/>
  <c r="J429"/>
  <c r="J222"/>
  <c r="J426"/>
  <c r="J227"/>
  <c r="J59"/>
  <c r="J392"/>
  <c r="J279"/>
  <c r="J139"/>
  <c r="J63"/>
  <c r="J378"/>
  <c r="J174"/>
  <c r="J44"/>
  <c r="J277"/>
  <c r="J141"/>
  <c r="J311"/>
  <c r="J435"/>
  <c r="J391"/>
  <c r="J345"/>
  <c r="J278"/>
  <c r="J234"/>
  <c r="J187"/>
  <c r="J138"/>
  <c r="J90"/>
  <c r="J62"/>
  <c r="J14"/>
  <c r="J359"/>
  <c r="J256"/>
  <c r="J160"/>
  <c r="J463"/>
  <c r="J21"/>
  <c r="J368"/>
  <c r="J263"/>
  <c r="J175"/>
  <c r="J464"/>
  <c r="J19"/>
  <c r="J410"/>
  <c r="J358"/>
  <c r="J295"/>
  <c r="J255"/>
  <c r="J204"/>
  <c r="J157"/>
  <c r="J108"/>
  <c r="J454"/>
  <c r="J39"/>
  <c r="J433"/>
  <c r="J389"/>
  <c r="J339"/>
  <c r="J244"/>
  <c r="J185"/>
  <c r="J121"/>
  <c r="J364"/>
  <c r="J233"/>
  <c r="J55"/>
  <c r="J283"/>
  <c r="J421"/>
  <c r="J307"/>
  <c r="J212"/>
  <c r="J117"/>
  <c r="J46"/>
  <c r="J312"/>
  <c r="J58"/>
  <c r="J344"/>
  <c r="J135"/>
  <c r="J432"/>
  <c r="J346"/>
  <c r="J235"/>
  <c r="J91"/>
  <c r="J13"/>
  <c r="J423"/>
  <c r="J292"/>
  <c r="J98"/>
  <c r="J420"/>
  <c r="J217"/>
  <c r="J81"/>
  <c r="I497"/>
  <c r="CC110"/>
  <c r="CA110"/>
  <c r="CA176"/>
  <c r="CC176"/>
  <c r="L449"/>
  <c r="K449" s="1"/>
  <c r="AW382"/>
  <c r="AX468"/>
  <c r="CC237"/>
  <c r="BU382"/>
  <c r="BV468"/>
  <c r="BZ449"/>
  <c r="BY449" s="1"/>
  <c r="CC69"/>
  <c r="CA69"/>
  <c r="AN468"/>
  <c r="AM382"/>
  <c r="CA100"/>
  <c r="CC100"/>
  <c r="CC401"/>
  <c r="CA401"/>
  <c r="AB449"/>
  <c r="AA449" s="1"/>
  <c r="BH130"/>
  <c r="CC324"/>
  <c r="CA324"/>
  <c r="CC128"/>
  <c r="CA128"/>
  <c r="CC224"/>
  <c r="CB129"/>
  <c r="CB130" s="1"/>
  <c r="CC22"/>
  <c r="CA22"/>
  <c r="CB372"/>
  <c r="CC29"/>
  <c r="CA29"/>
  <c r="AY85"/>
  <c r="AZ449"/>
  <c r="AY449" s="1"/>
  <c r="BX449"/>
  <c r="BW449" s="1"/>
  <c r="BB449"/>
  <c r="BA449" s="1"/>
  <c r="CC252"/>
  <c r="CA252"/>
  <c r="CB282"/>
  <c r="CA119"/>
  <c r="CC119"/>
  <c r="AN449"/>
  <c r="AM449" s="1"/>
  <c r="AS382"/>
  <c r="AT468"/>
  <c r="J403"/>
  <c r="BJ449"/>
  <c r="BI449" s="1"/>
  <c r="Z130"/>
  <c r="AQ129"/>
  <c r="AR130"/>
  <c r="AR449" s="1"/>
  <c r="AQ449" s="1"/>
  <c r="V130"/>
  <c r="AT449"/>
  <c r="Q463"/>
  <c r="R463" s="1"/>
  <c r="Q459"/>
  <c r="R459" s="1"/>
  <c r="Q455"/>
  <c r="R455" s="1"/>
  <c r="Q462"/>
  <c r="R462" s="1"/>
  <c r="Q458"/>
  <c r="R458" s="1"/>
  <c r="Q454"/>
  <c r="R454" s="1"/>
  <c r="Q461"/>
  <c r="R461" s="1"/>
  <c r="Q457"/>
  <c r="R457" s="1"/>
  <c r="Q453"/>
  <c r="R453" s="1"/>
  <c r="Q464"/>
  <c r="R464" s="1"/>
  <c r="Q460"/>
  <c r="R460" s="1"/>
  <c r="Q456"/>
  <c r="R456" s="1"/>
  <c r="Q452"/>
  <c r="R452" s="1"/>
  <c r="R465" s="1"/>
  <c r="Q465" s="1"/>
  <c r="CC79"/>
  <c r="CA79"/>
  <c r="CB85"/>
  <c r="BG382"/>
  <c r="BH468"/>
  <c r="J225"/>
  <c r="BN449"/>
  <c r="BM449" s="1"/>
  <c r="BK85"/>
  <c r="BL449"/>
  <c r="BK449" s="1"/>
  <c r="R467"/>
  <c r="AD130"/>
  <c r="AC130" s="1"/>
  <c r="CC94"/>
  <c r="CA94"/>
  <c r="M463"/>
  <c r="N463" s="1"/>
  <c r="M459"/>
  <c r="N459" s="1"/>
  <c r="M455"/>
  <c r="N455" s="1"/>
  <c r="M462"/>
  <c r="N462" s="1"/>
  <c r="M458"/>
  <c r="N458" s="1"/>
  <c r="M454"/>
  <c r="N454" s="1"/>
  <c r="M461"/>
  <c r="N461" s="1"/>
  <c r="M457"/>
  <c r="N457" s="1"/>
  <c r="M453"/>
  <c r="N453" s="1"/>
  <c r="M464"/>
  <c r="N464" s="1"/>
  <c r="M460"/>
  <c r="N460" s="1"/>
  <c r="M456"/>
  <c r="N456" s="1"/>
  <c r="M452"/>
  <c r="N452" s="1"/>
  <c r="CB402"/>
  <c r="CC60"/>
  <c r="CA60"/>
  <c r="AH449"/>
  <c r="AK463"/>
  <c r="AL463" s="1"/>
  <c r="AK459"/>
  <c r="AL459" s="1"/>
  <c r="AK455"/>
  <c r="AL455" s="1"/>
  <c r="AK462"/>
  <c r="AL462" s="1"/>
  <c r="AK458"/>
  <c r="AL458" s="1"/>
  <c r="AK454"/>
  <c r="AL454" s="1"/>
  <c r="AK461"/>
  <c r="AL461" s="1"/>
  <c r="AK457"/>
  <c r="AL457" s="1"/>
  <c r="AK453"/>
  <c r="AL453" s="1"/>
  <c r="AK456"/>
  <c r="AL456" s="1"/>
  <c r="AK452"/>
  <c r="AL452" s="1"/>
  <c r="AK464"/>
  <c r="AL464" s="1"/>
  <c r="AK460"/>
  <c r="AL460" s="1"/>
  <c r="CA164"/>
  <c r="CC164"/>
  <c r="CC167"/>
  <c r="CA167"/>
  <c r="CA168"/>
  <c r="BP449"/>
  <c r="BO449" s="1"/>
  <c r="CA382"/>
  <c r="CC382"/>
  <c r="CB468"/>
  <c r="AD468"/>
  <c r="AC382"/>
  <c r="P449"/>
  <c r="O449" s="1"/>
  <c r="CC75"/>
  <c r="CA75"/>
  <c r="Z449"/>
  <c r="Y449" s="1"/>
  <c r="AF449"/>
  <c r="AE449" s="1"/>
  <c r="AO85"/>
  <c r="AP449"/>
  <c r="AO449" s="1"/>
  <c r="BS129"/>
  <c r="BT130"/>
  <c r="AV467"/>
  <c r="AJ449"/>
  <c r="AI449" s="1"/>
  <c r="BF449"/>
  <c r="BE449" s="1"/>
  <c r="CC149"/>
  <c r="CA149"/>
  <c r="BD449"/>
  <c r="J20" i="30"/>
  <c r="I81"/>
  <c r="J79" s="1"/>
  <c r="J72"/>
  <c r="J66"/>
  <c r="J62"/>
  <c r="J58"/>
  <c r="J51"/>
  <c r="J47"/>
  <c r="J39"/>
  <c r="J35"/>
  <c r="J30"/>
  <c r="J26"/>
  <c r="J14"/>
  <c r="J18"/>
  <c r="J13"/>
  <c r="J73"/>
  <c r="J68"/>
  <c r="J59"/>
  <c r="J55"/>
  <c r="J48"/>
  <c r="J44"/>
  <c r="J40"/>
  <c r="J36"/>
  <c r="J31"/>
  <c r="J27"/>
  <c r="J17"/>
  <c r="J21"/>
  <c r="J69"/>
  <c r="J64"/>
  <c r="J60"/>
  <c r="J53"/>
  <c r="J49"/>
  <c r="J45"/>
  <c r="J41"/>
  <c r="J37"/>
  <c r="J32"/>
  <c r="J28"/>
  <c r="J23"/>
  <c r="J16"/>
  <c r="J71"/>
  <c r="J65"/>
  <c r="J61"/>
  <c r="J57"/>
  <c r="J54"/>
  <c r="J50"/>
  <c r="J42"/>
  <c r="J34"/>
  <c r="J24"/>
  <c r="J15"/>
  <c r="J19"/>
  <c r="BQ464" i="6"/>
  <c r="BR464" s="1"/>
  <c r="BQ460"/>
  <c r="BR460" s="1"/>
  <c r="BQ456"/>
  <c r="BR456" s="1"/>
  <c r="BQ452"/>
  <c r="BR452" s="1"/>
  <c r="BQ461"/>
  <c r="BR461" s="1"/>
  <c r="BQ457"/>
  <c r="BR457" s="1"/>
  <c r="BQ453"/>
  <c r="BR453" s="1"/>
  <c r="BQ462"/>
  <c r="BR462" s="1"/>
  <c r="BQ458"/>
  <c r="BR458" s="1"/>
  <c r="BQ454"/>
  <c r="BR454" s="1"/>
  <c r="BQ463"/>
  <c r="BR463" s="1"/>
  <c r="BQ459"/>
  <c r="BR459" s="1"/>
  <c r="BQ455"/>
  <c r="BR455" s="1"/>
  <c r="CA130" l="1"/>
  <c r="CC130"/>
  <c r="AQ461"/>
  <c r="AR461" s="1"/>
  <c r="AQ457"/>
  <c r="AR457" s="1"/>
  <c r="AQ453"/>
  <c r="AR453" s="1"/>
  <c r="AQ464"/>
  <c r="AR464" s="1"/>
  <c r="AQ460"/>
  <c r="AR460" s="1"/>
  <c r="AQ456"/>
  <c r="AR456" s="1"/>
  <c r="AQ452"/>
  <c r="AR452" s="1"/>
  <c r="AQ463"/>
  <c r="AR463" s="1"/>
  <c r="AQ459"/>
  <c r="AR459" s="1"/>
  <c r="AQ455"/>
  <c r="AR455" s="1"/>
  <c r="AQ454"/>
  <c r="AR454" s="1"/>
  <c r="AQ462"/>
  <c r="AR462" s="1"/>
  <c r="AQ458"/>
  <c r="AR458" s="1"/>
  <c r="BS130"/>
  <c r="BT449"/>
  <c r="BS449" s="1"/>
  <c r="BC449"/>
  <c r="BE464"/>
  <c r="BF464" s="1"/>
  <c r="BE460"/>
  <c r="BF460" s="1"/>
  <c r="BE456"/>
  <c r="BF456" s="1"/>
  <c r="BE452"/>
  <c r="BF452" s="1"/>
  <c r="BE463"/>
  <c r="BF463" s="1"/>
  <c r="BE459"/>
  <c r="BF459" s="1"/>
  <c r="BE455"/>
  <c r="BF455" s="1"/>
  <c r="BE462"/>
  <c r="BF462" s="1"/>
  <c r="BE458"/>
  <c r="BF458" s="1"/>
  <c r="BE454"/>
  <c r="BF454" s="1"/>
  <c r="BE461"/>
  <c r="BF461" s="1"/>
  <c r="BE457"/>
  <c r="BF457" s="1"/>
  <c r="BE453"/>
  <c r="BF453" s="1"/>
  <c r="Y461"/>
  <c r="Z461" s="1"/>
  <c r="Y457"/>
  <c r="Z457" s="1"/>
  <c r="Y453"/>
  <c r="Z453" s="1"/>
  <c r="Y464"/>
  <c r="Z464" s="1"/>
  <c r="Y460"/>
  <c r="Z460" s="1"/>
  <c r="Y456"/>
  <c r="Z456" s="1"/>
  <c r="Y452"/>
  <c r="Z452" s="1"/>
  <c r="Y463"/>
  <c r="Z463" s="1"/>
  <c r="Y459"/>
  <c r="Z459" s="1"/>
  <c r="Y455"/>
  <c r="Z455" s="1"/>
  <c r="Y462"/>
  <c r="Z462" s="1"/>
  <c r="Y458"/>
  <c r="Z458" s="1"/>
  <c r="Y454"/>
  <c r="Z454" s="1"/>
  <c r="AL465"/>
  <c r="AK465" s="1"/>
  <c r="N465"/>
  <c r="U130"/>
  <c r="V449"/>
  <c r="U449" s="1"/>
  <c r="CC282"/>
  <c r="CA282"/>
  <c r="BW462"/>
  <c r="BX462" s="1"/>
  <c r="BW458"/>
  <c r="BX458" s="1"/>
  <c r="BW454"/>
  <c r="BX454" s="1"/>
  <c r="BW461"/>
  <c r="BX461" s="1"/>
  <c r="BW457"/>
  <c r="BX457" s="1"/>
  <c r="BW453"/>
  <c r="BX453" s="1"/>
  <c r="BW463"/>
  <c r="BX463" s="1"/>
  <c r="BW455"/>
  <c r="BX455" s="1"/>
  <c r="BW460"/>
  <c r="BX460" s="1"/>
  <c r="BW452"/>
  <c r="BX452" s="1"/>
  <c r="BW459"/>
  <c r="BX459" s="1"/>
  <c r="BW464"/>
  <c r="BX464" s="1"/>
  <c r="BW456"/>
  <c r="BX456" s="1"/>
  <c r="AD449"/>
  <c r="AC449" s="1"/>
  <c r="AW464"/>
  <c r="AX464" s="1"/>
  <c r="AW460"/>
  <c r="AX460" s="1"/>
  <c r="AW456"/>
  <c r="AX456" s="1"/>
  <c r="AW452"/>
  <c r="AX452" s="1"/>
  <c r="AW463"/>
  <c r="AX463" s="1"/>
  <c r="AW459"/>
  <c r="AX459" s="1"/>
  <c r="AW455"/>
  <c r="AX455" s="1"/>
  <c r="AW457"/>
  <c r="AX457" s="1"/>
  <c r="AW462"/>
  <c r="AX462" s="1"/>
  <c r="AW454"/>
  <c r="AX454" s="1"/>
  <c r="AW461"/>
  <c r="AX461" s="1"/>
  <c r="AW453"/>
  <c r="AX453" s="1"/>
  <c r="AW458"/>
  <c r="AX458" s="1"/>
  <c r="W462"/>
  <c r="X462" s="1"/>
  <c r="W458"/>
  <c r="X458" s="1"/>
  <c r="W454"/>
  <c r="X454" s="1"/>
  <c r="W461"/>
  <c r="X461" s="1"/>
  <c r="W457"/>
  <c r="X457" s="1"/>
  <c r="W453"/>
  <c r="X453" s="1"/>
  <c r="W459"/>
  <c r="X459" s="1"/>
  <c r="W464"/>
  <c r="X464" s="1"/>
  <c r="W456"/>
  <c r="X456" s="1"/>
  <c r="W463"/>
  <c r="X463" s="1"/>
  <c r="W455"/>
  <c r="X455" s="1"/>
  <c r="W460"/>
  <c r="X460" s="1"/>
  <c r="W452"/>
  <c r="X452" s="1"/>
  <c r="AI461"/>
  <c r="AJ461" s="1"/>
  <c r="AI457"/>
  <c r="AJ457" s="1"/>
  <c r="AI453"/>
  <c r="AJ453" s="1"/>
  <c r="AI464"/>
  <c r="AJ464" s="1"/>
  <c r="AI460"/>
  <c r="AJ460" s="1"/>
  <c r="AI456"/>
  <c r="AJ456" s="1"/>
  <c r="AI452"/>
  <c r="AJ452" s="1"/>
  <c r="AI463"/>
  <c r="AJ463" s="1"/>
  <c r="AI459"/>
  <c r="AJ459" s="1"/>
  <c r="AI455"/>
  <c r="AJ455" s="1"/>
  <c r="AI454"/>
  <c r="AJ454" s="1"/>
  <c r="AI462"/>
  <c r="AJ462" s="1"/>
  <c r="AI458"/>
  <c r="AJ458" s="1"/>
  <c r="AO463"/>
  <c r="AP463" s="1"/>
  <c r="AO459"/>
  <c r="AP459" s="1"/>
  <c r="AO455"/>
  <c r="AP455" s="1"/>
  <c r="AO462"/>
  <c r="AP462" s="1"/>
  <c r="AO458"/>
  <c r="AP458" s="1"/>
  <c r="AO454"/>
  <c r="AP454" s="1"/>
  <c r="AO461"/>
  <c r="AP461" s="1"/>
  <c r="AO457"/>
  <c r="AP457" s="1"/>
  <c r="AO453"/>
  <c r="AP453" s="1"/>
  <c r="AO452"/>
  <c r="AP452" s="1"/>
  <c r="AO464"/>
  <c r="AP464" s="1"/>
  <c r="AO460"/>
  <c r="AP460" s="1"/>
  <c r="AO456"/>
  <c r="AP456" s="1"/>
  <c r="R469"/>
  <c r="R470" s="1"/>
  <c r="Q467"/>
  <c r="BM461"/>
  <c r="BN461" s="1"/>
  <c r="BM457"/>
  <c r="BN457" s="1"/>
  <c r="BM453"/>
  <c r="BN453" s="1"/>
  <c r="BM464"/>
  <c r="BN464" s="1"/>
  <c r="BM460"/>
  <c r="BN460" s="1"/>
  <c r="BM456"/>
  <c r="BN456" s="1"/>
  <c r="BM452"/>
  <c r="BN452" s="1"/>
  <c r="BM459"/>
  <c r="BN459" s="1"/>
  <c r="BM458"/>
  <c r="BN458" s="1"/>
  <c r="BM463"/>
  <c r="BN463" s="1"/>
  <c r="BM455"/>
  <c r="BN455" s="1"/>
  <c r="BM462"/>
  <c r="BN462" s="1"/>
  <c r="BM454"/>
  <c r="BN454" s="1"/>
  <c r="Y130"/>
  <c r="AM461"/>
  <c r="AN461" s="1"/>
  <c r="AM457"/>
  <c r="AN457" s="1"/>
  <c r="AM453"/>
  <c r="AN453" s="1"/>
  <c r="AM464"/>
  <c r="AN464" s="1"/>
  <c r="AM460"/>
  <c r="AN460" s="1"/>
  <c r="AM456"/>
  <c r="AN456" s="1"/>
  <c r="AM452"/>
  <c r="AN452" s="1"/>
  <c r="AM463"/>
  <c r="AN463" s="1"/>
  <c r="AM459"/>
  <c r="AN459" s="1"/>
  <c r="AM455"/>
  <c r="AN455" s="1"/>
  <c r="AM458"/>
  <c r="AN458" s="1"/>
  <c r="AM454"/>
  <c r="AN454" s="1"/>
  <c r="AM462"/>
  <c r="AN462" s="1"/>
  <c r="BG130"/>
  <c r="BH449"/>
  <c r="BY456"/>
  <c r="BZ456" s="1"/>
  <c r="BY455"/>
  <c r="BY458"/>
  <c r="BY464"/>
  <c r="BY462"/>
  <c r="BY457"/>
  <c r="BY459"/>
  <c r="BZ459" s="1"/>
  <c r="BY460"/>
  <c r="BY453"/>
  <c r="BZ453" s="1"/>
  <c r="BY463"/>
  <c r="BZ463" s="1"/>
  <c r="BY452"/>
  <c r="BZ452" s="1"/>
  <c r="BY461"/>
  <c r="BY454"/>
  <c r="T465"/>
  <c r="AV469"/>
  <c r="AV470" s="1"/>
  <c r="AU467"/>
  <c r="BO464"/>
  <c r="BP464" s="1"/>
  <c r="BO460"/>
  <c r="BP460" s="1"/>
  <c r="BO456"/>
  <c r="BP456" s="1"/>
  <c r="BO452"/>
  <c r="BP452" s="1"/>
  <c r="BO463"/>
  <c r="BP463" s="1"/>
  <c r="BO459"/>
  <c r="BP459" s="1"/>
  <c r="BO455"/>
  <c r="BP455" s="1"/>
  <c r="BO462"/>
  <c r="BP462" s="1"/>
  <c r="BO458"/>
  <c r="BP458" s="1"/>
  <c r="BO454"/>
  <c r="BP454" s="1"/>
  <c r="BO457"/>
  <c r="BP457" s="1"/>
  <c r="BO453"/>
  <c r="BP453" s="1"/>
  <c r="BO461"/>
  <c r="BP461" s="1"/>
  <c r="CA402"/>
  <c r="CC402"/>
  <c r="AY463"/>
  <c r="AZ463" s="1"/>
  <c r="AY459"/>
  <c r="AZ459" s="1"/>
  <c r="AY455"/>
  <c r="AZ455" s="1"/>
  <c r="AY462"/>
  <c r="AZ462" s="1"/>
  <c r="AY458"/>
  <c r="AZ458" s="1"/>
  <c r="AY454"/>
  <c r="AZ454" s="1"/>
  <c r="AY461"/>
  <c r="AZ461" s="1"/>
  <c r="AY457"/>
  <c r="AZ457" s="1"/>
  <c r="AY453"/>
  <c r="AZ453" s="1"/>
  <c r="AY452"/>
  <c r="AZ452" s="1"/>
  <c r="AY464"/>
  <c r="AZ464" s="1"/>
  <c r="AY460"/>
  <c r="AZ460" s="1"/>
  <c r="AY456"/>
  <c r="AZ456" s="1"/>
  <c r="CA129"/>
  <c r="CC129"/>
  <c r="K461"/>
  <c r="L461" s="1"/>
  <c r="K457"/>
  <c r="L457" s="1"/>
  <c r="K453"/>
  <c r="L453" s="1"/>
  <c r="K464"/>
  <c r="L464" s="1"/>
  <c r="K460"/>
  <c r="L460" s="1"/>
  <c r="K456"/>
  <c r="L456" s="1"/>
  <c r="K452"/>
  <c r="L452" s="1"/>
  <c r="K463"/>
  <c r="L463" s="1"/>
  <c r="K459"/>
  <c r="L459" s="1"/>
  <c r="K455"/>
  <c r="L455" s="1"/>
  <c r="K454"/>
  <c r="L454" s="1"/>
  <c r="K462"/>
  <c r="L462" s="1"/>
  <c r="K458"/>
  <c r="L458" s="1"/>
  <c r="BU459"/>
  <c r="BV459" s="1"/>
  <c r="BU452"/>
  <c r="BV452" s="1"/>
  <c r="BU463"/>
  <c r="BV463" s="1"/>
  <c r="BU457"/>
  <c r="BV457" s="1"/>
  <c r="BU460"/>
  <c r="BV460" s="1"/>
  <c r="BU458"/>
  <c r="BV458" s="1"/>
  <c r="BU453"/>
  <c r="BV453" s="1"/>
  <c r="BU456"/>
  <c r="BV456" s="1"/>
  <c r="BU454"/>
  <c r="BV454" s="1"/>
  <c r="BU461"/>
  <c r="BV461" s="1"/>
  <c r="BU464"/>
  <c r="BV464" s="1"/>
  <c r="BU462"/>
  <c r="BV462" s="1"/>
  <c r="BU455"/>
  <c r="BV455" s="1"/>
  <c r="AE463"/>
  <c r="AF463" s="1"/>
  <c r="AE459"/>
  <c r="AF459" s="1"/>
  <c r="AE455"/>
  <c r="AF455" s="1"/>
  <c r="AE462"/>
  <c r="AF462" s="1"/>
  <c r="AE458"/>
  <c r="AF458" s="1"/>
  <c r="AE454"/>
  <c r="AF454" s="1"/>
  <c r="AE461"/>
  <c r="AF461" s="1"/>
  <c r="AE457"/>
  <c r="AF457" s="1"/>
  <c r="AE453"/>
  <c r="AF453" s="1"/>
  <c r="AE456"/>
  <c r="AF456" s="1"/>
  <c r="AE452"/>
  <c r="AF452" s="1"/>
  <c r="AE464"/>
  <c r="AF464" s="1"/>
  <c r="AE460"/>
  <c r="AF460" s="1"/>
  <c r="O461"/>
  <c r="P461" s="1"/>
  <c r="O457"/>
  <c r="P457" s="1"/>
  <c r="O453"/>
  <c r="P453" s="1"/>
  <c r="O464"/>
  <c r="P464" s="1"/>
  <c r="O460"/>
  <c r="P460" s="1"/>
  <c r="O456"/>
  <c r="P456" s="1"/>
  <c r="O452"/>
  <c r="P452" s="1"/>
  <c r="O463"/>
  <c r="P463" s="1"/>
  <c r="O459"/>
  <c r="P459" s="1"/>
  <c r="O455"/>
  <c r="P455" s="1"/>
  <c r="O462"/>
  <c r="P462" s="1"/>
  <c r="O458"/>
  <c r="P458" s="1"/>
  <c r="O454"/>
  <c r="P454" s="1"/>
  <c r="AG449"/>
  <c r="BK462"/>
  <c r="BL462" s="1"/>
  <c r="BK458"/>
  <c r="BL458" s="1"/>
  <c r="BK454"/>
  <c r="BL454" s="1"/>
  <c r="BK460"/>
  <c r="BL460" s="1"/>
  <c r="BK455"/>
  <c r="BL455" s="1"/>
  <c r="BK464"/>
  <c r="BL464" s="1"/>
  <c r="BK459"/>
  <c r="BL459" s="1"/>
  <c r="BK453"/>
  <c r="BL453" s="1"/>
  <c r="BK463"/>
  <c r="BL463" s="1"/>
  <c r="BK457"/>
  <c r="BL457" s="1"/>
  <c r="BK452"/>
  <c r="BL452" s="1"/>
  <c r="BK461"/>
  <c r="BL461" s="1"/>
  <c r="BK456"/>
  <c r="BL456" s="1"/>
  <c r="CA85"/>
  <c r="CC85"/>
  <c r="AS449"/>
  <c r="AQ130"/>
  <c r="BI463"/>
  <c r="BJ463" s="1"/>
  <c r="BI459"/>
  <c r="BJ459" s="1"/>
  <c r="BI455"/>
  <c r="BJ455" s="1"/>
  <c r="BI461"/>
  <c r="BJ461" s="1"/>
  <c r="BI456"/>
  <c r="BJ456" s="1"/>
  <c r="BI460"/>
  <c r="BJ460" s="1"/>
  <c r="BI454"/>
  <c r="BJ454" s="1"/>
  <c r="BI464"/>
  <c r="BJ464" s="1"/>
  <c r="BI458"/>
  <c r="BJ458" s="1"/>
  <c r="BI453"/>
  <c r="BJ453" s="1"/>
  <c r="BI462"/>
  <c r="BJ462" s="1"/>
  <c r="BI457"/>
  <c r="BJ457" s="1"/>
  <c r="BI452"/>
  <c r="BJ452" s="1"/>
  <c r="BA462"/>
  <c r="BB462" s="1"/>
  <c r="BA458"/>
  <c r="BB458" s="1"/>
  <c r="BA454"/>
  <c r="BB454" s="1"/>
  <c r="BA461"/>
  <c r="BB461" s="1"/>
  <c r="BA457"/>
  <c r="BB457" s="1"/>
  <c r="BA453"/>
  <c r="BB453" s="1"/>
  <c r="BA464"/>
  <c r="BB464" s="1"/>
  <c r="BA460"/>
  <c r="BB460" s="1"/>
  <c r="BA456"/>
  <c r="BB456" s="1"/>
  <c r="BA452"/>
  <c r="BB452" s="1"/>
  <c r="BA463"/>
  <c r="BB463" s="1"/>
  <c r="BA459"/>
  <c r="BB459" s="1"/>
  <c r="BA455"/>
  <c r="BB455" s="1"/>
  <c r="CA372"/>
  <c r="CC372"/>
  <c r="AA463"/>
  <c r="AB463" s="1"/>
  <c r="AA459"/>
  <c r="AB459" s="1"/>
  <c r="AA455"/>
  <c r="AB455" s="1"/>
  <c r="AA462"/>
  <c r="AB462" s="1"/>
  <c r="AA458"/>
  <c r="AB458" s="1"/>
  <c r="AA454"/>
  <c r="AB454" s="1"/>
  <c r="AA461"/>
  <c r="AB461" s="1"/>
  <c r="AA457"/>
  <c r="AB457" s="1"/>
  <c r="AA453"/>
  <c r="AB453" s="1"/>
  <c r="AA464"/>
  <c r="AB464" s="1"/>
  <c r="AA460"/>
  <c r="AB460" s="1"/>
  <c r="AA456"/>
  <c r="AB456" s="1"/>
  <c r="AA452"/>
  <c r="AB452" s="1"/>
  <c r="J447"/>
  <c r="I489"/>
  <c r="H497"/>
  <c r="CB449"/>
  <c r="CA449" s="1"/>
  <c r="I108" i="30"/>
  <c r="J78"/>
  <c r="I101"/>
  <c r="H108"/>
  <c r="J75"/>
  <c r="AO75"/>
  <c r="BU75"/>
  <c r="BJ75"/>
  <c r="L75"/>
  <c r="AS75"/>
  <c r="BR465" i="6"/>
  <c r="BQ465" s="1"/>
  <c r="AB465" l="1"/>
  <c r="AA465" s="1"/>
  <c r="AB467"/>
  <c r="BB465"/>
  <c r="BA465" s="1"/>
  <c r="P465"/>
  <c r="O465" s="1"/>
  <c r="J81" i="30"/>
  <c r="AG463" i="6"/>
  <c r="AH463" s="1"/>
  <c r="AG459"/>
  <c r="AH459" s="1"/>
  <c r="AG455"/>
  <c r="AH455" s="1"/>
  <c r="AG462"/>
  <c r="AH462" s="1"/>
  <c r="AG458"/>
  <c r="AH458" s="1"/>
  <c r="AG454"/>
  <c r="AH454" s="1"/>
  <c r="AG464"/>
  <c r="AH464" s="1"/>
  <c r="AG456"/>
  <c r="AH456" s="1"/>
  <c r="AG461"/>
  <c r="AH461" s="1"/>
  <c r="AG453"/>
  <c r="AH453" s="1"/>
  <c r="AG460"/>
  <c r="AH460" s="1"/>
  <c r="AG452"/>
  <c r="AH452" s="1"/>
  <c r="AG457"/>
  <c r="AH457" s="1"/>
  <c r="AF465"/>
  <c r="BV465"/>
  <c r="BU465" s="1"/>
  <c r="L465"/>
  <c r="K465" s="1"/>
  <c r="AZ465"/>
  <c r="AY465" s="1"/>
  <c r="BZ454"/>
  <c r="BZ462"/>
  <c r="AX465"/>
  <c r="AW465" s="1"/>
  <c r="AX467"/>
  <c r="M465"/>
  <c r="N467"/>
  <c r="Z465"/>
  <c r="BF465"/>
  <c r="S465"/>
  <c r="T467"/>
  <c r="BZ461"/>
  <c r="BZ460"/>
  <c r="BZ464"/>
  <c r="BG449"/>
  <c r="AC461"/>
  <c r="AD461" s="1"/>
  <c r="AC457"/>
  <c r="AD457" s="1"/>
  <c r="AC453"/>
  <c r="AD453" s="1"/>
  <c r="AC464"/>
  <c r="AD464" s="1"/>
  <c r="AC460"/>
  <c r="AD460" s="1"/>
  <c r="AC456"/>
  <c r="AD456" s="1"/>
  <c r="AC452"/>
  <c r="AD452" s="1"/>
  <c r="AC463"/>
  <c r="AD463" s="1"/>
  <c r="AC459"/>
  <c r="AD459" s="1"/>
  <c r="AC455"/>
  <c r="AD455" s="1"/>
  <c r="AC454"/>
  <c r="AD454" s="1"/>
  <c r="AC462"/>
  <c r="AD462" s="1"/>
  <c r="AC458"/>
  <c r="AD458" s="1"/>
  <c r="BX465"/>
  <c r="BW465" s="1"/>
  <c r="BX467"/>
  <c r="BC461"/>
  <c r="BD461" s="1"/>
  <c r="BC457"/>
  <c r="BD457" s="1"/>
  <c r="BC453"/>
  <c r="BD453" s="1"/>
  <c r="BC464"/>
  <c r="BD464" s="1"/>
  <c r="BC460"/>
  <c r="BD460" s="1"/>
  <c r="BC456"/>
  <c r="BD456" s="1"/>
  <c r="BC452"/>
  <c r="BD452" s="1"/>
  <c r="BC463"/>
  <c r="BD463" s="1"/>
  <c r="BC459"/>
  <c r="BD459" s="1"/>
  <c r="BC455"/>
  <c r="BD455" s="1"/>
  <c r="BC462"/>
  <c r="BD462" s="1"/>
  <c r="BC458"/>
  <c r="BD458" s="1"/>
  <c r="BC454"/>
  <c r="BD454" s="1"/>
  <c r="AL467"/>
  <c r="BJ465"/>
  <c r="BI465" s="1"/>
  <c r="AS464"/>
  <c r="AT464" s="1"/>
  <c r="AS460"/>
  <c r="AT460" s="1"/>
  <c r="AS456"/>
  <c r="AT456" s="1"/>
  <c r="AS452"/>
  <c r="AT452" s="1"/>
  <c r="AS463"/>
  <c r="AT463" s="1"/>
  <c r="AS459"/>
  <c r="AT459" s="1"/>
  <c r="AS455"/>
  <c r="AT455" s="1"/>
  <c r="AS462"/>
  <c r="AT462" s="1"/>
  <c r="AS458"/>
  <c r="AT458" s="1"/>
  <c r="AS454"/>
  <c r="AT454" s="1"/>
  <c r="AS457"/>
  <c r="AT457" s="1"/>
  <c r="AS453"/>
  <c r="AT453" s="1"/>
  <c r="AS461"/>
  <c r="AT461" s="1"/>
  <c r="BZ458"/>
  <c r="AN465"/>
  <c r="AM465" s="1"/>
  <c r="BN465"/>
  <c r="BM465" s="1"/>
  <c r="AP465"/>
  <c r="AO465" s="1"/>
  <c r="AJ465"/>
  <c r="X465"/>
  <c r="W465" s="1"/>
  <c r="X467"/>
  <c r="U463"/>
  <c r="V463" s="1"/>
  <c r="U459"/>
  <c r="V459" s="1"/>
  <c r="U455"/>
  <c r="V455" s="1"/>
  <c r="U462"/>
  <c r="V462" s="1"/>
  <c r="U458"/>
  <c r="V458" s="1"/>
  <c r="U454"/>
  <c r="V454" s="1"/>
  <c r="U461"/>
  <c r="V461" s="1"/>
  <c r="U457"/>
  <c r="V457" s="1"/>
  <c r="U453"/>
  <c r="V453" s="1"/>
  <c r="U464"/>
  <c r="V464" s="1"/>
  <c r="U460"/>
  <c r="V460" s="1"/>
  <c r="U456"/>
  <c r="V456" s="1"/>
  <c r="U452"/>
  <c r="V452" s="1"/>
  <c r="BS460"/>
  <c r="BT460" s="1"/>
  <c r="BS457"/>
  <c r="BT457" s="1"/>
  <c r="BS454"/>
  <c r="BT454" s="1"/>
  <c r="BS452"/>
  <c r="BS462"/>
  <c r="BT462" s="1"/>
  <c r="BS459"/>
  <c r="BS464"/>
  <c r="BT464" s="1"/>
  <c r="BS461"/>
  <c r="BT461" s="1"/>
  <c r="BS455"/>
  <c r="BT455" s="1"/>
  <c r="BS458"/>
  <c r="BT458" s="1"/>
  <c r="BS456"/>
  <c r="BS453"/>
  <c r="BT453" s="1"/>
  <c r="BS463"/>
  <c r="AR465"/>
  <c r="BL465"/>
  <c r="BK465" s="1"/>
  <c r="P467"/>
  <c r="BP465"/>
  <c r="BO465" s="1"/>
  <c r="BP467"/>
  <c r="BZ457"/>
  <c r="BZ455"/>
  <c r="AP467"/>
  <c r="AS78" i="30"/>
  <c r="AT78" s="1"/>
  <c r="AS79"/>
  <c r="AT79" s="1"/>
  <c r="AO78"/>
  <c r="AP78" s="1"/>
  <c r="AO79"/>
  <c r="AP79" s="1"/>
  <c r="BU78"/>
  <c r="BV78" s="1"/>
  <c r="BV81" s="1"/>
  <c r="BU79"/>
  <c r="BV79" s="1"/>
  <c r="I100"/>
  <c r="CB75"/>
  <c r="CC75" s="1"/>
  <c r="CD75" s="1"/>
  <c r="O75"/>
  <c r="M75"/>
  <c r="K75"/>
  <c r="Q75"/>
  <c r="S75"/>
  <c r="U75"/>
  <c r="W75"/>
  <c r="Y75"/>
  <c r="AA75"/>
  <c r="AC75"/>
  <c r="AE75"/>
  <c r="AG75"/>
  <c r="AI75"/>
  <c r="AK75"/>
  <c r="AM75"/>
  <c r="AQ75"/>
  <c r="AU75"/>
  <c r="AW75"/>
  <c r="AY75"/>
  <c r="BA75"/>
  <c r="BC75"/>
  <c r="BE75"/>
  <c r="BG75"/>
  <c r="BI75"/>
  <c r="BK75"/>
  <c r="BM75"/>
  <c r="BO75"/>
  <c r="BQ75"/>
  <c r="BS75"/>
  <c r="BW75"/>
  <c r="BY75"/>
  <c r="BR467" i="6"/>
  <c r="BR469" s="1"/>
  <c r="BR470" s="1"/>
  <c r="BQ467"/>
  <c r="AP81" i="30" l="1"/>
  <c r="BD465" i="6"/>
  <c r="BC465" s="1"/>
  <c r="BD467"/>
  <c r="AL469"/>
  <c r="AL470" s="1"/>
  <c r="AK467"/>
  <c r="BG463"/>
  <c r="BH463" s="1"/>
  <c r="BG459"/>
  <c r="BH459" s="1"/>
  <c r="BG455"/>
  <c r="BG462"/>
  <c r="BG458"/>
  <c r="BH458" s="1"/>
  <c r="BG454"/>
  <c r="BH454" s="1"/>
  <c r="CB454" s="1"/>
  <c r="CC454" s="1"/>
  <c r="BG464"/>
  <c r="BH464" s="1"/>
  <c r="BG460"/>
  <c r="BG456"/>
  <c r="BH456" s="1"/>
  <c r="BG452"/>
  <c r="BH452" s="1"/>
  <c r="BG461"/>
  <c r="BH461" s="1"/>
  <c r="BG457"/>
  <c r="BH457" s="1"/>
  <c r="BG453"/>
  <c r="BH453" s="1"/>
  <c r="BV467"/>
  <c r="AB469"/>
  <c r="AB470" s="1"/>
  <c r="AA467"/>
  <c r="BL467"/>
  <c r="BP469"/>
  <c r="BP470" s="1"/>
  <c r="BO467"/>
  <c r="BT456"/>
  <c r="CB456" s="1"/>
  <c r="CC456" s="1"/>
  <c r="CA456"/>
  <c r="BX469"/>
  <c r="BX470" s="1"/>
  <c r="BW467"/>
  <c r="AD465"/>
  <c r="AC465" s="1"/>
  <c r="T469"/>
  <c r="T470" s="1"/>
  <c r="S467"/>
  <c r="N469"/>
  <c r="N470" s="1"/>
  <c r="M467"/>
  <c r="AH465"/>
  <c r="AG465" s="1"/>
  <c r="AH467"/>
  <c r="AQ465"/>
  <c r="AR467"/>
  <c r="BT459"/>
  <c r="CB459" s="1"/>
  <c r="CC459" s="1"/>
  <c r="CB457"/>
  <c r="CC457" s="1"/>
  <c r="BZ465"/>
  <c r="BY465" s="1"/>
  <c r="AP469"/>
  <c r="AP470" s="1"/>
  <c r="AO467"/>
  <c r="CA457"/>
  <c r="BT463"/>
  <c r="CB463" s="1"/>
  <c r="CC463" s="1"/>
  <c r="CA463"/>
  <c r="AI465"/>
  <c r="AJ467"/>
  <c r="CA464"/>
  <c r="CA461"/>
  <c r="BE465"/>
  <c r="BF467"/>
  <c r="AX469"/>
  <c r="AX470" s="1"/>
  <c r="AW467"/>
  <c r="L467"/>
  <c r="AE465"/>
  <c r="AF467"/>
  <c r="AN467"/>
  <c r="X469"/>
  <c r="X470" s="1"/>
  <c r="W467"/>
  <c r="CB458"/>
  <c r="CC458" s="1"/>
  <c r="AT465"/>
  <c r="AS465" s="1"/>
  <c r="BJ467"/>
  <c r="P469"/>
  <c r="P470" s="1"/>
  <c r="O467"/>
  <c r="CB453"/>
  <c r="CC453" s="1"/>
  <c r="CB461"/>
  <c r="CC461" s="1"/>
  <c r="BT452"/>
  <c r="V465"/>
  <c r="U465" s="1"/>
  <c r="CA458"/>
  <c r="V467"/>
  <c r="CB464"/>
  <c r="CC464" s="1"/>
  <c r="Y465"/>
  <c r="Z467"/>
  <c r="BB467"/>
  <c r="BN467"/>
  <c r="AZ467"/>
  <c r="BW78" i="30"/>
  <c r="BX78" s="1"/>
  <c r="BW79"/>
  <c r="BX79" s="1"/>
  <c r="BM78"/>
  <c r="BN78" s="1"/>
  <c r="BM79"/>
  <c r="BN79" s="1"/>
  <c r="BE78"/>
  <c r="BF78" s="1"/>
  <c r="BE79"/>
  <c r="BF79" s="1"/>
  <c r="AW78"/>
  <c r="AX78" s="1"/>
  <c r="AW79"/>
  <c r="AX79" s="1"/>
  <c r="AC78"/>
  <c r="AD78" s="1"/>
  <c r="AC79"/>
  <c r="AD79" s="1"/>
  <c r="U78"/>
  <c r="V78" s="1"/>
  <c r="U79"/>
  <c r="V79" s="1"/>
  <c r="M78"/>
  <c r="N78" s="1"/>
  <c r="M79"/>
  <c r="N79" s="1"/>
  <c r="BY78"/>
  <c r="BZ78" s="1"/>
  <c r="BY79"/>
  <c r="BZ79" s="1"/>
  <c r="BO78"/>
  <c r="BP78" s="1"/>
  <c r="BO79"/>
  <c r="BP79" s="1"/>
  <c r="BG78"/>
  <c r="BH78" s="1"/>
  <c r="BG79"/>
  <c r="BH79" s="1"/>
  <c r="AY78"/>
  <c r="AZ78" s="1"/>
  <c r="AY79"/>
  <c r="AZ79" s="1"/>
  <c r="AM78"/>
  <c r="AN78" s="1"/>
  <c r="AM79"/>
  <c r="AN79" s="1"/>
  <c r="AE78"/>
  <c r="AF78" s="1"/>
  <c r="AE79"/>
  <c r="AF79" s="1"/>
  <c r="W78"/>
  <c r="X78" s="1"/>
  <c r="W79"/>
  <c r="X79" s="1"/>
  <c r="K78"/>
  <c r="L78" s="1"/>
  <c r="K79"/>
  <c r="L79" s="1"/>
  <c r="BQ78"/>
  <c r="BR78" s="1"/>
  <c r="BQ79"/>
  <c r="BR79" s="1"/>
  <c r="BI78"/>
  <c r="BJ78" s="1"/>
  <c r="BI79"/>
  <c r="BJ79" s="1"/>
  <c r="BA78"/>
  <c r="BB78" s="1"/>
  <c r="BA79"/>
  <c r="BB79" s="1"/>
  <c r="AQ78"/>
  <c r="AR78" s="1"/>
  <c r="AQ79"/>
  <c r="AR79" s="1"/>
  <c r="AG78"/>
  <c r="AH78" s="1"/>
  <c r="AG79"/>
  <c r="AH79" s="1"/>
  <c r="Y78"/>
  <c r="Z78" s="1"/>
  <c r="Y79"/>
  <c r="Z79" s="1"/>
  <c r="Q78"/>
  <c r="R78" s="1"/>
  <c r="Q79"/>
  <c r="R79" s="1"/>
  <c r="BS78"/>
  <c r="BT78" s="1"/>
  <c r="BS79"/>
  <c r="BT79" s="1"/>
  <c r="BK78"/>
  <c r="BL78" s="1"/>
  <c r="BK79"/>
  <c r="BL79" s="1"/>
  <c r="BC78"/>
  <c r="BD78" s="1"/>
  <c r="BC79"/>
  <c r="BD79" s="1"/>
  <c r="AU78"/>
  <c r="AV78" s="1"/>
  <c r="AU79"/>
  <c r="AV79" s="1"/>
  <c r="AI78"/>
  <c r="AJ78" s="1"/>
  <c r="AI79"/>
  <c r="AJ79" s="1"/>
  <c r="AA78"/>
  <c r="AB78" s="1"/>
  <c r="AA79"/>
  <c r="AB79" s="1"/>
  <c r="S78"/>
  <c r="T78" s="1"/>
  <c r="S79"/>
  <c r="T79" s="1"/>
  <c r="O78"/>
  <c r="P78" s="1"/>
  <c r="O79"/>
  <c r="P79" s="1"/>
  <c r="AK78"/>
  <c r="AL78" s="1"/>
  <c r="AK79"/>
  <c r="AL79" s="1"/>
  <c r="AT81"/>
  <c r="CA75"/>
  <c r="AH81" l="1"/>
  <c r="AJ81"/>
  <c r="AI81" s="1"/>
  <c r="AZ81"/>
  <c r="N81"/>
  <c r="P81"/>
  <c r="AB81"/>
  <c r="AV81"/>
  <c r="AU81" s="1"/>
  <c r="R81"/>
  <c r="BB81"/>
  <c r="BA81" s="1"/>
  <c r="BR81"/>
  <c r="BQ81" s="1"/>
  <c r="BZ81"/>
  <c r="L469" i="6"/>
  <c r="L470" s="1"/>
  <c r="L471" s="1"/>
  <c r="K467"/>
  <c r="K471" s="1"/>
  <c r="AH469"/>
  <c r="AH470" s="1"/>
  <c r="AG467"/>
  <c r="AL81" i="30"/>
  <c r="AK81" s="1"/>
  <c r="BT81"/>
  <c r="BS81" s="1"/>
  <c r="AR81"/>
  <c r="AF81"/>
  <c r="AD81"/>
  <c r="BF81"/>
  <c r="BE81" s="1"/>
  <c r="BX81"/>
  <c r="Z469" i="6"/>
  <c r="Z470" s="1"/>
  <c r="Y467"/>
  <c r="BJ469"/>
  <c r="BJ470" s="1"/>
  <c r="BI467"/>
  <c r="AN469"/>
  <c r="AN470" s="1"/>
  <c r="AM467"/>
  <c r="CA454"/>
  <c r="AR469"/>
  <c r="AR470" s="1"/>
  <c r="AQ467"/>
  <c r="BB469"/>
  <c r="BB470" s="1"/>
  <c r="BA467"/>
  <c r="BT465"/>
  <c r="BS465" s="1"/>
  <c r="CB452"/>
  <c r="BT467"/>
  <c r="BF469"/>
  <c r="BF470" s="1"/>
  <c r="BE467"/>
  <c r="BD469"/>
  <c r="BD470" s="1"/>
  <c r="BC467"/>
  <c r="T81" i="30"/>
  <c r="S81" s="1"/>
  <c r="BD81"/>
  <c r="Z81"/>
  <c r="Y81" s="1"/>
  <c r="L81"/>
  <c r="L82" s="1"/>
  <c r="N82" s="1"/>
  <c r="BP81"/>
  <c r="BO81" s="1"/>
  <c r="BL81"/>
  <c r="AN81"/>
  <c r="AM81" s="1"/>
  <c r="V81"/>
  <c r="AX81"/>
  <c r="AW81" s="1"/>
  <c r="AZ469" i="6"/>
  <c r="AZ470" s="1"/>
  <c r="AY467"/>
  <c r="AF469"/>
  <c r="AF470" s="1"/>
  <c r="AE467"/>
  <c r="M471"/>
  <c r="O471" s="1"/>
  <c r="Q471" s="1"/>
  <c r="S471" s="1"/>
  <c r="AD467"/>
  <c r="CA453"/>
  <c r="BH460"/>
  <c r="CB460" s="1"/>
  <c r="CC460" s="1"/>
  <c r="CA460"/>
  <c r="BH462"/>
  <c r="CB462" s="1"/>
  <c r="CC462" s="1"/>
  <c r="CA462"/>
  <c r="V469"/>
  <c r="V470" s="1"/>
  <c r="U467"/>
  <c r="AJ469"/>
  <c r="AJ470" s="1"/>
  <c r="AI467"/>
  <c r="BN469"/>
  <c r="BN470" s="1"/>
  <c r="BM467"/>
  <c r="CA452"/>
  <c r="AT467"/>
  <c r="CA459"/>
  <c r="N471"/>
  <c r="P471" s="1"/>
  <c r="R471" s="1"/>
  <c r="T471" s="1"/>
  <c r="BL469"/>
  <c r="BL470" s="1"/>
  <c r="BK467"/>
  <c r="BV469"/>
  <c r="BV470" s="1"/>
  <c r="BU467"/>
  <c r="BH455"/>
  <c r="CB455" s="1"/>
  <c r="CC455" s="1"/>
  <c r="CA455"/>
  <c r="BZ467"/>
  <c r="X81" i="30"/>
  <c r="BN81"/>
  <c r="CB78"/>
  <c r="CC78" s="1"/>
  <c r="CD78" s="1"/>
  <c r="CB79"/>
  <c r="BH81"/>
  <c r="Q81"/>
  <c r="AY81"/>
  <c r="BU81"/>
  <c r="AO81"/>
  <c r="P82" l="1"/>
  <c r="R82" s="1"/>
  <c r="T82" s="1"/>
  <c r="V82" s="1"/>
  <c r="X82" s="1"/>
  <c r="Z82" s="1"/>
  <c r="AB82" s="1"/>
  <c r="AD82" s="1"/>
  <c r="AF82" s="1"/>
  <c r="AH82" s="1"/>
  <c r="AJ82" s="1"/>
  <c r="AL82" s="1"/>
  <c r="AN82" s="1"/>
  <c r="AP82" s="1"/>
  <c r="AR82" s="1"/>
  <c r="AT82" s="1"/>
  <c r="AV82" s="1"/>
  <c r="AX82" s="1"/>
  <c r="AZ82" s="1"/>
  <c r="BB82" s="1"/>
  <c r="BD82" s="1"/>
  <c r="BF82" s="1"/>
  <c r="BH82" s="1"/>
  <c r="K81"/>
  <c r="K82" s="1"/>
  <c r="BY467" i="6"/>
  <c r="BZ469"/>
  <c r="BZ470" s="1"/>
  <c r="BH467"/>
  <c r="V471"/>
  <c r="X471" s="1"/>
  <c r="Z471" s="1"/>
  <c r="AB471" s="1"/>
  <c r="AT469"/>
  <c r="AT470" s="1"/>
  <c r="AS467"/>
  <c r="CB467"/>
  <c r="CB469" s="1"/>
  <c r="CB470" s="1"/>
  <c r="CB465"/>
  <c r="CC452"/>
  <c r="BH465"/>
  <c r="BG465" s="1"/>
  <c r="BS467"/>
  <c r="BT469"/>
  <c r="BT470" s="1"/>
  <c r="BM81" i="30"/>
  <c r="U471" i="6"/>
  <c r="W471" s="1"/>
  <c r="Y471" s="1"/>
  <c r="AA471" s="1"/>
  <c r="AD469"/>
  <c r="AD470" s="1"/>
  <c r="AC467"/>
  <c r="AC81" i="30"/>
  <c r="CA78"/>
  <c r="CC79"/>
  <c r="CD79" s="1"/>
  <c r="CA79"/>
  <c r="CB81"/>
  <c r="M81"/>
  <c r="U81"/>
  <c r="BK81"/>
  <c r="AA81"/>
  <c r="BG81"/>
  <c r="AE81"/>
  <c r="O81"/>
  <c r="AQ81"/>
  <c r="W81"/>
  <c r="AS81"/>
  <c r="AG81"/>
  <c r="BC81"/>
  <c r="BW81"/>
  <c r="M82" l="1"/>
  <c r="O82" s="1"/>
  <c r="Q82" s="1"/>
  <c r="S82" s="1"/>
  <c r="U82" s="1"/>
  <c r="W82" s="1"/>
  <c r="Y82" s="1"/>
  <c r="AA82" s="1"/>
  <c r="AC82" s="1"/>
  <c r="AE82" s="1"/>
  <c r="AG82" s="1"/>
  <c r="AI82" s="1"/>
  <c r="AK82" s="1"/>
  <c r="AM82" s="1"/>
  <c r="AO82" s="1"/>
  <c r="AQ82" s="1"/>
  <c r="AS82" s="1"/>
  <c r="AU82" s="1"/>
  <c r="AW82" s="1"/>
  <c r="AY82" s="1"/>
  <c r="BA82" s="1"/>
  <c r="BC82" s="1"/>
  <c r="BE82" s="1"/>
  <c r="BG82" s="1"/>
  <c r="BH469" i="6"/>
  <c r="BH470" s="1"/>
  <c r="BG467"/>
  <c r="AC471"/>
  <c r="AE471" s="1"/>
  <c r="AG471" s="1"/>
  <c r="AI471" s="1"/>
  <c r="AK471" s="1"/>
  <c r="AM471" s="1"/>
  <c r="AO471" s="1"/>
  <c r="AQ471" s="1"/>
  <c r="AS471" s="1"/>
  <c r="AU471" s="1"/>
  <c r="AW471" s="1"/>
  <c r="AY471" s="1"/>
  <c r="BA471" s="1"/>
  <c r="BC471" s="1"/>
  <c r="BE471" s="1"/>
  <c r="AD471"/>
  <c r="AF471" s="1"/>
  <c r="AH471" s="1"/>
  <c r="AJ471" s="1"/>
  <c r="AL471" s="1"/>
  <c r="AN471" s="1"/>
  <c r="AP471" s="1"/>
  <c r="AR471" s="1"/>
  <c r="CC465"/>
  <c r="CA465"/>
  <c r="AT471"/>
  <c r="AV471" s="1"/>
  <c r="AX471" s="1"/>
  <c r="AZ471" s="1"/>
  <c r="BB471" s="1"/>
  <c r="BD471" s="1"/>
  <c r="BF471" s="1"/>
  <c r="CC81" i="30"/>
  <c r="CD81" s="1"/>
  <c r="BY81"/>
  <c r="BG471" i="6" l="1"/>
  <c r="BI471" s="1"/>
  <c r="BK471" s="1"/>
  <c r="BM471" s="1"/>
  <c r="BO471" s="1"/>
  <c r="BQ471" s="1"/>
  <c r="BS471" s="1"/>
  <c r="BU471" s="1"/>
  <c r="BW471" s="1"/>
  <c r="BY471" s="1"/>
  <c r="BH471"/>
  <c r="BJ471" s="1"/>
  <c r="BL471" s="1"/>
  <c r="BN471" s="1"/>
  <c r="BP471" s="1"/>
  <c r="BR471" s="1"/>
  <c r="BT471" s="1"/>
  <c r="BV471" s="1"/>
  <c r="BX471" s="1"/>
  <c r="BZ471" s="1"/>
  <c r="BJ81" i="30"/>
  <c r="BI81" l="1"/>
  <c r="BI82" s="1"/>
  <c r="BK82" s="1"/>
  <c r="BM82" s="1"/>
  <c r="BO82" s="1"/>
  <c r="BQ82" s="1"/>
  <c r="BS82" s="1"/>
  <c r="BU82" s="1"/>
  <c r="BW82" s="1"/>
  <c r="BY82" s="1"/>
  <c r="BJ82"/>
  <c r="BL82" s="1"/>
  <c r="BN82" s="1"/>
  <c r="BP82" s="1"/>
  <c r="BR82" s="1"/>
  <c r="BT82" s="1"/>
  <c r="BV82" s="1"/>
  <c r="BX82" s="1"/>
  <c r="BZ82" s="1"/>
</calcChain>
</file>

<file path=xl/sharedStrings.xml><?xml version="1.0" encoding="utf-8"?>
<sst xmlns="http://schemas.openxmlformats.org/spreadsheetml/2006/main" count="3638" uniqueCount="1341">
  <si>
    <t xml:space="preserve"> </t>
  </si>
  <si>
    <t>ITENS</t>
  </si>
  <si>
    <t>DESCRIMINAÇÃO</t>
  </si>
  <si>
    <t>COMP. (M)</t>
  </si>
  <si>
    <t>LARGURA (M)</t>
  </si>
  <si>
    <t>ALTURA (M)</t>
  </si>
  <si>
    <t>ÁREA (M²)</t>
  </si>
  <si>
    <t>VOLUME (M³)</t>
  </si>
  <si>
    <t>QUANTIDADE</t>
  </si>
  <si>
    <t>TOTAL</t>
  </si>
  <si>
    <t>1.0</t>
  </si>
  <si>
    <t>2.0</t>
  </si>
  <si>
    <t>PAVIMENTO TÉRREO - ANEXO II - VELÓRIO</t>
  </si>
  <si>
    <t>3.0</t>
  </si>
  <si>
    <t>PAVIMENTO TÉRREO - ANEXO III - SUBESTAÇÃO</t>
  </si>
  <si>
    <t>SUBSOLO - MATERNIDADE</t>
  </si>
  <si>
    <t>4.0</t>
  </si>
  <si>
    <t>PAVIMENTO TÉRREO - ANEXO IV - CPN</t>
  </si>
  <si>
    <t>5.0</t>
  </si>
  <si>
    <t>PAVIMENTO TÉRREO - ANEXO V - BANCO DE LEITE E ALMOXARIFADO</t>
  </si>
  <si>
    <t>6.0</t>
  </si>
  <si>
    <t>PAVIMENTO TÉRREO - ANEXO VI - LIXEIRA</t>
  </si>
  <si>
    <t>7.0</t>
  </si>
  <si>
    <t>PAVIMENTO TÉRREO - MATERNIDADE</t>
  </si>
  <si>
    <t>8.0</t>
  </si>
  <si>
    <t>2º PAVIMENTO - MATERNIDADE</t>
  </si>
  <si>
    <t>9.0</t>
  </si>
  <si>
    <t>3º PAVIMENTO - MATERNIDADE</t>
  </si>
  <si>
    <t>10.0</t>
  </si>
  <si>
    <t>4º PAVIMENTO - MATERNIDADE</t>
  </si>
  <si>
    <t>11.0</t>
  </si>
  <si>
    <t>5º PAVIMENTO - MATERNIDADE</t>
  </si>
  <si>
    <t>12.0</t>
  </si>
  <si>
    <t>6º PAVIMENTO - MATERNIDADE</t>
  </si>
  <si>
    <t>13.0</t>
  </si>
  <si>
    <t>7º PAVIMENTO - MATERNIDADE</t>
  </si>
  <si>
    <t>14.0</t>
  </si>
  <si>
    <t>8º PAVIMENTO - MATERNIDADE</t>
  </si>
  <si>
    <t>15.0</t>
  </si>
  <si>
    <t>16.0</t>
  </si>
  <si>
    <t>RESUMO DO LEVANTAMENTO</t>
  </si>
  <si>
    <t>1.1</t>
  </si>
  <si>
    <t>1.2</t>
  </si>
  <si>
    <t>7.1</t>
  </si>
  <si>
    <t>7.2</t>
  </si>
  <si>
    <t>8.1</t>
  </si>
  <si>
    <t>8.2</t>
  </si>
  <si>
    <t>8.3</t>
  </si>
  <si>
    <t>8.4</t>
  </si>
  <si>
    <t>9.1</t>
  </si>
  <si>
    <t>9.2</t>
  </si>
  <si>
    <t>9.3</t>
  </si>
  <si>
    <t>9.4</t>
  </si>
  <si>
    <t>MEMÓRIA DE CÁCULO</t>
  </si>
  <si>
    <t>10.1</t>
  </si>
  <si>
    <t>10.2</t>
  </si>
  <si>
    <t>11.1</t>
  </si>
  <si>
    <t>12.1</t>
  </si>
  <si>
    <t>12.2</t>
  </si>
  <si>
    <t>13.1</t>
  </si>
  <si>
    <t>13.2</t>
  </si>
  <si>
    <t>9º PAVIMENTO - MATERNIDADE</t>
  </si>
  <si>
    <t>M²</t>
  </si>
  <si>
    <t>M</t>
  </si>
  <si>
    <t>P 02</t>
  </si>
  <si>
    <t>P 03</t>
  </si>
  <si>
    <t>P 04</t>
  </si>
  <si>
    <t>P 06</t>
  </si>
  <si>
    <t>PORTAS</t>
  </si>
  <si>
    <t>JANELAS</t>
  </si>
  <si>
    <t>J 69</t>
  </si>
  <si>
    <t>J 70</t>
  </si>
  <si>
    <t>J 71</t>
  </si>
  <si>
    <t>PV 01</t>
  </si>
  <si>
    <t>PCF</t>
  </si>
  <si>
    <t>PC 01</t>
  </si>
  <si>
    <t>PORTAS DO BANHEIROS</t>
  </si>
  <si>
    <t>Porta com 2 folhas de abrir (vidros)</t>
  </si>
  <si>
    <t>Porta corta-fogo com resistênia à 4 horas de fogo</t>
  </si>
  <si>
    <t>Porta com 1 folha - Câmaras de resfriamento</t>
  </si>
  <si>
    <t>J 33</t>
  </si>
  <si>
    <t>J 34</t>
  </si>
  <si>
    <t>Porta com 1 folha de abrir (sem especificações)</t>
  </si>
  <si>
    <t>Porta com 1 folha de abrir - PNE (sem especificações)</t>
  </si>
  <si>
    <t>Porta com 2 folhas de abrir (sem especificações)</t>
  </si>
  <si>
    <t>Porta com 1 folha sanfonada (sem especificações)</t>
  </si>
  <si>
    <t>(sem especificações)</t>
  </si>
  <si>
    <t>J 08</t>
  </si>
  <si>
    <t>J 09</t>
  </si>
  <si>
    <t>J 11</t>
  </si>
  <si>
    <t>J 12</t>
  </si>
  <si>
    <t>J 13</t>
  </si>
  <si>
    <t>J 14</t>
  </si>
  <si>
    <t>J 16</t>
  </si>
  <si>
    <t>J 17</t>
  </si>
  <si>
    <t>J 18</t>
  </si>
  <si>
    <t>J 19</t>
  </si>
  <si>
    <t>J 20</t>
  </si>
  <si>
    <t>J 21</t>
  </si>
  <si>
    <t>J 22</t>
  </si>
  <si>
    <t>J 23</t>
  </si>
  <si>
    <t>J 24</t>
  </si>
  <si>
    <t>J 25</t>
  </si>
  <si>
    <t>J 27</t>
  </si>
  <si>
    <t>J 28</t>
  </si>
  <si>
    <t>J 29</t>
  </si>
  <si>
    <t>J 30</t>
  </si>
  <si>
    <t>J 31</t>
  </si>
  <si>
    <t>J 32</t>
  </si>
  <si>
    <t>J 79</t>
  </si>
  <si>
    <t>VIDROS</t>
  </si>
  <si>
    <t>Nutricionista/Hall</t>
  </si>
  <si>
    <t>Nutricionista/Cozinha</t>
  </si>
  <si>
    <t>Nutricionista/Nutrição Enteral</t>
  </si>
  <si>
    <t>Nutricionista/Chefia</t>
  </si>
  <si>
    <t>Visor</t>
  </si>
  <si>
    <t>Preparo de Lanches/Hall</t>
  </si>
  <si>
    <t>Estar Funcionários/Refeitório</t>
  </si>
  <si>
    <t>Estar Funcionários/Calçada</t>
  </si>
  <si>
    <t>PP 01</t>
  </si>
  <si>
    <t>PP 02</t>
  </si>
  <si>
    <t>J 85</t>
  </si>
  <si>
    <t>J 10</t>
  </si>
  <si>
    <t>J 36</t>
  </si>
  <si>
    <t>J 37</t>
  </si>
  <si>
    <t>J 87</t>
  </si>
  <si>
    <t>P 05</t>
  </si>
  <si>
    <t>J 60</t>
  </si>
  <si>
    <t>J 61</t>
  </si>
  <si>
    <t>J 62</t>
  </si>
  <si>
    <t>J 98</t>
  </si>
  <si>
    <t>5º, 6º E 7º PAVIMENTO - MATERNIDADE</t>
  </si>
  <si>
    <t>Same</t>
  </si>
  <si>
    <t>ÁREA</t>
  </si>
  <si>
    <t>TIPO</t>
  </si>
  <si>
    <t>GOVERNO DO ESTADO DO PIAUÍ</t>
  </si>
  <si>
    <t>ITEM</t>
  </si>
  <si>
    <t>COÓDIGO</t>
  </si>
  <si>
    <t>DESCRIÇÃO</t>
  </si>
  <si>
    <t>UNID</t>
  </si>
  <si>
    <t>QNT</t>
  </si>
  <si>
    <t>Preço Unitário (R$)</t>
  </si>
  <si>
    <t>SERVIÇOS INICIAIS</t>
  </si>
  <si>
    <t>SERVIÇOS TÉCNICOS</t>
  </si>
  <si>
    <t>1.1.1</t>
  </si>
  <si>
    <t>COMPOSIÇÃO</t>
  </si>
  <si>
    <t>PROJETOS EXECUTIVOS DE FUNDAÇÕES, CONTENÇÕES  E ESTRUTURAS DE CONCRETO ARMADO</t>
  </si>
  <si>
    <t>m2</t>
  </si>
  <si>
    <t>1.1.2</t>
  </si>
  <si>
    <t>PROJETO/'DETALHAMENTOS EXECUTIVOS DE ARQUITETURA E URBANISMO</t>
  </si>
  <si>
    <t>1.1.3</t>
  </si>
  <si>
    <t>1.1.4</t>
  </si>
  <si>
    <t>1.1.5</t>
  </si>
  <si>
    <t>1.1.6</t>
  </si>
  <si>
    <t>1.1.7</t>
  </si>
  <si>
    <t>1.1.8</t>
  </si>
  <si>
    <t>1.1.9</t>
  </si>
  <si>
    <t>1.1.10</t>
  </si>
  <si>
    <t>EIA - RIMA - PGA/PGRSCC/PCA/EIV - ESTUDO E RELATÓRIO DE IMPACTO AMBIENTAL</t>
  </si>
  <si>
    <t>TOTAL SERVIÇOS TÉCNICOS</t>
  </si>
  <si>
    <t>SERVIÇOS PRELIMINARES E GERAIS</t>
  </si>
  <si>
    <t>1.2.1</t>
  </si>
  <si>
    <t>SINAPI</t>
  </si>
  <si>
    <t>ENSAIO DE RECEBIMENTO E ACEITACAO DE AGREGADO GRAUDO</t>
  </si>
  <si>
    <t>un</t>
  </si>
  <si>
    <t>1.2.2</t>
  </si>
  <si>
    <t>74022/058</t>
  </si>
  <si>
    <t>ENSAIO DE ABATIMENTO DO TRONCO DE CONE</t>
  </si>
  <si>
    <t>1.2.3</t>
  </si>
  <si>
    <t>74022/030</t>
  </si>
  <si>
    <t>ENSAIO DE RESISTENCIA A COMPRESSAO SIMPLES - CONCRETO</t>
  </si>
  <si>
    <t>1.2.4</t>
  </si>
  <si>
    <t>74022/031</t>
  </si>
  <si>
    <t>ENSAIO DE RESISTENCIA A TRACAO POR COMPRESSAO DIAMETRAL - CONCRETO</t>
  </si>
  <si>
    <t>1.2.5</t>
  </si>
  <si>
    <t>74022/032</t>
  </si>
  <si>
    <t>ENSAIO DE MÓDULO DE ELASTICIDADE - CONCRETO</t>
  </si>
  <si>
    <t>74021/002</t>
  </si>
  <si>
    <t>ENSAIO DE TERRAPLENAGEM - CAMADA FINAL DO ATERRO</t>
  </si>
  <si>
    <t>M3</t>
  </si>
  <si>
    <t>TOTAL SERVIÇOS PRELIMINARES E GERAIS</t>
  </si>
  <si>
    <t>1.3</t>
  </si>
  <si>
    <t>INSTALAÇÕES PROVISÓRIAS</t>
  </si>
  <si>
    <t>1.3.1</t>
  </si>
  <si>
    <t>74220/001</t>
  </si>
  <si>
    <t>TAPUME DE CHAPA DE MADEIRA COMPENSADA, E= 6MM, COM PINTURA A CAL E REAPROVEITAMENTO DE 2X, COM PORTÃO</t>
  </si>
  <si>
    <t>m²</t>
  </si>
  <si>
    <t>1.3.2</t>
  </si>
  <si>
    <t>1.3.3</t>
  </si>
  <si>
    <t>74209/001</t>
  </si>
  <si>
    <t>PLACA DE OBRA EM CHAPA DE ACO GALVANIZADO</t>
  </si>
  <si>
    <t>1.3.4</t>
  </si>
  <si>
    <t>1.3.5</t>
  </si>
  <si>
    <t>1.3.6</t>
  </si>
  <si>
    <t>TOTAL INSTALAÇÕES PROVISÓRIAS</t>
  </si>
  <si>
    <t>1.4</t>
  </si>
  <si>
    <t>MÁQUINAS, FERRAMENTAS E EQUIPAMENTOS</t>
  </si>
  <si>
    <t>1.4.1</t>
  </si>
  <si>
    <t>LOCACAO MENSAL DE ANDAIME METALICO TIPO FACHADEIRO, INCLUSIVE MONTAGEM</t>
  </si>
  <si>
    <t>1.4.2</t>
  </si>
  <si>
    <t>HORA</t>
  </si>
  <si>
    <t>TOTAL MÁQUINAS E FERRAMENTAS</t>
  </si>
  <si>
    <t>1.5</t>
  </si>
  <si>
    <t>1.5.1</t>
  </si>
  <si>
    <t>1.5.2</t>
  </si>
  <si>
    <t>1.5.3</t>
  </si>
  <si>
    <t>1.5.4</t>
  </si>
  <si>
    <t>1.5.5</t>
  </si>
  <si>
    <t>CONSUMOS</t>
  </si>
  <si>
    <t>CONSUMO DE ÁGUA</t>
  </si>
  <si>
    <t>m³</t>
  </si>
  <si>
    <t>CONSUMO DE ENERGIA ELÉTRICA</t>
  </si>
  <si>
    <t>kwh</t>
  </si>
  <si>
    <t>TOTAL ADIMINISTRAÇÃO E DESPESAS E CONSUMOS</t>
  </si>
  <si>
    <t>1.6</t>
  </si>
  <si>
    <t>LIMPEZA DA OBRA E DIVERSOS</t>
  </si>
  <si>
    <t>1.6.1</t>
  </si>
  <si>
    <t>1.6.2</t>
  </si>
  <si>
    <t>1.6.3</t>
  </si>
  <si>
    <t>TOTAL LIMPEZA DA OBRA E DIVERSOS</t>
  </si>
  <si>
    <t>TOTAL DA ETAPA - SERVIÇOS INICIAIS</t>
  </si>
  <si>
    <t>INFRA-ESTRUTURA</t>
  </si>
  <si>
    <t>2.1</t>
  </si>
  <si>
    <t>MOVIMENTAÇÃO DE TERRA</t>
  </si>
  <si>
    <t>2.1.1</t>
  </si>
  <si>
    <t>73822/002</t>
  </si>
  <si>
    <t>LIMPEZA MECANIZADA DE TERRENO COM REMOCAO DE CAMADA VEGETAL, UTILIZANDO MOTONIVELADORA</t>
  </si>
  <si>
    <t>2.1.2</t>
  </si>
  <si>
    <t>2.1.3</t>
  </si>
  <si>
    <t>m3*KM</t>
  </si>
  <si>
    <t>2.1.4</t>
  </si>
  <si>
    <t>ESPALHAMENTO DE MATERIAL EM BOTA FORA, COM UTILIZACAO DE TRATOR DE ESTEIRAS DE 165 HP</t>
  </si>
  <si>
    <t>2.1.5</t>
  </si>
  <si>
    <t>74005/002</t>
  </si>
  <si>
    <t>ATERRO E COMPACTACAO MECANICA C/ CONTROLE DO GC&gt;=95% DO PN (AREAS) (C/MONIVELADORA 140 HP E ROLO COMPRESSOR VIBRATORIO 80 HP)</t>
  </si>
  <si>
    <t>74021/001</t>
  </si>
  <si>
    <t>ENSAIOS DE TERRAPLENAGEM - CORPO DO ATERRO</t>
  </si>
  <si>
    <t>TOTAL MOVIMENTAÇÃO DE TERRA</t>
  </si>
  <si>
    <t>2.2</t>
  </si>
  <si>
    <t>DRENAGENS E CONTENÇÕES INTERNAS À OBRA</t>
  </si>
  <si>
    <t>2.2.1</t>
  </si>
  <si>
    <t>2.2.2</t>
  </si>
  <si>
    <t>2.2.3</t>
  </si>
  <si>
    <t>73762/001</t>
  </si>
  <si>
    <t>APLICAÇÃO DE PINTURA COM EMULSÃO ASFÁLTICA COM ELASTOMEROS, TRÊS DEMÃOS, SOBRE PARTE INTERNA DO MURO DE ARRIMO (LADO DO ATERRO) - IMPERMEABILIZAÇÃO COM PRESSÃO POSITIVA.</t>
  </si>
  <si>
    <t>2.2.4</t>
  </si>
  <si>
    <t>TOTAL ESCORAMENTO, DRENAGENS E CONTENÇÕES</t>
  </si>
  <si>
    <t>2.3</t>
  </si>
  <si>
    <t>FUNDAÇÃO</t>
  </si>
  <si>
    <t>2.3.1</t>
  </si>
  <si>
    <t>2.3.2</t>
  </si>
  <si>
    <t>2.3.3</t>
  </si>
  <si>
    <t>unid</t>
  </si>
  <si>
    <t>2.3.4</t>
  </si>
  <si>
    <t>kg</t>
  </si>
  <si>
    <t>2.3.6</t>
  </si>
  <si>
    <t>2.3.8</t>
  </si>
  <si>
    <t>2.3.9</t>
  </si>
  <si>
    <t>2.3.10</t>
  </si>
  <si>
    <t>2.3.11</t>
  </si>
  <si>
    <t>TOTAL DA ETAPA - INFRA-ESTRUTURA</t>
  </si>
  <si>
    <t>SUPRA-ESTRUTURA</t>
  </si>
  <si>
    <t>3.1</t>
  </si>
  <si>
    <t>PILARES</t>
  </si>
  <si>
    <t>3.1.1</t>
  </si>
  <si>
    <t>3.1.2</t>
  </si>
  <si>
    <t>3.1.3</t>
  </si>
  <si>
    <t>TOTAL PILARES</t>
  </si>
  <si>
    <t>3.2</t>
  </si>
  <si>
    <t>VIGAS</t>
  </si>
  <si>
    <t>3.2.1</t>
  </si>
  <si>
    <t>3.2.2</t>
  </si>
  <si>
    <t>3.2.3</t>
  </si>
  <si>
    <t>3.2.4</t>
  </si>
  <si>
    <t>TOTAL VIGAS</t>
  </si>
  <si>
    <t>3.3</t>
  </si>
  <si>
    <t>3.3.1</t>
  </si>
  <si>
    <t>3.3.2</t>
  </si>
  <si>
    <t>3.3.3</t>
  </si>
  <si>
    <t>3.3.4</t>
  </si>
  <si>
    <t>3.3.5</t>
  </si>
  <si>
    <t>3.4</t>
  </si>
  <si>
    <t>3.4.1</t>
  </si>
  <si>
    <t>3.4.2</t>
  </si>
  <si>
    <t>3.4.3</t>
  </si>
  <si>
    <t>3.4.4</t>
  </si>
  <si>
    <t>3.5</t>
  </si>
  <si>
    <t>3.5.1</t>
  </si>
  <si>
    <t>TOTAL SUPRA-ESTRUTURA</t>
  </si>
  <si>
    <t>PAREDES E PAINÉIS</t>
  </si>
  <si>
    <t>4.1</t>
  </si>
  <si>
    <t>ALVENARIA E DIVISÓRIAS</t>
  </si>
  <si>
    <t>4.1.1</t>
  </si>
  <si>
    <t>4.1.3</t>
  </si>
  <si>
    <t>4.1.4</t>
  </si>
  <si>
    <t>4.1.5</t>
  </si>
  <si>
    <t>LOCACAO ALVENARIA</t>
  </si>
  <si>
    <t>m</t>
  </si>
  <si>
    <t>TOTAL ALVENARIA E DIVISÓRIAS</t>
  </si>
  <si>
    <t>4.2</t>
  </si>
  <si>
    <t>ESQUADRIAS E FERRAGENS</t>
  </si>
  <si>
    <t>4.2.1</t>
  </si>
  <si>
    <t>4.2.2</t>
  </si>
  <si>
    <t>4.2.3</t>
  </si>
  <si>
    <t>4.2.4</t>
  </si>
  <si>
    <t>4.2.5</t>
  </si>
  <si>
    <t>4.2.6</t>
  </si>
  <si>
    <t>4.2.8</t>
  </si>
  <si>
    <t>4.2.9</t>
  </si>
  <si>
    <t>4.2.10</t>
  </si>
  <si>
    <t>4.2.11</t>
  </si>
  <si>
    <t>Vidro</t>
  </si>
  <si>
    <t>4.2.12</t>
  </si>
  <si>
    <t>4.2.13</t>
  </si>
  <si>
    <t>4.2.14</t>
  </si>
  <si>
    <t>4.2.15</t>
  </si>
  <si>
    <t>4.2.17</t>
  </si>
  <si>
    <t>4.2.18</t>
  </si>
  <si>
    <t>4.2.19</t>
  </si>
  <si>
    <t>TOTAL ESQUADRIAS E FERRAGENS</t>
  </si>
  <si>
    <t>4.3</t>
  </si>
  <si>
    <t xml:space="preserve">VIDROS </t>
  </si>
  <si>
    <t>4.3.2</t>
  </si>
  <si>
    <t>VIDRO TEMPERADO INCOLOR, ESPESSURA 10MM, FORNECIMENTO E INSTALACAO, INCLUSIVE MASSA PARA VEDACAO</t>
  </si>
  <si>
    <t>4.3.3</t>
  </si>
  <si>
    <t>4.4</t>
  </si>
  <si>
    <t>ELEMENTOS DE FACHADA / OUTROS</t>
  </si>
  <si>
    <t>ELEMENTOS DE FACHADAS / OUTROS</t>
  </si>
  <si>
    <t>TOTAL DO ITEM PAREDES E PAINÉIS</t>
  </si>
  <si>
    <t>COBERTURA E PROTEÇÕES</t>
  </si>
  <si>
    <t>5.1</t>
  </si>
  <si>
    <t>COBERTURA / TELHADO</t>
  </si>
  <si>
    <t>5.1.1</t>
  </si>
  <si>
    <t>5.1.2</t>
  </si>
  <si>
    <t>74064/001</t>
  </si>
  <si>
    <t>FUNDO ANTICORROSIVO A BASE DE OXIDO DE FERRO (ZARCAO), UMA DEMAO</t>
  </si>
  <si>
    <t>5.1.3</t>
  </si>
  <si>
    <t>73924/003</t>
  </si>
  <si>
    <t>PINTURA ESMALTE SINTÉTICO FOSCO, NA COR CINZA CHUMBO, DUAS DEMAOS, SOBRE ESTRUTURA METÁLICA DE SUSTENTAÇÃO DAS TELHAS DE FIBROCIMENTO</t>
  </si>
  <si>
    <t>5.1.4</t>
  </si>
  <si>
    <t>TOTAL COBERTURA E PROTEÇÕES</t>
  </si>
  <si>
    <t>5.2</t>
  </si>
  <si>
    <t>CALHAS E RUFOS</t>
  </si>
  <si>
    <t>5.2.1</t>
  </si>
  <si>
    <t>5.2.2</t>
  </si>
  <si>
    <t>TOTAL CALHAS E RUFOS</t>
  </si>
  <si>
    <t>REVESTIMENTOS, FORROS, MARCENARIA, SERRALHERIA E PINTURAS</t>
  </si>
  <si>
    <t>6.1</t>
  </si>
  <si>
    <t>6.1.1</t>
  </si>
  <si>
    <t>6.1.2</t>
  </si>
  <si>
    <t>EMBOÇO, INTERNO E EXTERNO, PARA RECEBIMENTO DE CERÂMICA, EM ARGAMASSA TRAÇO 1:2:8, PREPARO MECÂNICO COM BETONEIRA 400L, APLICADO MANUALMENTE EM FACES INTERNAS DE PAREDES DE AMBIENTES COM ÁREA MENOR QUE 5M2, ESPESSURA DE 20MM, COM EXECUÇÃO DE TALISCAS.</t>
  </si>
  <si>
    <t>6.1.3</t>
  </si>
  <si>
    <t>6.1.4</t>
  </si>
  <si>
    <t>REVESTIMENTO COM ARGAMASSA BARITADA, RX-GAB.MEDICO</t>
  </si>
  <si>
    <t>6.1.5</t>
  </si>
  <si>
    <t>6.2</t>
  </si>
  <si>
    <t>FORROS E ELEMENTOS DECORATIVOS</t>
  </si>
  <si>
    <t>6.2.1</t>
  </si>
  <si>
    <t>TOTAL FORROS E ELEMENTOS DECORATIVOS</t>
  </si>
  <si>
    <t>6.3</t>
  </si>
  <si>
    <t>6.3.1</t>
  </si>
  <si>
    <t>6.3.2</t>
  </si>
  <si>
    <t>74194/001</t>
  </si>
  <si>
    <t>ESCADA TIPO MARINHEIRO EM TUBO ACO GALVANIZADO 1 1/2" 5 DEGRAUS</t>
  </si>
  <si>
    <t>6.4</t>
  </si>
  <si>
    <t>PINTURAS</t>
  </si>
  <si>
    <t>6.4.1</t>
  </si>
  <si>
    <t>6.4.2</t>
  </si>
  <si>
    <t>EMASSAMENTO INTERNO COM MASSA PVA DUAS DEMAOS, EM FORRO</t>
  </si>
  <si>
    <t>6.4.3</t>
  </si>
  <si>
    <t>EMASSAMENTO INTERNO COM MASSA ACRILICA, 2 DEMAOS - PAREDES</t>
  </si>
  <si>
    <t>6.4.4</t>
  </si>
  <si>
    <t>APLICAÇÃO MANUAL DE PINTURA COM TINTA LÁTEX ACRÍLICA EM PAREDES, DUASDEMÃOS.</t>
  </si>
  <si>
    <t>6.4.5</t>
  </si>
  <si>
    <t>6.4.6</t>
  </si>
  <si>
    <t>APLICAÇÃO MANUAL DE PINTURA COM TINTA TEXTURIZADA ACRÍLICA - PINTURA EXTERNA DA UNIDADE</t>
  </si>
  <si>
    <t>6.4.7</t>
  </si>
  <si>
    <t>APLICAÇÃO DE FUNDO SELADOR LÁTEX PVA EM TETO, UMA DEMÃO</t>
  </si>
  <si>
    <t>APLICAÇÃO MANUAL DE PINTURA COM TINTA LÁTEX PVA EM TETO, DUAS DEMÃOS</t>
  </si>
  <si>
    <t xml:space="preserve">PINTURA DAS FAIXAS DE DEMARCACAO DAS VAGAS DE ESTACIONAMENTO COM TINTA A BASE DE BORRACHA CLORADA </t>
  </si>
  <si>
    <t>TOTAL PINTURAS</t>
  </si>
  <si>
    <t>TOTAL DA ETAPA REVESTIMENTOS, FORROS, MARCENARIA E SERRALHERIA</t>
  </si>
  <si>
    <t>PAVIMENTAÇÃO, PISOS, BANCADAS, SOLEIRAS E PEITORIS</t>
  </si>
  <si>
    <t>PAVIMENTAÇÃO E PISOS</t>
  </si>
  <si>
    <t>7.1.1</t>
  </si>
  <si>
    <t>7.1.2</t>
  </si>
  <si>
    <t>REGULARIZACAO DE CONTRAPISO, TRAÇO 1:3 (CIMENTO:AREIA), ESPESSURA DE 2 cm, DAS LAJES E CONTRAPISOS</t>
  </si>
  <si>
    <t>7.1.3</t>
  </si>
  <si>
    <t>7.1.4</t>
  </si>
  <si>
    <t>7.1.5</t>
  </si>
  <si>
    <t>7.1.6</t>
  </si>
  <si>
    <t>TOTAL PISOS E CALÇADAS</t>
  </si>
  <si>
    <t>BANCADAS, SOLEIRAS E PEITORIS</t>
  </si>
  <si>
    <t>7.2.2</t>
  </si>
  <si>
    <t xml:space="preserve">TOTAL BANCADAS, SOLEIRAS E PEITORIS </t>
  </si>
  <si>
    <t>TOTAL PAVIMENTAÇÃO</t>
  </si>
  <si>
    <t>IMPERMEABILIZAÇÕES</t>
  </si>
  <si>
    <t>IMPERMEABILIZACAO DAS LAJES COM MANTA ASFALTICA (COM POLIMEROS TIPO APP), E=3 MM</t>
  </si>
  <si>
    <t>PROTEÇÃO MECÂNICA DA MANTA ASFÁLTICA APLICADA SOBRE LAJES, COM ARGAMASSA TRAÇO 1:3, ESP. 2,5 CM E COM TELA GALVANIZADA.</t>
  </si>
  <si>
    <t>PROTEÇÃO MECÂNICA COM ARGAMASSA TRAÇO 1:3, ESP. 2,5 CM, DAS SUPERFÍCIES IMPERMEABILIZADAS DAS CALHAS.</t>
  </si>
  <si>
    <t>TOTAL IMPERMEABILIZAÇÕES</t>
  </si>
  <si>
    <t>INSTALAÇÕES E APARELHOS</t>
  </si>
  <si>
    <t>INSTALAÇÕES ELÉTRICAS/ SUBESTAÇÃO / TELEFÔNICAS / SPDA/EQUIPAMENTOS NO BREAK/ESTABILIZADOR/CABEAMENTO ESTRUTURADO/ CFTV E SISTEMAS ELETRÔNICOS</t>
  </si>
  <si>
    <t>9.1.1</t>
  </si>
  <si>
    <t>Unid</t>
  </si>
  <si>
    <t>TOTAL DAS INSTALAÇÕES ELÉTRICAS/ SUBESTAÇÃO / TELEFÔNICAS / SPDA/EQUIPAMENTOS NO BREAK/ESTABILIZADOR/CABEAMENTO ESTRUTURADO</t>
  </si>
  <si>
    <t>INSTALAÇÕES HIDRÁULICAS</t>
  </si>
  <si>
    <t>9.2.1</t>
  </si>
  <si>
    <t>TOTAL INSTALAÇÕES HIDRÁULICAS - ÁGUA FRIA</t>
  </si>
  <si>
    <t>INSTALAÇÕES SANITÁRIAS / PLUVIAIS</t>
  </si>
  <si>
    <t>9.3.1</t>
  </si>
  <si>
    <t>TOTAL INSTALAÇÕES SANITÁRIAS</t>
  </si>
  <si>
    <t>9.4.1</t>
  </si>
  <si>
    <t>TOTAL INSTALAÇÕES DE GASES ESPECIAIS</t>
  </si>
  <si>
    <t>9.5</t>
  </si>
  <si>
    <t>INSTALAÇÕES DE AR CONDICIONADO</t>
  </si>
  <si>
    <t>9.5.1</t>
  </si>
  <si>
    <t>9.6</t>
  </si>
  <si>
    <t>INSTALAÇÕES DE COMBATE A INCÊNDIO</t>
  </si>
  <si>
    <t>9.6.1</t>
  </si>
  <si>
    <t>Und</t>
  </si>
  <si>
    <t>TOTAL INSTALAÇÕES DE COMBATE A INCÊNDIO</t>
  </si>
  <si>
    <t>APARELHOS, LOUÇAS E METAIS</t>
  </si>
  <si>
    <t>VASO SANITÁRIO SIFONADO COM CAIXA ACOPLADA LOUÇA BRANCA - PADRÃO MÉDIO, INCLUSO ENGATE FLEXÍVEL EM METAL CROMADO, 1/2" X 40CM - FORNECIMENTO
E INSTALAÇÃO.</t>
  </si>
  <si>
    <t>ASSENTO P/VASO SANITÁRIO</t>
  </si>
  <si>
    <t>74234/001</t>
  </si>
  <si>
    <t>MICTORIO SIFONADO DE LOUCA BRANCA COM PERTENCES, COM REGISTRO DE PRESSAO 1/2" COM CANOPLA CROMADA ACABAMENTO SIMPLES E CONJUNTO PARA FIXACAO - FORNECIMENTO E INSTALACAO</t>
  </si>
  <si>
    <t>CUBA DE EMBUTIR OVAL EM LOUÇA BRANCA, 35 X 50CM OU EQUIVALENTE - FORNECIMENTO E INSTALAÇÃO.</t>
  </si>
  <si>
    <t>CUBA DE EMBUTIR DE AÇO INOXIDÁVEL MÉDIA, PARA PIA - FORNECIMENTO E INSTALAÇÃO.</t>
  </si>
  <si>
    <t>TOTAL APARELHOS, LOUÇAS E METAIS</t>
  </si>
  <si>
    <t>TOTAL ELEVADORES</t>
  </si>
  <si>
    <t>TOTAL INSTALAÇÕES E APARELHOS</t>
  </si>
  <si>
    <t>IMPLANTAÇÃO</t>
  </si>
  <si>
    <t>PAISAGISMO - GRAMAS E ARBUSTOS</t>
  </si>
  <si>
    <t>10.1.1</t>
  </si>
  <si>
    <t>PLANTIO DE GRAMA ESMERALDA EM ROLO, COM IRRIGAÇÃO E ADUBO</t>
  </si>
  <si>
    <t>PLANTIO DE ARBUSTO COM ALTURA 50 A 100CM, EM CAVA DE 60X60X60CM</t>
  </si>
  <si>
    <t>73967/001</t>
  </si>
  <si>
    <t>PLANTIO DE ARBUSTO, ALTURA MAIOR QUE 1,00M, EM CAVAS DE 80X80X80CM</t>
  </si>
  <si>
    <t>73967/002</t>
  </si>
  <si>
    <t>PLANTIO DE ARVORE REGIONAL, ALTURA MAIOR QUE 2,00M, EM CAVAS DE 80X80X80CM</t>
  </si>
  <si>
    <t>10.2.1</t>
  </si>
  <si>
    <t>10.2.2</t>
  </si>
  <si>
    <t>10.2.3</t>
  </si>
  <si>
    <t>REBOCO OU MASSA ÚNICA, INTERNO E EXTERNO, EM ARGAMASSA TRAÇO 1:2:8, PREPARO MECÂNICO, APLICADA MANUALMENTE NA ALVENARIA, ESPESSURA DE 25 MM.</t>
  </si>
  <si>
    <t>PAVIMENTAÇÃO EXTERNA</t>
  </si>
  <si>
    <t>73892/001</t>
  </si>
  <si>
    <t>TOTAL IMPLANTAÇÃO</t>
  </si>
  <si>
    <t>COMPLEMENTAÇÕES DA OBRA E SERVIÇOS FINAIS</t>
  </si>
  <si>
    <t>LIMPEZA FINAL DA OBRA</t>
  </si>
  <si>
    <t>PLACA IDENTIFICACAO ACRILICO 25X8CM BORDA POLIDA - FORNECIMENTO E COLOCACAO</t>
  </si>
  <si>
    <t>TOTAL COMPLEMENTAÇÕES DA OBRA</t>
  </si>
  <si>
    <t>SUBTOTAL GERAL DA OBRA</t>
  </si>
  <si>
    <t>TOTAL GERAL</t>
  </si>
  <si>
    <t>VELÓRIO</t>
  </si>
  <si>
    <t>m3</t>
  </si>
  <si>
    <t>1.4.3</t>
  </si>
  <si>
    <t>1.4.4</t>
  </si>
  <si>
    <t>COMPACTADOR SOLOS C/ PLACA VIBRATÓRIA MOTOR DIESEL/GASOLINA * 5HP * NÃO REVERSÍVEL TIPO CLARIDOM CS-15, OU COMPACTADOR TIPO SAPO OU EQUIV</t>
  </si>
  <si>
    <t>1.4.5</t>
  </si>
  <si>
    <t>LOCAÇÃO DE VIBRADOR DE IMERSAO COM MOTOR ELETRICO TRIFASICO ACIMA DE 2 CV, QUALQUER DIAMETRO, COM MANGOTE DE 35 MM</t>
  </si>
  <si>
    <t>1.4.6</t>
  </si>
  <si>
    <t>BANCADA PARA CARPINTARIA (SEM O DISCO DE SERRA) COM MOTOR ELETRICO TRIFASICO DE *3 A 5* HP, CHAVE E COIFA PROTETORA (LOCACAO)</t>
  </si>
  <si>
    <t>1.4.7</t>
  </si>
  <si>
    <t>1.4.8</t>
  </si>
  <si>
    <t>1.4.9</t>
  </si>
  <si>
    <t>FURADEIRA DE IMPACTO, PORTATIL, ELETRICA, TIPO INDUSTRIAL, COM MADRIL DE 5/8" (LOCACAO)</t>
  </si>
  <si>
    <t>ESTRUTURA METALICA EM TESOURAS OU TRELICAS, VAO LIVRE DE 15M, FORNECIMENTO E MONTAGEM, NAO SENDO CONSIDERADOS OS FECHAMENTOS METALICOS, AS COLUNAS, OS SERVICOS GERAIS EM ALVENARIA E CONCRETO, AS TELHAS DE COBERTURA E A PINTURA DE ACABAMENTO</t>
  </si>
  <si>
    <t xml:space="preserve"> SINAPI </t>
  </si>
  <si>
    <t>SEINFRA</t>
  </si>
  <si>
    <t>Rufo em concreto armado, largura 40cm, espessura 3cm</t>
  </si>
  <si>
    <t>CALHA DE CONCRETO, ESPESSURA DE 8 CM, PREPARADO EM BETONEIRA E CIMENTADO LISO EXECUTADO COM ARGAMASSA TRACO 1:4 (CIMENTO E AREIA ME
DIA NAO PENEIRADA), PREPARO MANUAL ( LARGURA DA CALHA DE 40 CM)</t>
  </si>
  <si>
    <t>5.2.3</t>
  </si>
  <si>
    <t>Chapim de concreto pré-moladado</t>
  </si>
  <si>
    <t>ORSE</t>
  </si>
  <si>
    <t>ÁREA TOTAL</t>
  </si>
  <si>
    <t>Especificações</t>
  </si>
  <si>
    <t>Tipo</t>
  </si>
  <si>
    <t>Material</t>
  </si>
  <si>
    <t>Dimensões</t>
  </si>
  <si>
    <t>Quantidade</t>
  </si>
  <si>
    <t>Área total</t>
  </si>
  <si>
    <t>Porta com 2 folhas</t>
  </si>
  <si>
    <t>Abrir</t>
  </si>
  <si>
    <t>2,00 x 2,10</t>
  </si>
  <si>
    <t>Porta com 1 folha</t>
  </si>
  <si>
    <t>A definir</t>
  </si>
  <si>
    <t>0,80 x 2,10</t>
  </si>
  <si>
    <t>0,90 x 2,10</t>
  </si>
  <si>
    <t>1,20 x 2,10</t>
  </si>
  <si>
    <t>1,60 x 2,10</t>
  </si>
  <si>
    <t>2,10 x 2,10</t>
  </si>
  <si>
    <t>2,20 x 2,10</t>
  </si>
  <si>
    <t>Corta fogo</t>
  </si>
  <si>
    <t>1,00 x 2,10</t>
  </si>
  <si>
    <t>*</t>
  </si>
  <si>
    <t>Sanfonada</t>
  </si>
  <si>
    <t>PVC</t>
  </si>
  <si>
    <t>0,60 x 1,80</t>
  </si>
  <si>
    <t>0,90 x 1,80</t>
  </si>
  <si>
    <t>0,60 x 2,10</t>
  </si>
  <si>
    <t>Janelas em geral</t>
  </si>
  <si>
    <t>Alumínio e vidro</t>
  </si>
  <si>
    <t>Ver projeto</t>
  </si>
  <si>
    <t>Janelas dos dutos de ventilação</t>
  </si>
  <si>
    <t>Fixo</t>
  </si>
  <si>
    <t>Metálica</t>
  </si>
  <si>
    <t>Divisórias de Vidros</t>
  </si>
  <si>
    <t>Tijolos de vidro</t>
  </si>
  <si>
    <t>GRADIL</t>
  </si>
  <si>
    <t>Abrigo de máquinas</t>
  </si>
  <si>
    <t>Espera/Galeria Interna</t>
  </si>
  <si>
    <t>Posto de Enfermagem/Corredor Secundário</t>
  </si>
  <si>
    <t>J 65</t>
  </si>
  <si>
    <t>J 72</t>
  </si>
  <si>
    <t xml:space="preserve"> Sala Conviv. Pac. Ucinca/Galeria Interna</t>
  </si>
  <si>
    <t>J 49</t>
  </si>
  <si>
    <t>J 40</t>
  </si>
  <si>
    <t>J 41</t>
  </si>
  <si>
    <t>J 88</t>
  </si>
  <si>
    <t>J 89</t>
  </si>
  <si>
    <t>J 90</t>
  </si>
  <si>
    <t>J 91</t>
  </si>
  <si>
    <t>J 92</t>
  </si>
  <si>
    <t>J 67</t>
  </si>
  <si>
    <t>J 99</t>
  </si>
  <si>
    <t>J 100</t>
  </si>
  <si>
    <t>ANEXOS</t>
  </si>
  <si>
    <t>Nº</t>
  </si>
  <si>
    <t xml:space="preserve">CPN </t>
  </si>
  <si>
    <t>P1</t>
  </si>
  <si>
    <t>1.60X2.50</t>
  </si>
  <si>
    <t>ABRIR ( 02 FOLHAS)</t>
  </si>
  <si>
    <t>PORTA EM ALUMINIO E VIDRO</t>
  </si>
  <si>
    <t>P2</t>
  </si>
  <si>
    <t>0.80X2.10</t>
  </si>
  <si>
    <t xml:space="preserve">ABRIR </t>
  </si>
  <si>
    <t>PORTA EM MADEIRA LISA</t>
  </si>
  <si>
    <t>P3</t>
  </si>
  <si>
    <t>1.10X2.10</t>
  </si>
  <si>
    <t>CORRER</t>
  </si>
  <si>
    <t>P4</t>
  </si>
  <si>
    <t>2.00X2.10</t>
  </si>
  <si>
    <t>P5</t>
  </si>
  <si>
    <t>P6</t>
  </si>
  <si>
    <t>0.70X2.10</t>
  </si>
  <si>
    <t>ABRIR</t>
  </si>
  <si>
    <t>P7</t>
  </si>
  <si>
    <t>0.60X2.10</t>
  </si>
  <si>
    <t>P8</t>
  </si>
  <si>
    <t>J1</t>
  </si>
  <si>
    <t>1.50X1.50X1.00</t>
  </si>
  <si>
    <t>CORRER (02FOLHAS)</t>
  </si>
  <si>
    <t>JANELA EM ALUMINIO E VIFRO</t>
  </si>
  <si>
    <t>J2</t>
  </si>
  <si>
    <t>0.70X2.00X0.50</t>
  </si>
  <si>
    <t>J3</t>
  </si>
  <si>
    <t>1.00X0.50X1.60</t>
  </si>
  <si>
    <t>J4</t>
  </si>
  <si>
    <t>0.80X0.80X1.30</t>
  </si>
  <si>
    <t>J5</t>
  </si>
  <si>
    <t>0.90X0.60X1.50</t>
  </si>
  <si>
    <t>J6</t>
  </si>
  <si>
    <t>1.20X1.10X1.00</t>
  </si>
  <si>
    <t>CAPELA ECUMÊNICA</t>
  </si>
  <si>
    <t>1,74X103,86</t>
  </si>
  <si>
    <t>ALUMINIO</t>
  </si>
  <si>
    <t>VAI E VEM ( 02 FOLHAS)</t>
  </si>
  <si>
    <t>1.60X2.10</t>
  </si>
  <si>
    <t>0.90X2.10</t>
  </si>
  <si>
    <t>PORTA EM MADEIRA LISA COM BARRA DE APOIO</t>
  </si>
  <si>
    <t>PORTA EM ALUMINIO</t>
  </si>
  <si>
    <t>1.00X2.10</t>
  </si>
  <si>
    <t>PORTA FRIGORÍFICA EM POLIURETANO</t>
  </si>
  <si>
    <t>3.35X1.10X1.00</t>
  </si>
  <si>
    <t>CORRER ( 04 FOLHAS)</t>
  </si>
  <si>
    <t>5.60X1.10X1.00</t>
  </si>
  <si>
    <t>CORRER ( 08 FOLHAS)</t>
  </si>
  <si>
    <t>1.60X0.50X1.60</t>
  </si>
  <si>
    <t>PIVOTANTE ( 03 FOLHAS)</t>
  </si>
  <si>
    <t>SUBSTAÇÃO</t>
  </si>
  <si>
    <t>0.90X2.50</t>
  </si>
  <si>
    <t>PORTA EM ALUMINIO VENEZIANO</t>
  </si>
  <si>
    <t>2.00X2.50</t>
  </si>
  <si>
    <t>ABRIR ( 02 FOLHAS )</t>
  </si>
  <si>
    <t>PORTA EM GRADE METALICA</t>
  </si>
  <si>
    <t>1.30X2.50</t>
  </si>
  <si>
    <t>G1</t>
  </si>
  <si>
    <t>1.90X2.50</t>
  </si>
  <si>
    <t>CORRER ( 02 FOLHAS )</t>
  </si>
  <si>
    <t>G2</t>
  </si>
  <si>
    <t>3.00X2.50</t>
  </si>
  <si>
    <t>G3</t>
  </si>
  <si>
    <t>4.50X2.50</t>
  </si>
  <si>
    <t>G4</t>
  </si>
  <si>
    <t>5.70X2.50</t>
  </si>
  <si>
    <t>BANCO DE LEITE</t>
  </si>
  <si>
    <t>VAI E VEM (02 FOLHAS)</t>
  </si>
  <si>
    <t>0.9X2.10</t>
  </si>
  <si>
    <t>6.40X1.00X1.10</t>
  </si>
  <si>
    <t>CORRER (08 FOLHAS )</t>
  </si>
  <si>
    <t>3.15X1.00X1.10</t>
  </si>
  <si>
    <t>CORRER (04 FOLHAS )</t>
  </si>
  <si>
    <t>2.50X1.00X1.10</t>
  </si>
  <si>
    <t>2.30X0.50X1.60</t>
  </si>
  <si>
    <t>PIVOTANTE ( 03 FOHAS )</t>
  </si>
  <si>
    <t>1.95X1.00X1.10</t>
  </si>
  <si>
    <t>CORRER (02 FOLHAS )</t>
  </si>
  <si>
    <t>4.00X1.00X1.10</t>
  </si>
  <si>
    <t>CORRER ( 04 FOLHAS )</t>
  </si>
  <si>
    <t>J7</t>
  </si>
  <si>
    <t>2.70X1.10X1.00</t>
  </si>
  <si>
    <t>J8</t>
  </si>
  <si>
    <t>2.25X1.00X1.10</t>
  </si>
  <si>
    <t>J9</t>
  </si>
  <si>
    <t>2.25X0.50X1.60</t>
  </si>
  <si>
    <t>J10</t>
  </si>
  <si>
    <t>4.10X1.10X1.00</t>
  </si>
  <si>
    <t>LIXEIRA</t>
  </si>
  <si>
    <t>PF1</t>
  </si>
  <si>
    <t>ESPECIFICAÇÃO</t>
  </si>
  <si>
    <t>TAMANHO</t>
  </si>
  <si>
    <t>9º PAVIMENTO - HELIPONTO DA MATERNIDADE</t>
  </si>
  <si>
    <t>JANELA EM ALUMINIO E VIDRO</t>
  </si>
  <si>
    <t>GRADE</t>
  </si>
  <si>
    <t>Madeira</t>
  </si>
  <si>
    <t>RESUMO GERAL - ESQUADRIAS</t>
  </si>
  <si>
    <t>PSB</t>
  </si>
  <si>
    <t>PB 1</t>
  </si>
  <si>
    <t>PB 2</t>
  </si>
  <si>
    <t>PB PNE</t>
  </si>
  <si>
    <t>Visor 1</t>
  </si>
  <si>
    <t>Visor 2</t>
  </si>
  <si>
    <t>Visor 3</t>
  </si>
  <si>
    <t>Visor 4</t>
  </si>
  <si>
    <t>V1</t>
  </si>
  <si>
    <t>V2</t>
  </si>
  <si>
    <t>V3</t>
  </si>
  <si>
    <t>V4</t>
  </si>
  <si>
    <t>V5</t>
  </si>
  <si>
    <t>JR1</t>
  </si>
  <si>
    <t>JPNE 1</t>
  </si>
  <si>
    <t>JX1</t>
  </si>
  <si>
    <t>JX2</t>
  </si>
  <si>
    <t>JX3</t>
  </si>
  <si>
    <t>JX4</t>
  </si>
  <si>
    <t>JX5</t>
  </si>
  <si>
    <t>JX6</t>
  </si>
  <si>
    <t>JX7</t>
  </si>
  <si>
    <t>JX8</t>
  </si>
  <si>
    <t>JX9</t>
  </si>
  <si>
    <t>JX10</t>
  </si>
  <si>
    <t>JX11</t>
  </si>
  <si>
    <t>C</t>
  </si>
  <si>
    <t>UND</t>
  </si>
  <si>
    <t>73910/009</t>
  </si>
  <si>
    <t>73736/001</t>
  </si>
  <si>
    <t>DOBRADICA TIPO VAI E VEM EM LATAO POLIDO 3" - P/ PORTA DE 120X210CM</t>
  </si>
  <si>
    <t>PORTA EM ALUMÍNIO DE ABRIR TIPO VENEZIANA COM GUARNIÇÃO, FIXAÇÃO COM PARAFUSOS - FORNECIMENTO E INSTALAÇÃO. AF_08/2015</t>
  </si>
  <si>
    <t>PORTAS EM MADEIRA</t>
  </si>
  <si>
    <t>PORTAS EM ALUMÍNIO</t>
  </si>
  <si>
    <t>PORTAS EM VIDRO</t>
  </si>
  <si>
    <t>PORTAS EM FERRO</t>
  </si>
  <si>
    <t>PORTA CORTA-FOGO 90X210X4CM - FORNECIMENTO E INSTALAÇÃO. AF_08/2015</t>
  </si>
  <si>
    <t>ACESSÓRIOS</t>
  </si>
  <si>
    <t>FECHADURA DE EMBUTIR COM CILINDRO, EXTERNA, COMPLETA, ACABAMENTO PADRÃO MÉDIO, INCLUSO EXECUÇÃO DE FURO - FORNECIMENTO E INSTALAÇÃO. AF_08/2015</t>
  </si>
  <si>
    <t>REVESTIMENTO EM LAMINADO MELAMINICO TEXTURIZADO, ESPESSURA 0,8 MM, FIXADO COM COLA</t>
  </si>
  <si>
    <t>Porta especial com revestimento de chumbo, e=2mm</t>
  </si>
  <si>
    <t>VISOR PLUMBÍFERO, COM MOLDURA DE 100 X 60 CM, ESP: 60MM</t>
  </si>
  <si>
    <t>C2222</t>
  </si>
  <si>
    <t>REVESTIMENTO EM ACM (MARQUISES), CONFORME DETALHAMENTO EM PROJETO -  FORNECIMENTO E INSTALAÇÃO</t>
  </si>
  <si>
    <t>CHUVEIRO ELETRICO COMUM CORPO PLASTICO TIPO DUCHA, FORNECIMENTO E INSTALACAO</t>
  </si>
  <si>
    <t>DIVISORIA EM GRANITO CINZA, ESP = 3CM, ASSENTADO COM ARGAMASSA TRACO 1:4, ARREMATE EM CIMENTO BRANCO, EXCLUSIVE FERRAGENS</t>
  </si>
  <si>
    <t>Parametrização</t>
  </si>
  <si>
    <t>BANCADAS EM GRANITO CINZA - COLOCADO</t>
  </si>
  <si>
    <t>Cuba de semi-encaixe, dim. 49 x 40cm, INCEPA, linha ocean pacific, ref. 63027 ou siimilar, exclusive sifão, engate, válvula e torneira</t>
  </si>
  <si>
    <t>Banco de concreto em alvenaria de tijolos, assento em concreto armado, sem encosto, pintado com tinta acrílica, 2 demãos</t>
  </si>
  <si>
    <t>PISO EM CONCRETO , PREPARO MECÂNICO, ESPESSURA 7CM, COM JUNTA DE DILATAÇÃO EM MADEIRA, INCLUSO LANÇAMENTO E ADENSAMENTO - EXTERNO: ESTACIONAMENTO E CALÇADA</t>
  </si>
  <si>
    <t>CLARABÓIA EM CHAPA DE POLICARBONATO, COR CRISTAL, PARA ILUMINAÇÃO E VENTILAÇÃO DO SUBSOLO</t>
  </si>
  <si>
    <t>DEMOLIÇÕES E RETIRADAS DE PRÉDIOS EXISTENTES</t>
  </si>
  <si>
    <t>DEMOLIÇÕES DE CONSTRUÇÕES EM ALVENARIA</t>
  </si>
  <si>
    <t>DEMOLIÇÃO DE MURO EM ALVENARIA H = 2,00M</t>
  </si>
  <si>
    <t>ELABORAÇÃO DE  PCMAT / PCMSO</t>
  </si>
  <si>
    <t>ESCAVACAO MANUAL VALA/CAVA MAT 1A CAT ATE 1,5M PARA FUNDAÇOES SUPERFICIAIS - SAPATAS, CINTAS E FUNDAÇÃO DA CORTINA</t>
  </si>
  <si>
    <t>REATERRO APILOADO - FUNDAÇÕES EM SAPATAS, CINTAMENTO E CORTINA</t>
  </si>
  <si>
    <t>FORMA DE MADEIRA EM TÁBUAS PARA FUNDAÇÕES UTILIZAÇÃO 5X</t>
  </si>
  <si>
    <t>SAPATAS</t>
  </si>
  <si>
    <t>CINTAMENTO DE TRAVAMENTO DOS PILARES</t>
  </si>
  <si>
    <t>CORTINA DO SUBSOLO</t>
  </si>
  <si>
    <t>TOTAL DEMOLIÇÕES E RETIRADAS DE PRÉDIOS EXISTENTES</t>
  </si>
  <si>
    <t>TOTAL CORTINA DO SUBSOLO</t>
  </si>
  <si>
    <t>TOTAL LAJES, RAMPAS E ESCADAS</t>
  </si>
  <si>
    <t>LEVANTAMENTO PLANIALTIMÉTRICO DE ÁREAS - EXCEDENTE A 10.000M2</t>
  </si>
  <si>
    <t>M2</t>
  </si>
  <si>
    <t>Mobilizacao e instalacao de 01 equipamento de sondagem, distancia de 10km ate 20km</t>
  </si>
  <si>
    <t>UN</t>
  </si>
  <si>
    <t>DESLOCAMENTO DE EQUIPAMENTO ENTRE FUROS EM TERRENO PLANO, CONSIDERANDO A DISTÂNCIA ATÉ 100M, PARA SONDAGEM A PERCUSSÃO</t>
  </si>
  <si>
    <t>TOTAL ESTUDOS GEOTÉCNICOS</t>
  </si>
  <si>
    <t>PROTEÇÕES E SINALIZAÇÕES</t>
  </si>
  <si>
    <t xml:space="preserve">Bandeja salva-vidas/coleta de entulhos, com tabua                                                                                                                                                       </t>
  </si>
  <si>
    <t xml:space="preserve">M </t>
  </si>
  <si>
    <t>73804/001</t>
  </si>
  <si>
    <t xml:space="preserve">Protecao de fachada com tela de polipropileno fixada em estrutura de madeira com arame galvanizado                                                                                                      </t>
  </si>
  <si>
    <t xml:space="preserve">Extintor de co2 6kg - fornecimento e instalacao                                                                                                                                                         </t>
  </si>
  <si>
    <t>73775/001</t>
  </si>
  <si>
    <t xml:space="preserve">Extintor incendio tp po quimico 4kg fornecimento e colocacao                                                                                                                                            </t>
  </si>
  <si>
    <t>73775/002</t>
  </si>
  <si>
    <t xml:space="preserve">Extintor incendio agua-pressurizada 10l incl suporte parede carga completa fornecimento e colocacao                                                                                                     </t>
  </si>
  <si>
    <t>73843/001</t>
  </si>
  <si>
    <t>MURO DE ARRIMO DE CONCRETO CICLOPICO COM 30% DE PEDRA DE MAO</t>
  </si>
  <si>
    <t>PROTECAO MECANICA DE SUPERFICIE COM ARGAMASSA DE CIMENTO E AREIA, TRAC1:4, E=2 CM - SISTEMA DE IMPERMEABILIZAÇÃO COM PRESSÃO POSITIVA.</t>
  </si>
  <si>
    <t>79517/001</t>
  </si>
  <si>
    <t>ESCAVACAO PARA EXECUÇÃO DO SUBSOLO  - ESCAVACAO E CARGA MATERIAL 1A CATEGORIA, UTILIZANDO TRATOR DE ESTEIRAS DE 110 A 160HP COM LAMINA, PESO OPERACIONAL * 13T E PA CARREGADEIRA COM 170 HP.</t>
  </si>
  <si>
    <t>74151/001</t>
  </si>
  <si>
    <t>ARMAÇÃO DE FUNDAÇÕES E ESTRUTURAS DE CONCRETO ARMADO, EXCETO VIGAS, PILARES E LAJES (DE EDIFÍCIOS DE MÚLTIPLOS PAVIMENTOS, EDIFICAÇÃO TÉRREA OU SOBRADO), UTILIZANDO AÇO CA-50 DE 12.5 MM - MONTAGEM. AF_12/2015</t>
  </si>
  <si>
    <t>ARMAÇÃO DE FUNDAÇÕES E ESTRUTURAS DE CONCRETO ARMADO, EXCETO VIGAS, PILARES E LAJES (DE EDIFÍCIOS DE MÚLTIPLOS PAVIMENTOS, EDIFICAÇÃO TÉRREA OU SOBRADO), UTILIZANDO AÇO CA-50 DE 10.0 MM - MONTAGEM. AF_12/2015</t>
  </si>
  <si>
    <t>TOTAL FUNDAÇÃO EM SAPATAS</t>
  </si>
  <si>
    <t>73960/001</t>
  </si>
  <si>
    <t>INSTAL/LIGACAO PROVISORIA ELETRICA BAIXA TENSAO P/CANT OBRA           OBRA,M3-CHAVE 100A CARGA 3KWH,20CV EXCL FORN MEDIDOR</t>
  </si>
  <si>
    <t>SEINFRA-CE</t>
  </si>
  <si>
    <t>LIGAÇÃO PROVISÓRIA DE ÁGUA E SANITÁRIO</t>
  </si>
  <si>
    <t>MAQUINA DE CORTAR ACO TIPO SOGEMAT OU EQUIV (MANUAL)</t>
  </si>
  <si>
    <t>CARGA E DESCARGA MECANIZADAS DE ENTULHO EM CAMINHAO BASCULANTE 6 M3</t>
  </si>
  <si>
    <t>MONTAGEM E DESMONTAGEM DE FÔRMA DE VIGA, ESCORAMENTO METÁLICO, PÉ-DIREITO DUPLO, EM CHAPA DE MADEIRA PLASTIFICADA, 10 UTILIZAÇÕES. AF_12/2015</t>
  </si>
  <si>
    <t>ARMAÇÃO DE PILAR OU VIGA DE UMA ESTRUTURA CONVENCIONAL DE CONCRETO ARMADO EM UMA EDIFÍCAÇÃO TÉRREA OU SOBRADO UTILIZANDO AÇO CA-50 DE 16.0 MM - MONTAGEM. AF_12/2015</t>
  </si>
  <si>
    <t>ARMAÇÃO DE PILAR OU VIGA DE UMA ESTRUTURA CONVENCIONAL DE CONCRETO ARMADO EM UMA EDIFÍCAÇÃO TÉRREA OU SOBRADO UTILIZANDO AÇO CA-50 DE 20.0 MM - MONTAGEM. AF_12/2015</t>
  </si>
  <si>
    <t>ARMAÇÃO DE LAJE DE UMA ESTRUTURA CONVENCIONAL DE CONCRETO ARMADO EM UM EDIFÍCIO DE MÚLTIPLOS PAVIMENTOS UTILIZANDO AÇO CA-50 DE 10.0 MM - MONTAGEM. AF_12/2015_P</t>
  </si>
  <si>
    <t>ARMAÇÃO DE LAJE DE UMA ESTRUTURA CONVENCIONAL DE CONCRETO ARMADO EM UM EDIFÍCIO DE MÚLTIPLOS PAVIMENTOS UTILIZANDO AÇO CA-50 DE 8.0 MM - MONTAGEM. AF_12/2015_P</t>
  </si>
  <si>
    <t>CINTAMENTO EM CONCRETO NA ALTURA DE PORTAS E JANELAS - H=2,10M</t>
  </si>
  <si>
    <t>PROJETOS EXECUTIVOS DE INSTALAÇÕES ELÉTRICAS DE BAIXA TENSÃO E/OU ALTA TENSAO, LUMINOTÉCNICO E SPDA (SISTEMAS DE PROTEÇÃO CONTRA DESCARGAS ATMOSFÉRICAS), SUBESTAÇÃO ABRIGADA</t>
  </si>
  <si>
    <t>ESTUDOS E PROJETOS DE INSTALAÇÕES ELETRÔNICAS, INSTALAÇÕES DE CABEAMENTO ESTRUTURADO (VOZ, DADOS E IMAGEM)/ REDE ESTABILIZADA POR  EQUIPAMENTOS NO BREAK/ CFTV/ CATV, MONITORAMENTO CARDÍACO, CHAMADA DE ENFERMEIRAS/ SISTEMAS DE CONTROLE/ IT MÉDICO</t>
  </si>
  <si>
    <t>PROJETO EXECUTIVO INSTALAÇÕES MECÂNICAS/AR CONDICIONADO CENTRAL, SISTEMAS DE VENTILAÇÃO FORÇADA E EXAUSTÃO MECÂNICA, SISTEMA DE FILTRAGEM DE AR NAS ÁREAS CRÍTICAS, AUTOMAÇÃO DO SISTEMA DE AR-CONDICIONADO</t>
  </si>
  <si>
    <t>TOTAL ADMINISTRAÇÃO E DESPESAS</t>
  </si>
  <si>
    <t>1.6.4</t>
  </si>
  <si>
    <t>1.6.5</t>
  </si>
  <si>
    <t>1.6.6</t>
  </si>
  <si>
    <t>1.6.7</t>
  </si>
  <si>
    <t>1.7</t>
  </si>
  <si>
    <t>1.7.1</t>
  </si>
  <si>
    <t>1.7.2</t>
  </si>
  <si>
    <t>1.7.3</t>
  </si>
  <si>
    <t>1.7.4</t>
  </si>
  <si>
    <t>1.8</t>
  </si>
  <si>
    <t>1.8.1</t>
  </si>
  <si>
    <t>1.8.2</t>
  </si>
  <si>
    <t>1.8.3</t>
  </si>
  <si>
    <t>1.8.4</t>
  </si>
  <si>
    <t>1.8.5</t>
  </si>
  <si>
    <t>1.8.6</t>
  </si>
  <si>
    <t>1.8.7</t>
  </si>
  <si>
    <t>1.8.8</t>
  </si>
  <si>
    <t>1.8.9</t>
  </si>
  <si>
    <t>1.9</t>
  </si>
  <si>
    <t>ADMINISTRAÇÃO  DA OBRA</t>
  </si>
  <si>
    <t>PROJETOS DE AS BUILT</t>
  </si>
  <si>
    <t>PORTA CORTA-FOGO 200X210X4CM 2F- FORNECIMENTO E INSTALAÇÃO. AF_08/2016</t>
  </si>
  <si>
    <t>74139/002</t>
  </si>
  <si>
    <t>TARJETA TIPO LIVRE/OCUPADO PARA PORTA DE BANHEIRO</t>
  </si>
  <si>
    <t>74046/002</t>
  </si>
  <si>
    <t>4.2.20</t>
  </si>
  <si>
    <t>VISOR FIXO COM VIDRO E REQUADRO DE MADEIRA PARA PORTA - 40X90CM</t>
  </si>
  <si>
    <t>4.2.21</t>
  </si>
  <si>
    <t>4.2.22</t>
  </si>
  <si>
    <t>TOTAL FUNDAÇÃO DA CORTINA DO SUBSOLO - BASE DE 100 X 30CM</t>
  </si>
  <si>
    <t>4.3.1</t>
  </si>
  <si>
    <t>4.4.1</t>
  </si>
  <si>
    <t>7.1.7</t>
  </si>
  <si>
    <t>7.1.8</t>
  </si>
  <si>
    <t>RODAPE VINILICO ALTURA 5CM, ESPESSURA 1MM, FIXADO COM COLA</t>
  </si>
  <si>
    <t>3.6</t>
  </si>
  <si>
    <t>3.6.1</t>
  </si>
  <si>
    <t>3.6.2</t>
  </si>
  <si>
    <t>3.6.3</t>
  </si>
  <si>
    <t>3.6.4</t>
  </si>
  <si>
    <t>RESERVATÓRIO INFERIOR</t>
  </si>
  <si>
    <t>PISO EM CONCRETO 20MPA PREPARO MECANICO, ESPESSURA 7 CM, COM ARMACAO E M TELA SOLDADA - SUBSOLO</t>
  </si>
  <si>
    <t>RODAPÉ - VÍNILICO CONDUTIVO EM MANTA, ESPESSURA 2MM, RODAPÉ BOLEADO TIPO HOSPITALAR, COM DESENHOS EM TRÊS PADRÕES DE CORES.</t>
  </si>
  <si>
    <t>IMPERMEABILIZACAO DAS CALHAS COM MANTA ASFALTICA (COM POLIMEROS TIPO APP), E=3 MM</t>
  </si>
  <si>
    <t>PAVIMENTAÇÃO DE VIAS EM TSD DUPLO - ORÇAMENTO SINAPI DE REFERÊNCIA</t>
  </si>
  <si>
    <t>CONSULTORIA PARA ESTUDOS TÉCNICOS E APROVAÇÃO DE PROJETO NOS ÓRGÃOS COMPETENTES - ENGENHEIRO/ARQUITETO CONSULTOR ESPECIAL - FAIXA C</t>
  </si>
  <si>
    <t>ELABORAÇÃO DE PROJETOS - HELIPONTO</t>
  </si>
  <si>
    <t>HOLOFOTES COM PERSIANAS ANTI-OFUSCANTES PARA HELIPONTO HOMOLOGADO</t>
  </si>
  <si>
    <t>CONSTRUÇÃO DE HELIPONTO INCLUINDO ELABORAÇÃO E APROVAÇÃO DE PROJETO E HOMOLOGAÇÃO NA ANAC</t>
  </si>
  <si>
    <t>BIRUTA ILUMINADA E MASTRO DE 3,00 M COM INCLUSAO AS SINALIZAÇAO PARA OPERAÇAO VISUAL NOTURNA E SINALIZAÇAO DE OBSTÁCULOS EM CONFORMIDADE COM OACI</t>
  </si>
  <si>
    <t>FORNECIMENTO E INSTALAÇAO DE DESCONECTOR DE IMPACTO BIPOLAR MACHO E FEMEA, INCLUSIVE FIOS, FITA ISOLANTE E CABOS</t>
  </si>
  <si>
    <t>ATERRAMENTO</t>
  </si>
  <si>
    <t>PLACA DE ORIENTAÇAO EM ACRÍLICO 1,00 X 0,80 M</t>
  </si>
  <si>
    <t>PLACA DE AVISO DE HELIPONTO 0,30 X 0,30 M</t>
  </si>
  <si>
    <t>PLACA DE AVISO DE EXTINTORES 0,15 X 0,45 M</t>
  </si>
  <si>
    <t>PLACA DE AVISO DE MATERIAL DE ARROMBAMENTO 0,30 X 0,30 M</t>
  </si>
  <si>
    <t>PLACA DE PROIBIDO FUMAR 0,30 X 0,30 M</t>
  </si>
  <si>
    <t>FORNECIMENTO E INSTALAÇAO DE TELA DE SEGURANÇA DE 1,50M X 1,50 M</t>
  </si>
  <si>
    <t>FORNECIMENTO E INSTALAÇAO DE TELA DE SEGURANÇA DE 1,50M X 1,50 M, CANTO</t>
  </si>
  <si>
    <t>CONSULTORIA TÉCNICA E DOCUMENTAÇAO PARA HOMOLOGAÇAO JUNTO A ANAC - ENGENHEIRO/ARQUITETO CONSULTOR ESPECIAL - FAIXA C</t>
  </si>
  <si>
    <t>TOTAL CONSTRUÇÃO HELIPONTO</t>
  </si>
  <si>
    <t>TT - TOTEM ACESSO PRINCIPAL EXTERNO - CAIXA EXTRUTURADA EM PERFIS METÁLICOS E FECHAMENTO EM CHAPA DE AÇO GALVANIZADO 2MM. PINTURA AUTOMOTIVA NA COR BRANCA POR 4,20x1,20M. TEXTO EM LETRA BLOCO COM 8MM DE ESPESSURA NA COR TURQUESA. REF: TURQUESA 74 GENERAL MOTORS POLIDURA OU EQUIVALENTE</t>
  </si>
  <si>
    <t>BASE EM CAIXA EM CHAPA DE AÇO GALVANIZADO ESTRUTIRADA COM PINTURA AUTOMOTIVA NA COR PRATA POR 1,00x4,90M: REF: CINZA NOBRE MET. 84 VOLKSWAGEN POLIDURA OU EQUIVALENTE</t>
  </si>
  <si>
    <t>TI - TOTEM IDENTIFICATIVO DE ACESSO - CAIXA EXTRUTURADA EM PERFIS METÁLICOS E FECHAMENTO EM CHAPA DE AÇO GALVANIZADO 2MM. PINTURA AUTOMOTIVA NA COR BRANCA POR 2,40x0,70M. TEXTO EM FIGURAS EM IMPRESSÃO DIGITAL 600 DPI COM LAMINAÇÃO FOSCA SOBRE VINIL ADESIVO NA COR BRANCO COLADO PELA FRENTE.</t>
  </si>
  <si>
    <t>BASE EM CAIXA EM CHAPA DE AÇO GALVANIZADO ESTRUTIRADA COM PINTURA AUTOMOTIVA NA COR PRATA POR  0,60X2,90M. REF: CINZA NOBRE MET. 84 VOLKSWAGEN POLIDURA OU EQUIVALENTE</t>
  </si>
  <si>
    <t>TE - TOTEM ESTACIONAMENTO - CAIXA EXTRUTURADA EM PERFIS METÁLICOS E FECHAMENTO EM CHAPA DE AÇO GALVANIZADO 2MM. PINTURA AUTOMOTIVA NA COR BRANCA POR 0,70x1,00. TEXTO E SETAS EM SILKSCREEN.</t>
  </si>
  <si>
    <t>BASE EM CAIXA EM CHAPA DE AÇO GALVANIZADO ESTRUTIRADA COM PINTURA AUTOMOTIVA NA COR PRATA POR  0,40x1,40M. REF: CINZA NOBRE MET. 84 VOLKSWAGEN POLIDURA OU EQUIVALENTE</t>
  </si>
  <si>
    <t>COMUNICAÇÃO VISUAL</t>
  </si>
  <si>
    <t>TOTAL COMUNICAÇÃO VISUAL</t>
  </si>
  <si>
    <t>TOTAL LIMPEZA FINAL DA OBRA</t>
  </si>
  <si>
    <t>BONIFICAÇÕES E DESPESAS INDIRETAS (15,76%)(AQUISIÇÃO ELEVADORES)</t>
  </si>
  <si>
    <t>BONIFICAÇÕES E DESPESAS INDIRETAS (24,93%)</t>
  </si>
  <si>
    <t>SECRETARIA DE ESTADO DA SAÚDE</t>
  </si>
  <si>
    <t>NÚCLEO DE INFRAESTRUTURA EM SAÚDE</t>
  </si>
  <si>
    <t>%</t>
  </si>
  <si>
    <t>VALOR</t>
  </si>
  <si>
    <t>TOTAL ACUMULADO</t>
  </si>
  <si>
    <t>1.10</t>
  </si>
  <si>
    <t>1.10.1</t>
  </si>
  <si>
    <t>1.10.2</t>
  </si>
  <si>
    <t>1.10.3</t>
  </si>
  <si>
    <t>ELEVADORES ( BDI 15,76%)</t>
  </si>
  <si>
    <t>PINTURA EPOXI INCLUSO EMASSAMENTO E FUNDO PREPARADOR</t>
  </si>
  <si>
    <t>2.3.5</t>
  </si>
  <si>
    <t>2.3.7</t>
  </si>
  <si>
    <t>2.3.12</t>
  </si>
  <si>
    <t>2.3.13</t>
  </si>
  <si>
    <t>2.3.14</t>
  </si>
  <si>
    <t>2.3.15</t>
  </si>
  <si>
    <t>2.3.17</t>
  </si>
  <si>
    <t>2.3.18</t>
  </si>
  <si>
    <t>2.3.19</t>
  </si>
  <si>
    <t>2.3.20</t>
  </si>
  <si>
    <t>2.3.21</t>
  </si>
  <si>
    <t>TOTAL CINTAMENTO DE TRAVAMENTO DOS PILARES</t>
  </si>
  <si>
    <t>TOTAL DAS FUNDAÇÕES</t>
  </si>
  <si>
    <t>PDA - PLANCA IDENTIFICATIVA AÉREA - PLACA DUPLA FACE CONFECCIONADA EM MDF COM PINTURA AUTOMOTIVA EM TODAS AS FACES. TEXTOS E SETAS EM VINIL ADESIVO E FIXAÇÃO COM CABOS DE AÇO.-0,50X1,50M</t>
  </si>
  <si>
    <t>COMP-02</t>
  </si>
  <si>
    <t>COMP-04</t>
  </si>
  <si>
    <t>COMP-05</t>
  </si>
  <si>
    <t>COMP ANEXA</t>
  </si>
  <si>
    <t>0RC-10652</t>
  </si>
  <si>
    <t>9.1.2</t>
  </si>
  <si>
    <t>9.1.3</t>
  </si>
  <si>
    <t>COMP-06</t>
  </si>
  <si>
    <t>CORRIMÃO EM TUBO DE AÇO INDUSTRIAL (DIAMETRO DE 2 1/2") - FORNECIMENTO E INSTALAÇÃO</t>
  </si>
  <si>
    <t>Corrimão em tubo de aço galvanizado (altura = 0,90 m), com barras verticais a cada 2.00m (2"), barra horizontal intermediária (1 1/2") e barra horizontal superior (1 1/2")</t>
  </si>
  <si>
    <t>6.3.3</t>
  </si>
  <si>
    <t>6.3.4</t>
  </si>
  <si>
    <t>BANCADAS EM AÇO INOXIDÁVEL 304, INCLUSIVE RODABANCADA</t>
  </si>
  <si>
    <t>BATE MACAS EM PVC -20MM - FORNECIMENTO E INSTALAÇÃO</t>
  </si>
  <si>
    <t>TOTAL CÂMARAS FRIGORÍFICAS</t>
  </si>
  <si>
    <t>PAINEL DE CONTROLE DE 3 NIVEIS</t>
  </si>
  <si>
    <t>INSTALAÇÕES ELÉTRICAS EM ALTA TENSÃO - (Subestação Abrigada em alvenaria de 1000kva/13800-380/220v, entrada áerea, com posto de medição, disjunção e transformação, fornecida )</t>
  </si>
  <si>
    <t>INSTALAÇÕES ELÉTRICAS DE BAIXA TENSÃO (Luminárias, interruptors, tomadas, fios e cabos, quadros de distribuição, barramentos, eletrocalhas, pára-raios e spda)</t>
  </si>
  <si>
    <t>Instalações de lógica (dados e voz)</t>
  </si>
  <si>
    <t>Instalações do sistema de sonorização</t>
  </si>
  <si>
    <t>Sistema de chamada de enfermeiras</t>
  </si>
  <si>
    <t>Sistema de monitoramento cardíaco</t>
  </si>
  <si>
    <t>Sistema de controle de acesso</t>
  </si>
  <si>
    <t>Sistema de CFTV</t>
  </si>
  <si>
    <t>Sistema de TV aberta</t>
  </si>
  <si>
    <t>Sistema de relógio</t>
  </si>
  <si>
    <t>INSTALAÇÕES DE COMBATE A INCÊNDIO, DETECÇÃO E ALARME - tubulações em aço galvanizado, rede de hidrantes/splinkers, extintores, rede gás glp, bombas, sinalização de rotas de fuga, iluminação de emergência, sistema de detecção e alarme de incêndio)</t>
  </si>
  <si>
    <t>INSTALACOES GASES ESPECIAIS E MEDICINAIS</t>
  </si>
  <si>
    <t>RAIMUNDO RODRIGUES SOBREIRA JÚNIOR</t>
  </si>
  <si>
    <t>ENGENHEIRO CIVIL - CREA Nº 190.072.936-9</t>
  </si>
  <si>
    <t>_________________________________________________</t>
  </si>
  <si>
    <t>OBRA: CONSTRUÇÃO DA NOVA MATERNIDADE ESTADUAL</t>
  </si>
  <si>
    <t>ENDEREÇO: Avenida Presidente Kennedy esquina com Rua Valdemar Martins, Bairro São Cristóvão - Teresina Piauí</t>
  </si>
  <si>
    <t>PROJETOS EXECUTIVOS DE REDES INSTALAÇÕES HIDROSSÁNITÁRIAS, INSTALAÇÕES DE GASES MEDICINAIS, PROJETOS DE GÁS COMBUSTÍVEL, PROJETO DE COMBATE A INCÊNDIOS,  PROJETO DE ÁGUAS PLUVIAIS;</t>
  </si>
  <si>
    <t>I-5554</t>
  </si>
  <si>
    <t>EXECUÇÃO DE ESCRITÓRIO EM CANTEIRO DE OBRA EM CHAPA DE MADEIRA COMPENSADA, NÃO INCLUSO MOBILIÁRIO E EQUIPAMENTOS. AF_02/2016</t>
  </si>
  <si>
    <t>EXECUÇÃO DE ALMOXARIFADO EM CANTEIRO DE OBRA EM CHAPA DE MADEIRA COMPENSADA, INCLUSO PRATELEIRAS. AF_02/2016</t>
  </si>
  <si>
    <t>EXECUÇÃO DE REFEITÓRIO EM CANTEIRO DE OBRA EM CHAPA DE MADEIRA COMPENSADA, NÃO INCLUSO MOBILIÁRIO E EQUIPAMENTOS. AF_02/2016</t>
  </si>
  <si>
    <t>EXECUÇÃO DE SANITÁRIO E VESTIÁRIO EM CANTEIRO DE OBRA EM ALVENARIA, NÃO INCLUSO MOBILIÁRIO. AF_02/2016</t>
  </si>
  <si>
    <t>EXECUÇÃO DE RESERVATÓRIO ELEVADO DE ÁGUA (3000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</si>
  <si>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</si>
  <si>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</si>
  <si>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SUBESTAÇÃO AÉREA DE 15 KVA / 13.800-380/220V COM QUADRO DE MEDIÇÃO E PROTEÇÃO GERAL</t>
  </si>
  <si>
    <t>C4240</t>
  </si>
  <si>
    <t>Locação de praças com piquetes de madeira</t>
  </si>
  <si>
    <t>comp-08</t>
  </si>
  <si>
    <t>ELEVADOR DE CREMALHEIRA CABINE, SIMPLES FECHADA 1,5 X 2,5 X 2,35 M (UMA POR TORRE), CAPACIDADE DE CARGA *1200* KG (15 PESSOAS), TORRE 24 M (16 MODULOS), FREIOS DE SEGURANCA, LIMITADOR DE VELOCIDADE E DE CARGA</t>
  </si>
  <si>
    <t xml:space="preserve">SINAPI </t>
  </si>
  <si>
    <t>I</t>
  </si>
  <si>
    <t>SINAPI -</t>
  </si>
  <si>
    <t>COMP-09</t>
  </si>
  <si>
    <t>COMP-10</t>
  </si>
  <si>
    <t>COMP-11</t>
  </si>
  <si>
    <t>MES</t>
  </si>
  <si>
    <t>COMP-12</t>
  </si>
  <si>
    <t>ALMOXARIFE COM ENCARGOS COMPLEMENTARES</t>
  </si>
  <si>
    <t>APONTADOR OU APROPRIADOR COM ENCARGOS COMPLEMENTARES</t>
  </si>
  <si>
    <t>VIGIA NOTURNO COM ENCARGOS COMPLEMENTARES - 3 UNIDADES</t>
  </si>
  <si>
    <t>COMP-13</t>
  </si>
  <si>
    <t>AUXILIAR DE ALMOXARIFE COM ENCARGOS COMPLEMENTARES</t>
  </si>
  <si>
    <t>COMP-14</t>
  </si>
  <si>
    <t>COMP-15</t>
  </si>
  <si>
    <t>TRANSPORTE LOCAL COM CAMINHÃO BASCULANTE 6 M3, RODOVIA COM REVESTIMENTO PRIMARIO - (DMT 10,0KM)</t>
  </si>
  <si>
    <t>TRANSPORTE LOCAL COM CAMINHÃO BASCULANTE 6 M3, RODOVIA COM REVESTIMENTO PRIMARIO - (DMT 10 KM)</t>
  </si>
  <si>
    <t>COMP-16</t>
  </si>
  <si>
    <t>C2290</t>
  </si>
  <si>
    <t>Plotagem em papel formato A-1</t>
  </si>
  <si>
    <t>73992/001</t>
  </si>
  <si>
    <t>LOCACAO CONVENCIONAL DE OBRA, ATRAVÉS DE GABARITO DE TABUAS CORRIDAS PONTALETADAS A CADA 1,50M, SEM REAPROVEITAMENTO</t>
  </si>
  <si>
    <t>LIMPEZA PERMANENTE DE OBRA (RETIRADA PERIÓDICA DE ENTULHOS - REVOLVIMENTO MANUAL DE SOLO, PROFUNDIDADE ATÉ 20CM</t>
  </si>
  <si>
    <t>TRANSPORTE LOCAL COM CAMINHÃO BASCULANTE 6 M3, RODOVIA COM REVESTIMENTO PRIMARIO (DMT - 8 KM)</t>
  </si>
  <si>
    <t>FUNDAÇÃO DA CORTINA DO SUBSOLO - BASE DE 100 X 30CM - ESPESSURA PAREDE 20CM - PROF. 100CM</t>
  </si>
  <si>
    <t>REATERRO MANUAL DE VALAS COM COMPACTAÇÃO MECANIZADA</t>
  </si>
  <si>
    <t>REGULARIZACAO E COMPACTACAO MANUAL DE TERRENO COM SOQUETE</t>
  </si>
  <si>
    <t>73907/003</t>
  </si>
  <si>
    <t>LASTRO DE CONCRETO NÃO ESTRUTURAL, E= 5CM PARA REGULARIZAÇÃO DE BASE PARA ESTRUTURAS DE CONCRETO ARMADO</t>
  </si>
  <si>
    <t>CONCRETAGEM DE PILARES, FCK = 25 MPA, COM USO DE BOMBA EM EDIFICAÇÃO COM SEÇÃO MÉDIA DE PILARES MENOR OU IGUAL A 0,25 M² - LANÇAMENTO, ADENSAMENTO E ACABAMENTO. AF_12/2015</t>
  </si>
  <si>
    <t>CONCRETAGEM DE EDIFICAÇÕES (PAREDES E LAJES) FEITAS COM SISTEMA DE FÔRMAS MANUSEÁVEIS COM CONCRETO USINADO BOMBEÁVEL, FCK 20 MPA, LANÇADO COM BOMBA LANÇA - LANÇAMENTO, ADENSAMENTO E ACABAMENTO. AF_06/2015</t>
  </si>
  <si>
    <t xml:space="preserve">MONTAGEM E DESMONTAGEM DE FÔRMA DE PILARES RETANGULARES E ESTRUTURAS SIMILARES COM ÁREA MÉDIA DAS SEÇÕES MAIOR QUE 0,25 M², PÉ-DIREITO SIMPLES, EM CHAPA DE MADEIRA COMPENSADA PLASTIFICADA, 10 UTILIZAÇÕES. </t>
  </si>
  <si>
    <t>MONTAGEM E DESMONTAGEM DE FÔRMA DE PILARES RETANGULARES E ESTRUTURAS SIMILARES COM ÁREA MÉDIA DAS SEÇÕES MAIOR QUE 0,25 M², PÉ-DIREITO DUPLO , EM CHAPA DE MADEIRA COMPENSADA PLASTIFICADA, 12 UTILIZAÇÕES.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</si>
  <si>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</si>
  <si>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</si>
  <si>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</si>
  <si>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CONCRETAGEM DE VIGAS E LAJES, FCK=20 MPA, PARA LAJES MACIÇAS OU NERVURADAS COM USO DE BOMBA EM EDIFICAÇÃO COM ÁREA MÉDIA DE LAJES MAIOR QUE 20 M² - LANÇAMENTO, ADENSAMENTO E ACABAMENTO. AF_12/2015</t>
  </si>
  <si>
    <t>VERGA MOLDADA IN LOCO EM CONCRETO PARA JANELAS COM MAIS DE 1,5 M DE VÃO. AF_03/2016</t>
  </si>
  <si>
    <t>COMP-17</t>
  </si>
  <si>
    <t>COMP-18</t>
  </si>
  <si>
    <t>COMP-19</t>
  </si>
  <si>
    <t>Alvenaria de vedação de blocos cerâmicos furados na vertical de 19x19x39 (espessura 19cm) de paredes e argamassa de assentamento com preparo em betoneira, traço 1:2:8</t>
  </si>
  <si>
    <t>Alvenaria de vedação de blocos cerâmicos furados de 9x19x19 (espessura 9cm) de paredes e argamassa de assentamento com preparo em betoneira, traço 1:2:8;</t>
  </si>
  <si>
    <t>73935/002</t>
  </si>
  <si>
    <t>FIXAÇÃO (ENCUNHAMENTO) DE ALVENARIA DE VEDAÇÃO COM ARGAMASSA APLICADA COM COLHER. AF_03/2016</t>
  </si>
  <si>
    <t>COMP-20</t>
  </si>
  <si>
    <t>PORTA DE MADEIRA COMPENSADA LISA PARA CERA OU VERNIZ, DE CORRER, COM ADUELA E ALIZAR DE 1A, TRILHO E RODIZIOS</t>
  </si>
  <si>
    <t>FECHADURA BICO DE PAPAGAIO PARA PORTA DE CORRER INTERNA, CHAVE BIPARTIDA, ACABAMENTO PADRAO MEDIO</t>
  </si>
  <si>
    <t>COMP-23</t>
  </si>
  <si>
    <t>PORTA DE VIDRO TEMPERADO, ESPESSURA 10MM, INCLUSIVE ACESSORIOS</t>
  </si>
  <si>
    <t>COMP-24</t>
  </si>
  <si>
    <t>COMP-26</t>
  </si>
  <si>
    <t>VISOR FIXO COM VIDRO E REQUADRO DE MADEIRA PARA PORTA - 20X90CM</t>
  </si>
  <si>
    <t>COMP-27</t>
  </si>
  <si>
    <t>Fornecimento e instalação de fachada em pele de vidro, linha Citta Due Alcoa, em vidro laminado 3+3 prata</t>
  </si>
  <si>
    <t>TELHAMENTO COM TELHA METÁLICA TERMOACÚSTICA, COM ATÉ 2 ÁGUAS, INCLUSO IÇAMENTO. AF_06/2016</t>
  </si>
  <si>
    <t>COMP-28</t>
  </si>
  <si>
    <t>CHAPISCO APLICADO EM ALVENARIAS E ESTRUTURAS DE CONCRETO INTERNAS, COM COLHER DE PEDREIRO. ARGAMASSA TRAÇO 1:3 COM PREPARO EM BETONEIRA 400L. AF_06/2014</t>
  </si>
  <si>
    <t>COMP-01</t>
  </si>
  <si>
    <t>6.2.2</t>
  </si>
  <si>
    <t>REVESTIMENTO INTERNO EM PAREDES</t>
  </si>
  <si>
    <t>REVESTIMENTO EXTERNO EM PAREDES</t>
  </si>
  <si>
    <t xml:space="preserve">REVESTIMENTO EXTERNO EM FACHADAS DE PRÉDIOS COM CERÂMICA TIPO PORCELANATO CONCRETÍSSIMO -M 30X90CM OU EQUIVALENTE TÉCNICO </t>
  </si>
  <si>
    <t>Rodape em porcelanato retificado h=10 cm - NA MESMA ESPECIFICAÇÃO DO PISO</t>
  </si>
  <si>
    <t>REVESTIMENTO EM PORCELANATO  RETIFICADO 60X60 CM, COM REJUNTE NA COR BRANCO, A BASE DE EPÓXI, ELIANE - BIANCO PLUS, OU EQUIVALENTE TÉCNICA</t>
  </si>
  <si>
    <t>COMP-29</t>
  </si>
  <si>
    <t>CHAPISCO APLICADO EM ALVENARIA (COM PRESENÇA DE VÃOS) E ESTRUTURAS DE CONCRETO DE FACHADA, COM COLHER DE PEDREIRO. ARGAMASSA TRAÇO 1:3 COM PREPARO EM BETONEIRA 400L. AF_06/2014</t>
  </si>
  <si>
    <t>COMP-30</t>
  </si>
  <si>
    <t>EMBOÇO OU MASSA ÚNICA EM ARGAMASSA TRAÇO 1:2:8, PREPARO MECÂNICO COM BETONEIRA 400 L, APLICADA MANUALMENTE EM PANOS DE FACHADA COM PRESENÇA DE VÃOS, ESPESSURA DE 35 MM. AF_06/2014</t>
  </si>
  <si>
    <t>REVESTIMENTO CERÂMICO PARA PAREDES EXTERNAS EM PASTILHAS DE PORCELANA 5 X 5 CM (PLACAS DE 30 X 30 CM), ALINHADAS A PRUMO, APLICADO EM PANOS COM VÃOS. AF_06/2014</t>
  </si>
  <si>
    <t>COMP-31</t>
  </si>
  <si>
    <t>REVESTIMENTO CERÂMICO PARA PAREDES, GAIL - LINHA SPORT, PLACA EXTRUDADA, REF. 1009, DIMENSÕES 24X11,6CM, OU EQUIVALENTE TÉCNICA, APLICADO COM ARGAMASSA INDUSTRIALIZADA AC-III, REJUNTADO, EXCLUSIVE REGULARIZAÇÃO DE BASE OU EMBOÇO (ORSE - 09117 ADAPTADA)</t>
  </si>
  <si>
    <t>Forro de gesso acartonado removível, cor branco, placa 1243 x 618mm, gessolyne gypsum ou similar - fornecimento e aplicação</t>
  </si>
  <si>
    <t>Forro de gesso acartonado, FGE - forro gypsum estruturado, em chapa gypsum drywall, RT BR 12,5mm, da Gypsum ou similar - fornecimento e aplicação</t>
  </si>
  <si>
    <t>MASSA ÚNICA, PARA RECEBIMENTO DE PINTURA, EM ARGAMASSA TRAÇO 1:2:8, PREPARO MECÂNICO COM BETONEIRA 400L, APLICADA MANUALMENTE EM TETO, ESPESSURA DE 20MM, COM EXECUÇÃO DE TALISCAS. AF_03/2015</t>
  </si>
  <si>
    <t>CHAPISCO APLICADO NO TETO, COM ROLO PARA TEXTURA ACRÍLICA. ARGAMASSA TRAÇO 1:4 E EMULSÃO POLIMÉRICA (ADESIVO) COM PREPARO EM BETONEIRA 400L.</t>
  </si>
  <si>
    <t>6.2.3</t>
  </si>
  <si>
    <t>6.2.4</t>
  </si>
  <si>
    <t>6.2.5</t>
  </si>
  <si>
    <t>74072/002</t>
  </si>
  <si>
    <t>comp-07</t>
  </si>
  <si>
    <t>PISO VINILICO SEMIFLEXIVEL EM MANTA, LINHA IQ OPTIMA CLASSIC - MARCA TARKETT , ESPESSURA 2,0MM, FIXADO COM COLA OU EQUIVALENTE TÉCNICO</t>
  </si>
  <si>
    <t>COMP-03</t>
  </si>
  <si>
    <t>PISO EM CARPETE NYLON ESPESSURA 6MM, COLOCADO SOBRE ARGAMASSA - AUDITÓRIO</t>
  </si>
  <si>
    <t>7.1.9</t>
  </si>
  <si>
    <t>COMP-32</t>
  </si>
  <si>
    <t>COMP-33</t>
  </si>
  <si>
    <t>COMP-34</t>
  </si>
  <si>
    <t>COMP-035</t>
  </si>
  <si>
    <t>COMP-036</t>
  </si>
  <si>
    <t>SIFÃO DO TIPO GARRAFA EM METAL CROMADO 1 X 1.1/2" - FORNECIMENTO E INSTALAÇÃO. AF_12/2013</t>
  </si>
  <si>
    <t>Tanque em aço inox, incluso torneira cromada e sifão metálico</t>
  </si>
  <si>
    <t>COMP-037</t>
  </si>
  <si>
    <t>EXPURGO HOSPITALAR EM INOX 70X55, INCLUSIVE VÁLVULA DE DESCARGA</t>
  </si>
  <si>
    <t>LAVATÓRIO LOUÇA BRANCA SUSPENSO, 29,5 X 39CM OU EQUIVALENTE, PADRÃO MÉDIO, INCLUSO SIFÃO TIPO GARRAFA EM METAL, VÁLVULA METÁLICA E ENGATE FLEXÍVEL 30CM EM PLÁSTICO E TORNEIRA CROMADA DE MESA, PADRÃO MÉDIO - FORNECIMENTO E INSTALAÇÃO. AF_12/2013 - SIMILAR COMP 86942</t>
  </si>
  <si>
    <t>LAVATÓRIO CIRÚRGICO EM AÇO INOX 304 - INCLUSIVE VALVULA METÁLICA - 2,00M</t>
  </si>
  <si>
    <t>COMP-038</t>
  </si>
  <si>
    <t>COMP-39</t>
  </si>
  <si>
    <t>COMP-40</t>
  </si>
  <si>
    <t>LAVATÓRIO CIRÚRGICO EM AÇO INOX 304 - INCLUSIVE VALVULA METÁLICA - 3,00M</t>
  </si>
  <si>
    <t>COMP-41</t>
  </si>
  <si>
    <t>BANHEIRA INOX BERÇÁRIOS (100X56CM) COM CUBA (70X40X20/23CM) - HIDRONOX, INCLUSIVE VÁLVULA AMERICANA</t>
  </si>
  <si>
    <t>LAVATÓRIO EM AÇO INOX 540X410X595, TORNEIRA E ACIONAMENTO POR JOELHO -  UTI'S/URGÊNCIA</t>
  </si>
  <si>
    <t>VÁLVULA EM METAL CROMADO  1.1/2'X1.1/2' PARA CUBAS DE LOUÇA</t>
  </si>
  <si>
    <t>ENGATE FLEXÍVEL EM INOX 1/2" X 40CM - FORNECIMENTO E INSTALAÇÃO - CUBAS DE LOUÇA</t>
  </si>
  <si>
    <t>TORNEIRA CROMADA DE MESA, 1/2" OU 3/4", PARA LAVATÓRIO, PADRÃO MÉDIO - FORNECIMENTO E INSTALAÇÃO - CUBAS DE LOUÇA EMBUTIR E SOBREPOR</t>
  </si>
  <si>
    <t>TORNEIRA CROMADA TUBO MÓVEL, DE PAREDE, 1/2" OU 3/4", PARA PIA DE COZINHA, PADRÃO MÉDIO - FORNECIMENTO E INSTALAÇÃO. AF_12/2013 - CUBAS DE INOX E BANHEIRA DE BEBÊS</t>
  </si>
  <si>
    <t>ASSENTAMENTO DE GUIA (MEIO-FIO) EM TRECHO RETO, CONFECCIONADA EM CONCRETO PRÉ-FABRICADO, DIMENSÕES 100X15X13X30 CM (COMPRIMENTO X BASE INFERIOR X BASE SUPERIOR X ALTURA), PARA VIAS URBANAS (USO VIÁRIO). AF_06/2</t>
  </si>
  <si>
    <t>EXECUÇÃO DE SARJETA DE CONCRETO USINADO, MOLDADA IN LOCO EM TRECHO RETO, 30 CM BASE X 15 CM ALTURA. AF_06/2016</t>
  </si>
  <si>
    <t>PINTURA DA FACE EM TINTA ACRÍLICA NA COR AZUL, COM 02 DEMAOS E PINTURA AERONÁUTICA NA COR AMARELA COM DUAS DEMAOS EM TINTA COM MICRO ESFERAS DE VIDRO, INCLUSIVE DEMARCAÇOES DOS SINAIS DELIMITADORES DE ÁREA DE TOQUE, ÁREA DE POUSO E DECOLAGEM , TIPO E CAPACIDADE DO HELIPONTO, PINTURA DA CRUZ EM VERMELHO COM APLICAÇAO DE MICRO ESFERAS DE VIDRO PARA REFLEXAO (PINTURA COM TINTA A BASE DE BORRACHA CLORADA - SIMILAR)</t>
  </si>
  <si>
    <t>ANEXA</t>
  </si>
  <si>
    <t>COMP-42</t>
  </si>
  <si>
    <t>COTAÇÃO</t>
  </si>
  <si>
    <t>LUMINÁRIA DE SINALIZAÇAO SN-05 - HPL-3 - DE LIMITE</t>
  </si>
  <si>
    <t>COMP-43</t>
  </si>
  <si>
    <t>COMP-44</t>
  </si>
  <si>
    <t>COMP-45</t>
  </si>
  <si>
    <t>COMP-46</t>
  </si>
  <si>
    <t>FUNDO PREPARADOR DE CONCRETO A BASE DE EPÓXI</t>
  </si>
  <si>
    <t>EMASSAMENTO COM MASSA EPOXI, 2 DEMAOS</t>
  </si>
  <si>
    <t>COMP-47</t>
  </si>
  <si>
    <t>COMP-48</t>
  </si>
  <si>
    <t>COMP-49</t>
  </si>
  <si>
    <t>COMP-50</t>
  </si>
  <si>
    <t>COMP-51</t>
  </si>
  <si>
    <t>COMP-52</t>
  </si>
  <si>
    <t>COMP-53</t>
  </si>
  <si>
    <t>COMP-54</t>
  </si>
  <si>
    <t>COMP-55</t>
  </si>
  <si>
    <t>COMP-56</t>
  </si>
  <si>
    <t>COMP-57</t>
  </si>
  <si>
    <t>COMP-58</t>
  </si>
  <si>
    <t>PLACA IDENTIFICATIVA GRANDE - PLACA EM MDF COM PINTURA . TEXTOS E SETAS EM VINIL ADESIVO POR 0,80x1,20M, FIXADA SOBRE A PORTA OU SUSPENSA COM CABOS DE AÇO. TEXTO CENTRALIZADO NA PLACA</t>
  </si>
  <si>
    <t>COMP-59</t>
  </si>
  <si>
    <t>PLACA INAUGURACAO EM ALUMINIO 0,40X0,60M FORNECIMENTO E COLOCACAO</t>
  </si>
  <si>
    <t>LIMPEZA VIDRO COMUM</t>
  </si>
  <si>
    <t>73948/008</t>
  </si>
  <si>
    <t>LIMPEZA PISO CERAMICO</t>
  </si>
  <si>
    <t>73948/011</t>
  </si>
  <si>
    <t>LIMPEZA E LAVAGEM DE PASTILHAS</t>
  </si>
  <si>
    <t>73948/004</t>
  </si>
  <si>
    <t>LIMPEZA LOUCAS E METAIS</t>
  </si>
  <si>
    <t>74086/001</t>
  </si>
  <si>
    <t>Letras em aço escovado 40 x 40 cm - (MATERNIDADE DE REFERÊNCIA ESTADUAL DO PIAUÍ)</t>
  </si>
  <si>
    <t>PISO PODOTÁTIL INTERNO EM BORRACHA 25x 25cm ASSENTAMENTO COM COLA VINIL (FORNECIMENTO E ASSENTAMENTO)</t>
  </si>
  <si>
    <t>PISO PODOTÁTIL EXTERNO EM PMC ESP. 3CM, ASSENTADO COM ARGAMASSA (FORNECIMENTO E ASSENTAMENTO)</t>
  </si>
  <si>
    <t>COMP-60</t>
  </si>
  <si>
    <t>COMP-61</t>
  </si>
  <si>
    <t>6.3.5</t>
  </si>
  <si>
    <t>COMP-62</t>
  </si>
  <si>
    <t>Guarda-corpo em tubo de aço inox ø=1 1/2", duplo, com montantes e fechamento em tubo inox ø=1 1/2", h=96cm, c/acabamento polido, p/fixação em piso</t>
  </si>
  <si>
    <t>Torneira para lavatorio cirúrgico com acionamento cotovelo mod. 455 ou similar</t>
  </si>
  <si>
    <t>COMP-63</t>
  </si>
  <si>
    <t>COMP-64</t>
  </si>
  <si>
    <t>BARRA DE APOIO EM "L", EM ACO INOX POLIDO 80 X 80 CM, DIAMETRO MINIMO 3 CM</t>
  </si>
  <si>
    <t>BARRA DE APOIO RETA, EM ACO INOX POLIDO, COMPRIMENTO 80CM, DIAMETRO MINIMO 3 CM</t>
  </si>
  <si>
    <t>BARRA DE APOIO LATERAL ARTICULADA, COM TRAVA, EM ACO INOX POLIDO, 70 CM, DIAMETRO MINIMO 3 CM</t>
  </si>
  <si>
    <t>BANCO ARTICULADO PARA BANHO, EM ACO INOX POLIDO, 70* CM X 45* CM</t>
  </si>
  <si>
    <t>COMP-65</t>
  </si>
  <si>
    <t>COMP-66</t>
  </si>
  <si>
    <t>COMP-67</t>
  </si>
  <si>
    <t>BARRA DE APOIO LAVATORIO, EM ACO INOX POLIDO, 40* CM X 50* CM, DIAMETRO MINIMO 3 CM</t>
  </si>
  <si>
    <t>COMP-68</t>
  </si>
  <si>
    <t>COMP-69</t>
  </si>
  <si>
    <t>REVESTIMENTO CERÂMICO PARA PISO, 60 X 60 CM, PORCELANATO RETIFICADO LINHA BIANCO PLUS, ELIANE, APLICADO COM ARGAMASSA INDUSTRIALIZADA AC-III, REJUNTADO COM REJUNTE EPÓXI, EXCLUSIVE REGULARIZAÇÃO DE BASE, OU EQUIVALENTE TÉCNICO</t>
  </si>
  <si>
    <t>MONTAGEM E DESMONTAGEM DE FÔRMA DE LAJE MACIÇA COM ÁREA MÉDIA MAIOR QUE 20 M², PÉ-DIREITO DUPLO, EM CHAPA DE MADEIRA COMPENSADA PLASTIFICADA , 10 UTILIZAÇÕES. AF_12/2015</t>
  </si>
  <si>
    <t>LAJES, RAMPAS E ESCADAS, RESERVATÓRIO SUPERIOR</t>
  </si>
  <si>
    <t>3.7</t>
  </si>
  <si>
    <t>ESTRUTURA METÁLICA DO MEZANINO DE MAQUINAS DO 2º PAVIMENTO</t>
  </si>
  <si>
    <t>TOTAL ESTRUTURA METÁLICA DO MEZANINO DE MÁQUINAS DO 2º PAVIMENTO</t>
  </si>
  <si>
    <t>COMP-70</t>
  </si>
  <si>
    <t>Estrutura metálica em aço sac 300, vãos de até 12m, INCLUSIVE CHAPA XADREZ PARA PISOS E=1/4"</t>
  </si>
  <si>
    <t>3.7.1</t>
  </si>
  <si>
    <t>PISO GRANITO CINZA NÃO POLIDO, ASSENTADO SOBRE ARGAMASSA CIMENTO / AREIA TRACO 1:3 INCLUSIVE REJUNTE EM CIMENTO</t>
  </si>
  <si>
    <t>PISO CIMENTADO COM ACABAMENTO RÚSTICO PARA ÁREAS TÉCNICAS, COM ARGAMASSA DE CIMENTO E AREIA GROSSA NO TRAÇO 1:3, ESPESSURA DE 2CM</t>
  </si>
  <si>
    <t>73974/001</t>
  </si>
  <si>
    <t>ESCADA DE ACESSO AO HELIPONTO EM ESTRUTURA METÁLICA EM AÇO SAC 300, VÃOS ATE 12M, INCLUSIVE CHAPA XADREZ PARA PISOS E=1/4"</t>
  </si>
  <si>
    <t>6.3.6</t>
  </si>
  <si>
    <t>Fornecimento e colocação de forro em fibra mineral armstrong georgian (rh 90)</t>
  </si>
  <si>
    <t>7.1.10</t>
  </si>
  <si>
    <t>7.1.11</t>
  </si>
  <si>
    <t>7.1.12</t>
  </si>
  <si>
    <t>COMP-71</t>
  </si>
  <si>
    <t>PORTA PAPEL TOALHA METÁLICO CROMADO</t>
  </si>
  <si>
    <t>PORTA PAPEL HIGIENICO PARA ROLOS GRANDES</t>
  </si>
  <si>
    <t>PORTA PAPEL HIGIÊNICO DE LOUÇA</t>
  </si>
  <si>
    <t>PORTA SABONETE DE LOUÇA 15X15CM</t>
  </si>
  <si>
    <t>COMP-72</t>
  </si>
  <si>
    <t>COMP-73</t>
  </si>
  <si>
    <t>COMP-74</t>
  </si>
  <si>
    <t>SABONETEIRA PLASTICA TIPO DISPENSER PARA SABONETE LIQUIDO COM RESERVATORIO 800 A 1500 ML</t>
  </si>
  <si>
    <t>COMP-75</t>
  </si>
  <si>
    <t>COMP-76</t>
  </si>
  <si>
    <t>ESPELHO CRISTAL ESPESSURA 4MM, COM MOLDURA EM ALUMINIO E COMPENSADO 6MM PLASTIFICADO COLADO</t>
  </si>
  <si>
    <t>74125/002</t>
  </si>
  <si>
    <t>LIMPEZA DE REVESTIMENTO EM PAREDE C/ SOLUCAO DE ACIDO MURIATICO/AMONIA</t>
  </si>
  <si>
    <t>LIMPEZA DE PISO VINILICO/BORRACHA</t>
  </si>
  <si>
    <t>73948/013</t>
  </si>
  <si>
    <t>ASSENTAMENTO DE PORTAIS PARA ELEVADORES - 1,20 X 2,20M</t>
  </si>
  <si>
    <t>COMP-77</t>
  </si>
  <si>
    <t>6.3.7</t>
  </si>
  <si>
    <t>COMP-78</t>
  </si>
  <si>
    <t>REVESTIMENTO PAREDES COM GRANITO PRETO TIJUCA, ESPESSURA DE 2CM, ASSENTADO COM ARGAMASSA PRE-FABRICADA DE CIMENTO COLANTE E REJUNTAMENTO COM ARGAMASSA PRE-FABRICADA PARA REJUNTAMENTO - SIMILAR COMP 84097 - SINAPI - ÁREA DOS ELEVADORES DO TERREO</t>
  </si>
  <si>
    <t>COMP-79</t>
  </si>
  <si>
    <t>PISO EM GRANITO DOS ELEVADORES - PISO EM GRANITO PRETO ESPESSURA 2CM, ASSENTADO COM ARGAMASSA COLANTE DUPLA COLAGEM, COM REJUNTAMENTO EM CIMENTO BRANCO - COMP SIMILAR 72138 - SINAPI</t>
  </si>
  <si>
    <t>7.1.13</t>
  </si>
  <si>
    <t>CONJ</t>
  </si>
  <si>
    <t>FORNECIMENTO E INSTALAÇÃO DE 8 UNIDADES DE ELEVADORES, SENDO 2 ELEVADORES SOCIAIS COM CAPACIDADE PARA 21 PESSOAS OU 1575 KG - 9 PARADAS; E 6 ELEVADORES PARA MACAS , CAPACIDADE PARA 16 PESSOAS OU 1200 KG, 9 PARADAS . CABINE EM AÇO INOXIDÁVEL, PORTAS EM AÇO INOXIDÁVEL EM TODOS OS PAVIMENTOS - MODELO REFERÊNCIA SCHINDLER 5500, CABINE MODELO TIMES SQUARE, OU EQUIVALENTE TÉCNICO - ELEVADORES SEM CASA DE MÁQUINAS</t>
  </si>
  <si>
    <t>CONJUNTO DE UMA CÂMARA DE RESFRIAMENTO E DUAS CÂMARAS FRIGORÍFICAS PARA CARNE</t>
  </si>
  <si>
    <t>CONJUNTO CÂMARA FRIGORIFÍCA PARA CONSERVAÇÃO CADÁVERES</t>
  </si>
  <si>
    <t>CONJUNTO CÂMARA FRIGORIFÍCA PARA CONSERVAÇÃO LIXO ORGÂNICO</t>
  </si>
  <si>
    <t>CÂMARAS FRIGORIFICAS (BDI 15,76%)</t>
  </si>
  <si>
    <t>COMP-</t>
  </si>
  <si>
    <t>BARRA DE APOIO RETA, EM ACO INOX POLIDO, COMPRIMENTO 60CM, DIAMETRO MINIMO 3 CM - PARA PORTAS DE BANHEIROS PNE</t>
  </si>
  <si>
    <t>COMP-81</t>
  </si>
  <si>
    <t>CAIXILHO FIXO, DE ALUMINIO, VENEZIANO - SIMILIAR COMP 85010 - SINAPI - ENTRADA E SAÍDA DE VENTILAÇÃO ESCADAS</t>
  </si>
  <si>
    <t>BLOCOS DE VIDRO TIPO CANELADO 19X19X8CM, ASSENTADO COM ARGAMASSA TRACO 1:3 (CIMENTO E AREIA GROSSA) PREPARO MECANICO, COM REJUNTAMENTO EM CIMENTO BRANCO E BARRAS DE ACO</t>
  </si>
  <si>
    <t>4.3.4</t>
  </si>
  <si>
    <t>4.2.7</t>
  </si>
  <si>
    <t>GRADIL DE ALUMINIO ANODIZADO TIPO BARRA CHATA</t>
  </si>
  <si>
    <t>COMP-82</t>
  </si>
  <si>
    <t>PORTA DE CORRER EM ALUMINIO, COM DUAS FOLHAS PARA VIDRO, INCLUSO GUARNICAO E VIDRO LAMINADO COLORIDO 6MM (3+3MM) - COMP SIMILAR COMP. SINAPI 68050</t>
  </si>
  <si>
    <t>Porta p/ Câmara Frigorífica, Núcleo em PUR, revestida nas duas faces com aço pré-pintado (RAL9003), acabamento lateral em aluminio, Giratória c/ chave, 2 FOLHAS COM dim. 2,00 x 2,10 x 0,10, manual.</t>
  </si>
  <si>
    <t>COMP-83</t>
  </si>
  <si>
    <t>PORTA DE ALUMÍNIO DE ABRIR PARA VIDRO SEM GUARNIÇÃO, FIXAÇÃO COM PARAFUSOS, INCLUSIVE VIDROS LAMINADO 6MM (3+3) - FORNECIMENTO E INSTALAÇÃO. AF_08/2015 - SIMILAR COMP 94805 SINAPI</t>
  </si>
  <si>
    <t>COMP-85</t>
  </si>
  <si>
    <t>COMP-86</t>
  </si>
  <si>
    <t>PORTA DE VIDRO LAMINADO BRONZE, 2,00X2,60M,2 FOLHAS, ESPESSURA 8MM (4+4), INCLUSIVE ACESSORIOS - SIMILAR COMP 73838/1</t>
  </si>
  <si>
    <t>COMP-87</t>
  </si>
  <si>
    <t>PORTA DE VIDRO LAMINADO BRONZE, 1,00X2,10M,1 FOLHAS, ESPESSURA 8MM (4+4), INCLUSIVE ACESSORIOS - SIMILAR COMP 73838/1</t>
  </si>
  <si>
    <t>PORTAO EM TELA ARAME GALVANIZADO N.12 MALHA 2" E MOLDURA EM TUBOS DE ACO COM DUAS FOLHAS DE ABRIR, INCLUSO FERRAGENS</t>
  </si>
  <si>
    <t>74238/002</t>
  </si>
  <si>
    <t>4.2.16</t>
  </si>
  <si>
    <t>JANELA EM ALUMINIO TIPO MAXIMAR/CORRER ANODIZADO BRANCO - FACHADA ENTRE VÃOS, INCLUSIVE VIDRO LAMINADO 6MM</t>
  </si>
  <si>
    <t>GUARDA-CORPO EM ALUMÍNIO E VIDRO LAMINADO 8MM</t>
  </si>
  <si>
    <t>COMP-88</t>
  </si>
  <si>
    <t>CAIXILHO FIXO, DE ALUMINIO, PARA VIDRO TEMPERADO INCOLOR 6MM, INCLUSIVE - SIMILAR COMP 85010 SINAPI - GUICHES/VISORES DE PAREDES</t>
  </si>
  <si>
    <t>4.2.23</t>
  </si>
  <si>
    <t>4.2.24</t>
  </si>
  <si>
    <t>4.2.25</t>
  </si>
  <si>
    <t>4.2.26</t>
  </si>
  <si>
    <t xml:space="preserve">COMPOSIÇÃO </t>
  </si>
  <si>
    <t>COMP-90</t>
  </si>
  <si>
    <t>C3955</t>
  </si>
  <si>
    <t>SONDAGEM ROTATIVA P/ RECONHECIMENTO DO SUBSOLO - (SONDAGEM COMPLEMENTAR - 3 FUROS COM 25M)</t>
  </si>
  <si>
    <t>SONDAGEM À PERCUSSÃO P/RECONHECIMENTO DO SUBSOLO (SONDAGEM COMPLEMENTAR - 5 FUROS COM 10M)</t>
  </si>
  <si>
    <t>COMP-91</t>
  </si>
  <si>
    <t>INSTALACOES DE AR CONDICIONADO CENTRAL COM EXPANSÃO INDIRETA A AR 600 TRS -  3 CHILLERS 200TR , FANCOILS, FANCOLETES,  BOMBAS, VENTILADORS, INSTALAÇÃO ELÉTRICA, DIFUSORES E GRELHAS, SISTEMA DE VENTILAÇÃO COM FILTRAGEM ABSOLUTA NAS UTIS E CENTRO CIRÚRGICO, CONTROLES DIGITAIS E MONITORAMENTO DO SISTEMA, REDE HIDRÁULICA EM TUBOS DE AÇO, REDE DE DUTOS EM CHAPA GALVANIZADA, SPLITS)</t>
  </si>
  <si>
    <t>TR</t>
  </si>
  <si>
    <t>APLICAÇÃO MANUAL DE FUNDO SELADOR ACRÍLICO EM PAREDES</t>
  </si>
  <si>
    <t xml:space="preserve">PISO VÍNILICO CONDUTIVO EM MANTA, ESPESSURA 2MM, RODAPÉ BOLEADO TIPO HOSPITALAR, </t>
  </si>
  <si>
    <t>4.1.2</t>
  </si>
  <si>
    <t>4.2.27</t>
  </si>
  <si>
    <t>4.2.28</t>
  </si>
  <si>
    <t>4.2.29</t>
  </si>
  <si>
    <t>4.2.30</t>
  </si>
  <si>
    <t>TOTAL REVESTIMENTO INTERNO EM PAREDES</t>
  </si>
  <si>
    <t>TOTAL REVESTIMENTO EXTERNO EM PAREDE</t>
  </si>
  <si>
    <t>6.5</t>
  </si>
  <si>
    <t>6.5.1</t>
  </si>
  <si>
    <t>6.5.2</t>
  </si>
  <si>
    <t>6.5.3</t>
  </si>
  <si>
    <t>6.5.4</t>
  </si>
  <si>
    <t>6.5.5</t>
  </si>
  <si>
    <t>6.5.6</t>
  </si>
  <si>
    <t>6.5.7</t>
  </si>
  <si>
    <t>6.5.8</t>
  </si>
  <si>
    <t>6.5.9</t>
  </si>
  <si>
    <t>COMP-92</t>
  </si>
  <si>
    <t>7.2.1</t>
  </si>
  <si>
    <t>TOTAL INSTALAÇÃO DE AR-CONCIONADO</t>
  </si>
  <si>
    <t>EQUIPAMENTOS</t>
  </si>
  <si>
    <t>12.1.1</t>
  </si>
  <si>
    <t>12.1.2</t>
  </si>
  <si>
    <t>12.1.3</t>
  </si>
  <si>
    <t>12.1.4</t>
  </si>
  <si>
    <t>12.1.5</t>
  </si>
  <si>
    <t>12.1.6</t>
  </si>
  <si>
    <t>12.2.1</t>
  </si>
  <si>
    <t>12.2.2</t>
  </si>
  <si>
    <t>12.2.3</t>
  </si>
  <si>
    <t>12.2.4</t>
  </si>
  <si>
    <t>12.2.5</t>
  </si>
  <si>
    <t>13.1.1</t>
  </si>
  <si>
    <t>13.1.2</t>
  </si>
  <si>
    <t>13.1.3</t>
  </si>
  <si>
    <t>13.1.4</t>
  </si>
  <si>
    <t>13.1.5</t>
  </si>
  <si>
    <t>13.1.6</t>
  </si>
  <si>
    <t>13.1.7</t>
  </si>
  <si>
    <t>13.1.8</t>
  </si>
  <si>
    <t>13.1.9</t>
  </si>
  <si>
    <t>13.1.10</t>
  </si>
  <si>
    <t>13.1.11</t>
  </si>
  <si>
    <t>13.1.12</t>
  </si>
  <si>
    <t>13.1.13</t>
  </si>
  <si>
    <t>13.1.14</t>
  </si>
  <si>
    <t>13.1.15</t>
  </si>
  <si>
    <t>13.1.16</t>
  </si>
  <si>
    <t>13.1.17</t>
  </si>
  <si>
    <t>13.1.18</t>
  </si>
  <si>
    <t>13.1.19</t>
  </si>
  <si>
    <t>13.2.1</t>
  </si>
  <si>
    <t>13.2.2</t>
  </si>
  <si>
    <t>13.2.3</t>
  </si>
  <si>
    <t>13.2.4</t>
  </si>
  <si>
    <t>13.2.5</t>
  </si>
  <si>
    <t>13.2.6</t>
  </si>
  <si>
    <t>13.2.7</t>
  </si>
  <si>
    <t>13.2.8</t>
  </si>
  <si>
    <t>13.2.9</t>
  </si>
  <si>
    <t>13.2.10</t>
  </si>
  <si>
    <t>13.2.11</t>
  </si>
  <si>
    <t>13.3</t>
  </si>
  <si>
    <t>13.3.1</t>
  </si>
  <si>
    <t>13.3.2</t>
  </si>
  <si>
    <t>13.3.3</t>
  </si>
  <si>
    <t>13.3.4</t>
  </si>
  <si>
    <t>13.3.5</t>
  </si>
  <si>
    <t>13.3.6</t>
  </si>
  <si>
    <t>13.3.7</t>
  </si>
  <si>
    <t>9.6.2</t>
  </si>
  <si>
    <t>9.6.3</t>
  </si>
  <si>
    <t>9.6.4</t>
  </si>
  <si>
    <t>9.6.5</t>
  </si>
  <si>
    <t>9.6.6</t>
  </si>
  <si>
    <t>9.6.7</t>
  </si>
  <si>
    <t>9.6.8</t>
  </si>
  <si>
    <t>9.6.9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</si>
  <si>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</si>
  <si>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</si>
  <si>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</si>
  <si>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</si>
  <si>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</si>
  <si>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</si>
  <si>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</si>
  <si>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</si>
  <si>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</si>
  <si>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</si>
  <si>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</si>
  <si>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</si>
  <si>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</si>
  <si>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</si>
  <si>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</si>
  <si>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</si>
  <si>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</si>
  <si>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</si>
  <si>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</si>
  <si>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</si>
  <si>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</si>
  <si>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</si>
  <si>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</si>
  <si>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</si>
  <si>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ELÉTRICAS, ELETRÔNICAS, LOGICA, SPDA E MONITORAMENTO CARDIACO</t>
  </si>
  <si>
    <t xml:space="preserve">INSTALACOES  GASES ESPECIAIS E MEDICINAIS - instalações da rede em tubos de cobre, válvulas de segurança, sistema de alarme, centrais de gases medicinais, instalação de pontos de consumo, instalações de painéis modulares das cabeceiras) </t>
  </si>
  <si>
    <t>INSTALAÇÕES HIDRÁULICAS - ÁGUA FRIA E ÁGUA QUENTE - tubulações de água fria, registros e válvulas, drenos de ar-condicionado, boileres, sistema de irrigação, bombas de recalque)</t>
  </si>
  <si>
    <t>1.4.10</t>
  </si>
  <si>
    <t>1.4.11</t>
  </si>
  <si>
    <t>1.4.12</t>
  </si>
  <si>
    <t>1.4.13</t>
  </si>
  <si>
    <t>1.4.14</t>
  </si>
  <si>
    <t>1.8.10</t>
  </si>
  <si>
    <t>1.8.11</t>
  </si>
  <si>
    <t>1.8.12</t>
  </si>
  <si>
    <t>1.8.13</t>
  </si>
  <si>
    <t>1.9.1</t>
  </si>
  <si>
    <t>1.9.2</t>
  </si>
  <si>
    <t>2.1.6</t>
  </si>
  <si>
    <t>2.3.16</t>
  </si>
  <si>
    <t>AREA DE CONSTRUÇÃO</t>
  </si>
  <si>
    <t>VALOR POR M2 QUADRADO</t>
  </si>
  <si>
    <t>CUSTO POR M2 QUADRADO</t>
  </si>
  <si>
    <t>ÁREA DO TERRENO: 16.694 M2;  ÁREA CONSTRUÍDA: 26.881,36 M2;  PRAZO DA OBRA: 06 MESES PARA PROJETOS E 28 MESES PARA CONSTRUÇÃO</t>
  </si>
  <si>
    <t>ENGENHEIRO ELETRICISTA - RESIDENTE DE OBRA - 1 ENGENHEIRO - 28 MESES</t>
  </si>
  <si>
    <t>ENGENHEIRO DE MEDICINA E SEGURANÇA DO TRABALHO DA OBRA - 1 ENGENHEIRO  - 28 MESES</t>
  </si>
  <si>
    <t>AUXILIAR TÉCNICO DE ENGENHARIA COM ENCARGOS COMPLEMENTARES - 2 UN</t>
  </si>
  <si>
    <t>MESTRE DE OBRAS - 1 MESTRE - 28 MESES</t>
  </si>
  <si>
    <t>ESTAGIÁRIO - 2 UNIDADES - 28 MESES</t>
  </si>
  <si>
    <t>AUXILIAR DE ESCRITORIO COM ENCARGOS COMPLEMENTARES - 2 UNID</t>
  </si>
  <si>
    <t>ENGENHEIRO CIVIL DE OBRA - RESIDENTE DA OBRA (2 ENGENHEIROS - 28MESES)</t>
  </si>
  <si>
    <t>ENCARREGADOS ARMAÇÃO/ CARPINTARIA/ ALVENARIA E ACABAMENTOS - 3 ENCARREGADOS - 28 MESES</t>
  </si>
  <si>
    <t xml:space="preserve">VÁLVULA EM METAL CROMADO TIPO AMERICANA 3.1/2" X 1.1/2" PARA PIA </t>
  </si>
  <si>
    <t>INSTALACOES SANITARIAS / PLUVIAIS - tubulação em pvc, caixas, drenagens diversas, águas pluviais)</t>
  </si>
  <si>
    <t>ESCADAS E CORRIMÃOS METÁLICOS</t>
  </si>
  <si>
    <t>TOTAL ESCADAS E CORRIMÃOS METÁLICOS</t>
  </si>
  <si>
    <t>ESTUDOS GEOTÉCNICOS E TOPOGRÁFICOS</t>
  </si>
  <si>
    <t>1º MÊS - 30 DIAS</t>
  </si>
  <si>
    <t>2º MÊS - 60 DIAS</t>
  </si>
  <si>
    <t>3º MÊS - 90 DIAS</t>
  </si>
  <si>
    <t>4º MÊS - 120 DIAS</t>
  </si>
  <si>
    <t>5º MÊS - 150 DIAS</t>
  </si>
  <si>
    <t>6º MÊS - 180 DIAS</t>
  </si>
  <si>
    <t>7º MÊS - 210 DIAS</t>
  </si>
  <si>
    <t>8º MÊS - 240 DIAS</t>
  </si>
  <si>
    <t>9º MÊS - 270 DIAS</t>
  </si>
  <si>
    <t>10º MÊS - 300 DIAS</t>
  </si>
  <si>
    <t>11º MÊS - 330 DIAS</t>
  </si>
  <si>
    <t>12º MÊS - 360 DIAS</t>
  </si>
  <si>
    <t>13º MÊS - 390 DIAS</t>
  </si>
  <si>
    <t>14º MÊS - 420 DIAS</t>
  </si>
  <si>
    <t>15º MÊS - 450 DIAS</t>
  </si>
  <si>
    <t>16º MÊS - 480 DIAS</t>
  </si>
  <si>
    <t>17º MÊS - 510 DIAS</t>
  </si>
  <si>
    <t>18º MÊS - 540 DIAS</t>
  </si>
  <si>
    <t>19º MÊS - 570 DIAS</t>
  </si>
  <si>
    <t>20º MÊS - 600 DIAS</t>
  </si>
  <si>
    <t>21º MÊS - 630 DIAS</t>
  </si>
  <si>
    <t>22º MÊS - 660 DIAS</t>
  </si>
  <si>
    <t>23º MÊS - 690 DIAS</t>
  </si>
  <si>
    <t>24º MÊS - 720 DIAS</t>
  </si>
  <si>
    <t>25º MÊS - 750 DIAS</t>
  </si>
  <si>
    <t>26º MÊS - 780 DIAS</t>
  </si>
  <si>
    <t>27º MÊS - 810 DIAS</t>
  </si>
  <si>
    <t>28º MÊS - 840 DIAS</t>
  </si>
  <si>
    <t>29º MÊS - 870 DIAS</t>
  </si>
  <si>
    <t>30º MÊS - 900 DIAS</t>
  </si>
  <si>
    <t>31º MÊS - 930 DIAS</t>
  </si>
  <si>
    <t>32º MÊS - 960 DIAS</t>
  </si>
  <si>
    <t>33º MÊS - 990 DIAS</t>
  </si>
  <si>
    <t>34º MÊS - 1020 DIAS</t>
  </si>
  <si>
    <t>TOTAL CINTAMENTO EM CONCRETO NA ALTURA DE PORTAS E JANELAS - H=2,10M</t>
  </si>
  <si>
    <t>TOTAL RESERVATÓRIO INFERIOR</t>
  </si>
  <si>
    <t>TOTAL VIDROS</t>
  </si>
  <si>
    <t>TOTAL PAISAGISMO - GRAMAS E ARBUSTOS</t>
  </si>
  <si>
    <t>TOTAL PAVIMENTAÇÃO EXTERNA</t>
  </si>
  <si>
    <t>ENGENHEIRO DE OBRA SENIOR - 34 MESES - GERENTE CONTRATO/ COORDENADOR</t>
  </si>
  <si>
    <t>Preço
 Total (R$)</t>
  </si>
  <si>
    <t>CRONOGRAMA FÍSICO-FINANCEIRO</t>
  </si>
  <si>
    <r>
      <t xml:space="preserve">KIT DE PORTA DE MADEIRA PARA PINTURA, SEMI-OCA (LEVE OU MÉDIA), PADRÃO MÉDIO, </t>
    </r>
    <r>
      <rPr>
        <b/>
        <u/>
        <sz val="10"/>
        <rFont val="Times New Roman"/>
        <family val="1"/>
      </rPr>
      <t>60X210CM</t>
    </r>
    <r>
      <rPr>
        <sz val="10"/>
        <rFont val="Times New Roman"/>
        <family val="1"/>
      </rPr>
      <t>, ESPESSURA DE 3,5CM, ITENS INCLUSOS: DOBRADIÇAS, MONTAGEM E INSTALAÇÃO DO BATENTE, FECHADURA COM EXECUÇÃO DO FURO FORNECIMENTO E INSTALAÇÃO. AF_08/2015 - ABRIR</t>
    </r>
  </si>
  <si>
    <r>
      <t xml:space="preserve">KIT DE PORTA DE MADEIRA PARA PINTURA, SEMI-OCA (LEVE OU MÉDIA), PADRÃO MÉDIO, </t>
    </r>
    <r>
      <rPr>
        <b/>
        <u/>
        <sz val="10"/>
        <rFont val="Times New Roman"/>
        <family val="1"/>
      </rPr>
      <t>70X210CM</t>
    </r>
    <r>
      <rPr>
        <sz val="10"/>
        <rFont val="Times New Roman"/>
        <family val="1"/>
      </rPr>
      <t>, ESPESSURA DE 3,5CM, ITENS INCLUSOS: DOBRADIÇAS, MONTAGEM E INSTALAÇÃO DO BATENTE, FECHADURA COM EXECUÇÃO DO FURO FORNECIMENTO E INSTALAÇÃO. AF_08/2015 - ABRIR</t>
    </r>
  </si>
  <si>
    <r>
      <t>KIT DE PORTA DE MADEIRA PARA PINTURA, SEMI-OCA (LEVE OU MÉDIA), PADRÃO MÉDIO,</t>
    </r>
    <r>
      <rPr>
        <b/>
        <u/>
        <sz val="10"/>
        <rFont val="Times New Roman"/>
        <family val="1"/>
      </rPr>
      <t xml:space="preserve"> 80X210CM</t>
    </r>
    <r>
      <rPr>
        <sz val="10"/>
        <rFont val="Times New Roman"/>
        <family val="1"/>
      </rPr>
      <t>, ESPESSURA DE 3,5CM, ITENS INCLUSOS: DOBRADIÇAS, MONTAGEM E INSTALAÇÃO DO BATENTE, FECHADURA COM EXECUÇÃO DO FURO FORNECIMENTO E INSTALAÇÃO. AF_08/2015 - ABRIR</t>
    </r>
  </si>
  <si>
    <r>
      <t xml:space="preserve">KIT DE PORTA DE MADEIRA PARA PINTURA, SEMI-OCA (LEVE OU MÉDIA), PADRÃO MÉDIO, </t>
    </r>
    <r>
      <rPr>
        <b/>
        <u/>
        <sz val="10"/>
        <rFont val="Times New Roman"/>
        <family val="1"/>
      </rPr>
      <t>90X210CM</t>
    </r>
    <r>
      <rPr>
        <sz val="10"/>
        <rFont val="Times New Roman"/>
        <family val="1"/>
      </rPr>
      <t>, ESPESSURA DE 3,5CM, ITENS INCLUSOS: DOBRADIÇAS, MONTAGEM E INSTALAÇÃO DO BATENTE, FECHADURA COM EXECUÇÃO DO FURO FORNECIMENTO E INSTALAÇÃO. AF_08/2015 - ABRIR</t>
    </r>
  </si>
  <si>
    <r>
      <t>PORTA DE MADEIRA COMPENSADA LISA PARA CERA OU VERNIZ,</t>
    </r>
    <r>
      <rPr>
        <b/>
        <u/>
        <sz val="10"/>
        <rFont val="Times New Roman"/>
        <family val="1"/>
      </rPr>
      <t xml:space="preserve"> 120X210X3,5</t>
    </r>
    <r>
      <rPr>
        <sz val="10"/>
        <rFont val="Times New Roman"/>
        <family val="1"/>
      </rPr>
      <t>CM, 2 FOLHAS (40+80), INCLUSO ADUELA 1A, ALIZAR 1A E DOBRADICAS COM ANEL - DE ABRIR</t>
    </r>
  </si>
  <si>
    <r>
      <t xml:space="preserve">Porta em madeira compensada (canela), lisa, semi-ôca, </t>
    </r>
    <r>
      <rPr>
        <b/>
        <u/>
        <sz val="10"/>
        <rFont val="Times New Roman"/>
        <family val="1"/>
      </rPr>
      <t>1,60 x 2,10 m</t>
    </r>
    <r>
      <rPr>
        <sz val="10"/>
        <rFont val="Times New Roman"/>
        <family val="1"/>
      </rPr>
      <t>, 2 folhas, com visor(30x30cm), tipo vai-vem, inclusive batentes e ferragens</t>
    </r>
  </si>
  <si>
    <r>
      <t xml:space="preserve">PORTA DE MADEIRA PARA BANHEIRO, EM CHAPA DE MADEIRA COMPENSADA, REVESTIDA COM LAMINADO TEXTURIZADO, </t>
    </r>
    <r>
      <rPr>
        <b/>
        <u/>
        <sz val="10"/>
        <rFont val="Times New Roman"/>
        <family val="1"/>
      </rPr>
      <t>60X160CM</t>
    </r>
    <r>
      <rPr>
        <sz val="10"/>
        <rFont val="Times New Roman"/>
        <family val="1"/>
      </rPr>
      <t>, INCLUSO MARCO E DOBRADICAS</t>
    </r>
  </si>
  <si>
    <t>% TOTAL
 ETAPAS</t>
  </si>
  <si>
    <t>VL TOTAL
 ETAPAS</t>
  </si>
  <si>
    <t>SUBTOTAL DA ETAPA (SEM ADMINISTRAÇÃO DA OBRA)</t>
  </si>
  <si>
    <t>FUNDAÇÃO EM SAPATAS</t>
  </si>
  <si>
    <t>LAJES, RAMPAS E ESCADAS</t>
  </si>
  <si>
    <t xml:space="preserve"> REVESTIMENTO INTERNO EM PAREDES</t>
  </si>
  <si>
    <t>REVESTIMENTO EXTERNO EM PAREDE</t>
  </si>
  <si>
    <t>ELEVADORES</t>
  </si>
  <si>
    <t>CÂMARAS FRIGORÍFICAS</t>
  </si>
  <si>
    <t>INÍCIO DA 1ª ETAPA</t>
  </si>
  <si>
    <t>FINAL DA 1ª ETAPA</t>
  </si>
  <si>
    <t>INÍCIO DA 2ª ETAPA</t>
  </si>
  <si>
    <t>ENSAIOS TECNOLÓGICOS</t>
  </si>
  <si>
    <t>INSTALAÇÕES PROVISÓRIAS PARA CANTEIROS DE OBRAS</t>
  </si>
  <si>
    <t>FECHAMENTOS, PROTEÇÕES E SINALIZAÇÕES DA OBRA</t>
  </si>
  <si>
    <t>ADMINISTRAÇÃO LOCAL DA OBRA</t>
  </si>
  <si>
    <t>TRANSPORTES DIVERSOS DE MATERIAL NA OBRA</t>
  </si>
  <si>
    <t>LIMPEZA DA OBRA</t>
  </si>
  <si>
    <t>BANCADAS</t>
  </si>
  <si>
    <t>INSTALAÇÕES HIDRÁULICAS - ÁGUA FRIA E ÁGUA QUENTE</t>
  </si>
  <si>
    <t>INSTALAÇÕES SANITÁRIAS/PLUVIAIS</t>
  </si>
  <si>
    <t>URBANIZAÇÃO, PAISAGISMO E PAVIMENTAÇÃO EXTERN</t>
  </si>
  <si>
    <t>TOTAL GERAL DA ETAPA</t>
  </si>
  <si>
    <t>1.11</t>
  </si>
  <si>
    <t>ESTRUTURA METÁLICA DO MEZANINO DE MÁQUINAS DO 2º PAVIMENTO</t>
  </si>
  <si>
    <t>COBERTURA / TELHADOS</t>
  </si>
  <si>
    <t>PAVIMENTAÇÃO, PISOS, BANCADAS</t>
  </si>
  <si>
    <t>INSTALAÇÕES DE GASES ESPECIAIS E MEDICINAIS</t>
  </si>
</sst>
</file>

<file path=xl/styles.xml><?xml version="1.0" encoding="utf-8"?>
<styleSheet xmlns="http://schemas.openxmlformats.org/spreadsheetml/2006/main">
  <numFmts count="52">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000000"/>
    <numFmt numFmtId="166" formatCode="#,##0.00;[Red]#,##0.00"/>
    <numFmt numFmtId="167" formatCode="_(&quot;R$ &quot;* #,##0.00_);_(&quot;R$ &quot;* \(#,##0.00\);_(&quot;R$ &quot;* &quot;-&quot;??_);_(@_)"/>
    <numFmt numFmtId="168" formatCode="0000"/>
    <numFmt numFmtId="169" formatCode="_(* #,##0_);_(* \(#,##0\);_(* &quot;-&quot;_);_(@_)"/>
    <numFmt numFmtId="170" formatCode="_([$€]* #,##0.00_);_([$€]* \(#,##0.00\);_([$€]* &quot;-&quot;??_);_(@_)"/>
    <numFmt numFmtId="171" formatCode="_(&quot;Cr$&quot;\ * #,##0.00_);_(&quot;Cr$&quot;\ * \(#,##0.00\);_(&quot;Cr$&quot;\ * &quot;-&quot;??_);_(@_)"/>
    <numFmt numFmtId="172" formatCode="&quot;N$&quot;#,##0_);\(&quot;N$&quot;#,##0\)"/>
    <numFmt numFmtId="173" formatCode="_(&quot;$&quot;* #,##0.00_);_(&quot;$&quot;* \(#,##0.00\);_(&quot;$&quot;* &quot;-&quot;??_);_(@_)"/>
    <numFmt numFmtId="174" formatCode="0.0000000"/>
    <numFmt numFmtId="175" formatCode="_-* #,##0.00\ _D_M_-;\-* #,##0.00\ _D_M_-;_-* &quot;-&quot;??\ _D_M_-;_-@_-"/>
    <numFmt numFmtId="176" formatCode="General_)"/>
    <numFmt numFmtId="177" formatCode="_(&quot;R$&quot;* #,##0_);_(&quot;R$&quot;* \(#,##0\);_(&quot;R$&quot;* &quot;-&quot;_);_(@_)"/>
    <numFmt numFmtId="178" formatCode="_([$€-2]* #,##0.00_);_([$€-2]* \(#,##0.00\);_([$€-2]* &quot;-&quot;??_)"/>
    <numFmt numFmtId="179" formatCode="_([$€-2]* #,##0.00_);_([$€-2]* \(#,##0.00\);_([$€-2]* \-??_)"/>
    <numFmt numFmtId="180" formatCode="#.00"/>
    <numFmt numFmtId="181" formatCode="_(&quot;R$&quot;* #,##0.00_);_(&quot;R$&quot;* \(#,##0.00\);_(&quot;R$&quot;* &quot;-&quot;??_);_(@_)"/>
    <numFmt numFmtId="182" formatCode="_(&quot;R$ &quot;* #,##0.00_);_(&quot;R$ &quot;* \(#,##0.00\);_(&quot;R$ &quot;* \-??_);_(@_)"/>
    <numFmt numFmtId="183" formatCode="0.000"/>
    <numFmt numFmtId="184" formatCode="_(* #,##0.0000_);_(* \(#,##0.0000\);_(* &quot;-&quot;??_);_(@_)"/>
    <numFmt numFmtId="185" formatCode="#,##0.00\ ;&quot; (&quot;#,##0.00\);&quot; -&quot;#\ ;@\ "/>
    <numFmt numFmtId="186" formatCode="%#.00"/>
    <numFmt numFmtId="187" formatCode="_(* #,##0.00_);_(* \(#,##0.00\);_(* \-??_);_(@_)"/>
    <numFmt numFmtId="188" formatCode="#."/>
    <numFmt numFmtId="189" formatCode="[$-416]mmm\-yy;@"/>
    <numFmt numFmtId="190" formatCode="_(* #,##0.00&quot; Kg/m²&quot;_);[Red]_(* \(#,##0.00&quot; Kg/m²&quot;\);_(* &quot;-&quot;??_K_g_m_);[Blue]_(@_)"/>
    <numFmt numFmtId="191" formatCode="_(* #,##0.00&quot; Km&quot;_);[Red]_(* \(#,##0.00&quot; Km&quot;\);_(* &quot;-&quot;??_K_m_);[Blue]_(@_)"/>
    <numFmt numFmtId="192" formatCode="_(* #,##0.00&quot; m³&quot;_);[Red]_(* \(#,##0.00&quot; m³&quot;\);_(* &quot;-&quot;??_m_);[Blue]_(@_)"/>
    <numFmt numFmtId="193" formatCode="_(* #,#00&quot; mm&quot;_);[Red]_(* \(#,#00&quot; mm&quot;\);_(* &quot;-&quot;_m_m_);[Blue]_(@_)"/>
    <numFmt numFmtId="194" formatCode="_(&quot;Cr$&quot;* #,##0.00_);_(&quot;Cr$&quot;* \(#,##0.00\);_(&quot;Cr$&quot;* &quot;-&quot;??_);_(@_)"/>
    <numFmt numFmtId="195" formatCode="_(* #,##0.00&quot; Km&quot;_);[Red]_(* \(#,##0.00&quot; Km&quot;\);_(* &quot;-&quot;?????_);[Blue]* _(@_)"/>
    <numFmt numFmtId="196" formatCode="#,"/>
    <numFmt numFmtId="197" formatCode="#.##000"/>
    <numFmt numFmtId="198" formatCode="[$-416]mmmm\-yy;@"/>
    <numFmt numFmtId="199" formatCode="#,#00"/>
    <numFmt numFmtId="200" formatCode="###,###,##0.000"/>
    <numFmt numFmtId="201" formatCode="_(* #,##0.00&quot; t&quot;_);[Red]_(* \(#,##0.00&quot; t&quot;\);_(* &quot;-&quot;??_t_);[Blue]_(@_)"/>
    <numFmt numFmtId="202" formatCode="_(* #,##0.00&quot; t/m&quot;_);[Red]_(* \(#,##0.00&quot; t/m&quot;\);_(* &quot;-&quot;??_t_/_m_);[Blue]_(@_)"/>
    <numFmt numFmtId="203" formatCode="_(* #,#00&quot; Un&quot;_);[Red]_(* \(#,#00&quot; Un&quot;\);_(* &quot;-&quot;_U_n_);[Blue]_(@_)"/>
    <numFmt numFmtId="204" formatCode="00"/>
    <numFmt numFmtId="205" formatCode="#\,##0.00"/>
    <numFmt numFmtId="206" formatCode="\$#.00"/>
    <numFmt numFmtId="207" formatCode="_(&quot;Cr$&quot;* #,##0_);_(&quot;Cr$&quot;* \(#,##0\);_(&quot;Cr$&quot;* &quot;-&quot;_);_(@_)"/>
    <numFmt numFmtId="208" formatCode="&quot;$&quot;\ #,##0_);[Red]\(&quot;$&quot;\ #,##0\)"/>
    <numFmt numFmtId="209" formatCode="_-* #,##0.00\ _P_t_s_-;\-* #,##0.00\ _P_t_s_-;_-* &quot;-&quot;??\ _P_t_s_-;_-@_-"/>
    <numFmt numFmtId="210" formatCode="0.0%"/>
    <numFmt numFmtId="211" formatCode="0.000000%"/>
  </numFmts>
  <fonts count="127">
    <font>
      <sz val="12"/>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0"/>
      <name val="Arial"/>
      <family val="2"/>
    </font>
    <font>
      <b/>
      <sz val="10"/>
      <name val="Arial"/>
      <family val="2"/>
    </font>
    <font>
      <b/>
      <sz val="14"/>
      <name val="Arial"/>
      <family val="2"/>
    </font>
    <font>
      <b/>
      <sz val="11"/>
      <color rgb="FF000000"/>
      <name val="Calibri"/>
      <family val="2"/>
    </font>
    <font>
      <i/>
      <sz val="11"/>
      <color rgb="FF000000"/>
      <name val="Calibri"/>
      <family val="2"/>
    </font>
    <font>
      <i/>
      <sz val="11"/>
      <color theme="1"/>
      <name val="Calibri"/>
      <family val="2"/>
    </font>
    <font>
      <b/>
      <sz val="11"/>
      <color theme="1"/>
      <name val="Calibri"/>
      <family val="2"/>
    </font>
    <font>
      <b/>
      <i/>
      <sz val="11"/>
      <color rgb="FF000000"/>
      <name val="Calibri"/>
      <family val="2"/>
    </font>
    <font>
      <sz val="11"/>
      <color rgb="FF000000"/>
      <name val="Calibri"/>
      <family val="2"/>
    </font>
    <font>
      <b/>
      <sz val="11"/>
      <name val="Arial"/>
      <family val="2"/>
    </font>
    <font>
      <sz val="11"/>
      <name val="Arial"/>
      <family val="2"/>
    </font>
    <font>
      <sz val="14"/>
      <name val="Arial"/>
      <family val="2"/>
    </font>
    <font>
      <sz val="11"/>
      <color theme="0" tint="-0.249977111117893"/>
      <name val="Calibri"/>
      <family val="2"/>
    </font>
    <font>
      <sz val="12"/>
      <color theme="1"/>
      <name val="Calibri"/>
      <family val="2"/>
    </font>
    <font>
      <b/>
      <sz val="11"/>
      <color theme="1"/>
      <name val="Calibri"/>
      <family val="2"/>
      <scheme val="minor"/>
    </font>
    <font>
      <b/>
      <u/>
      <sz val="13"/>
      <name val="Times New Roman"/>
      <family val="1"/>
    </font>
    <font>
      <sz val="12"/>
      <name val="Times New Roman"/>
      <family val="1"/>
    </font>
    <font>
      <sz val="12"/>
      <name val="Arial Narrow"/>
      <family val="2"/>
    </font>
    <font>
      <b/>
      <sz val="12"/>
      <name val="Arial Narrow"/>
      <family val="2"/>
    </font>
    <font>
      <sz val="10"/>
      <name val="Arial Narrow"/>
      <family val="2"/>
    </font>
    <font>
      <sz val="8"/>
      <name val="Arial Narrow"/>
      <family val="2"/>
    </font>
    <font>
      <b/>
      <sz val="11"/>
      <name val="Arial Narrow"/>
      <family val="2"/>
    </font>
    <font>
      <sz val="10"/>
      <name val="Century Gothic"/>
      <family val="2"/>
    </font>
    <font>
      <sz val="11"/>
      <name val="Arial Narrow"/>
      <family val="2"/>
    </font>
    <font>
      <sz val="11"/>
      <name val="Century Gothic"/>
      <family val="2"/>
    </font>
    <font>
      <sz val="10"/>
      <name val="MS Sans Serif"/>
      <family val="2"/>
    </font>
    <font>
      <sz val="11"/>
      <color rgb="FF000000"/>
      <name val="Calibri"/>
      <family val="2"/>
      <scheme val="minor"/>
    </font>
    <font>
      <b/>
      <sz val="10"/>
      <name val="Arial Narrow"/>
      <family val="2"/>
    </font>
    <font>
      <sz val="11"/>
      <color indexed="8"/>
      <name val="Calibri"/>
      <family val="2"/>
    </font>
    <font>
      <b/>
      <i/>
      <sz val="11"/>
      <color theme="1"/>
      <name val="Calibri"/>
      <family val="2"/>
    </font>
    <font>
      <sz val="12"/>
      <color rgb="FFFF0000"/>
      <name val="Calibri"/>
      <family val="2"/>
    </font>
    <font>
      <b/>
      <sz val="11"/>
      <color rgb="FFFF0000"/>
      <name val="Calibri"/>
      <family val="2"/>
    </font>
    <font>
      <i/>
      <sz val="11"/>
      <color rgb="FFFF0000"/>
      <name val="Calibri"/>
      <family val="2"/>
    </font>
    <font>
      <sz val="11"/>
      <color rgb="FFFF0000"/>
      <name val="Calibri"/>
      <family val="2"/>
    </font>
    <font>
      <b/>
      <sz val="10"/>
      <color theme="1"/>
      <name val="Arial Narrow"/>
      <family val="2"/>
    </font>
    <font>
      <sz val="10"/>
      <color theme="1"/>
      <name val="Arial Narrow"/>
      <family val="2"/>
    </font>
    <font>
      <b/>
      <sz val="18"/>
      <color theme="3"/>
      <name val="Calibri Light"/>
      <family val="2"/>
      <scheme val="maj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Helv"/>
      <charset val="204"/>
    </font>
    <font>
      <sz val="10"/>
      <color indexed="8"/>
      <name val="Arial"/>
      <family val="2"/>
    </font>
    <font>
      <b/>
      <sz val="8"/>
      <name val="Times New Roman"/>
      <family val="1"/>
    </font>
    <font>
      <sz val="10"/>
      <name val="Courier"/>
      <family val="3"/>
    </font>
    <font>
      <sz val="12"/>
      <name val="Arial"/>
      <family val="2"/>
    </font>
    <font>
      <sz val="8"/>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Helv"/>
    </font>
    <font>
      <sz val="10"/>
      <name val="Geneva"/>
      <family val="2"/>
    </font>
    <font>
      <u/>
      <sz val="10"/>
      <color indexed="36"/>
      <name val="Arial"/>
      <family val="2"/>
    </font>
    <font>
      <sz val="8"/>
      <name val="Arial"/>
      <family val="2"/>
    </font>
    <font>
      <b/>
      <sz val="12"/>
      <name val="Helv"/>
    </font>
    <font>
      <b/>
      <sz val="11"/>
      <name val="Helv"/>
    </font>
    <font>
      <sz val="10"/>
      <color theme="1"/>
      <name val="Arial"/>
      <family val="2"/>
    </font>
    <font>
      <b/>
      <sz val="8"/>
      <name val="Arial"/>
      <family val="2"/>
    </font>
    <font>
      <b/>
      <sz val="15"/>
      <color indexed="62"/>
      <name val="Calibri"/>
      <family val="2"/>
    </font>
    <font>
      <b/>
      <sz val="18"/>
      <name val="Times New Roman"/>
      <family val="1"/>
    </font>
    <font>
      <sz val="1"/>
      <color indexed="8"/>
      <name val="Courier"/>
      <family val="3"/>
    </font>
    <font>
      <i/>
      <sz val="8"/>
      <color indexed="12"/>
      <name val="Arial"/>
      <family val="2"/>
    </font>
    <font>
      <sz val="10"/>
      <name val="SimSun"/>
      <family val="2"/>
    </font>
    <font>
      <b/>
      <sz val="12"/>
      <color indexed="8"/>
      <name val="Arial"/>
      <family val="2"/>
    </font>
    <font>
      <sz val="10"/>
      <name val="Courier New"/>
      <family val="3"/>
    </font>
    <font>
      <b/>
      <sz val="1"/>
      <color indexed="8"/>
      <name val="Courier"/>
      <family val="3"/>
    </font>
    <font>
      <sz val="10"/>
      <color rgb="FF000000"/>
      <name val="Times New Roman"/>
      <family val="1"/>
    </font>
    <font>
      <b/>
      <sz val="11"/>
      <name val="Times New Roman"/>
      <family val="1"/>
    </font>
    <font>
      <sz val="10"/>
      <color indexed="24"/>
      <name val="Arial"/>
      <family val="2"/>
    </font>
    <font>
      <sz val="1"/>
      <color indexed="18"/>
      <name val="Courier"/>
      <family val="3"/>
    </font>
    <font>
      <sz val="9"/>
      <name val="Times New Roman"/>
      <family val="1"/>
    </font>
    <font>
      <b/>
      <sz val="12"/>
      <color indexed="10"/>
      <name val="Arial"/>
      <family val="2"/>
    </font>
    <font>
      <sz val="12"/>
      <color indexed="24"/>
      <name val="Arial"/>
      <family val="2"/>
    </font>
    <font>
      <sz val="9"/>
      <name val="Arial Narrow"/>
      <family val="2"/>
    </font>
    <font>
      <b/>
      <sz val="16"/>
      <name val="Arial"/>
      <family val="2"/>
    </font>
    <font>
      <b/>
      <sz val="12"/>
      <name val="Arial"/>
      <family val="2"/>
    </font>
    <font>
      <sz val="10"/>
      <name val="Times New Roman"/>
      <family val="1"/>
    </font>
    <font>
      <b/>
      <sz val="10"/>
      <color theme="1"/>
      <name val="Times New Roman"/>
      <family val="1"/>
    </font>
    <font>
      <sz val="10"/>
      <color theme="1"/>
      <name val="Calibri"/>
      <family val="2"/>
    </font>
    <font>
      <b/>
      <u/>
      <sz val="10"/>
      <name val="Times New Roman"/>
      <family val="1"/>
    </font>
    <font>
      <sz val="10"/>
      <color theme="1"/>
      <name val="Times New Roman"/>
      <family val="1"/>
    </font>
    <font>
      <b/>
      <sz val="10"/>
      <name val="Times New Roman"/>
      <family val="1"/>
    </font>
    <font>
      <b/>
      <sz val="10"/>
      <color rgb="FFFF0000"/>
      <name val="Times New Roman"/>
      <family val="1"/>
    </font>
    <font>
      <sz val="10"/>
      <color indexed="8"/>
      <name val="Times New Roman"/>
      <family val="1"/>
    </font>
    <font>
      <b/>
      <u/>
      <sz val="8"/>
      <name val="Times New Roman"/>
      <family val="1"/>
    </font>
    <font>
      <sz val="8"/>
      <color theme="1"/>
      <name val="Times New Roman"/>
      <family val="1"/>
    </font>
    <font>
      <b/>
      <u/>
      <sz val="18"/>
      <name val="Times New Roman"/>
      <family val="1"/>
    </font>
    <font>
      <b/>
      <sz val="12"/>
      <color theme="1"/>
      <name val="Calibri"/>
      <family val="2"/>
    </font>
    <font>
      <b/>
      <sz val="12"/>
      <name val="Times New Roman"/>
      <family val="1"/>
    </font>
    <font>
      <sz val="8"/>
      <name val="Franklin Gothic Medium Cond"/>
      <family val="2"/>
    </font>
    <font>
      <sz val="9"/>
      <name val="Franklin Gothic Medium Cond"/>
      <family val="2"/>
    </font>
    <font>
      <sz val="9"/>
      <color theme="1"/>
      <name val="Franklin Gothic Medium Cond"/>
      <family val="2"/>
    </font>
    <font>
      <b/>
      <sz val="9"/>
      <name val="Franklin Gothic Medium Cond"/>
      <family val="2"/>
    </font>
    <font>
      <b/>
      <sz val="9"/>
      <color rgb="FFFF0000"/>
      <name val="Franklin Gothic Medium Cond"/>
      <family val="2"/>
    </font>
    <font>
      <b/>
      <sz val="9"/>
      <color theme="1"/>
      <name val="Franklin Gothic Medium Cond"/>
      <family val="2"/>
    </font>
    <font>
      <b/>
      <sz val="8"/>
      <name val="Franklin Gothic Medium Cond"/>
      <family val="2"/>
    </font>
    <font>
      <b/>
      <u/>
      <sz val="8"/>
      <name val="Franklin Gothic Medium Cond"/>
      <family val="2"/>
    </font>
    <font>
      <sz val="8"/>
      <color theme="1"/>
      <name val="Franklin Gothic Medium Cond"/>
      <family val="2"/>
    </font>
  </fonts>
  <fills count="8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A6A6A6"/>
        <bgColor rgb="FF000000"/>
      </patternFill>
    </fill>
    <fill>
      <patternFill patternType="solid">
        <fgColor theme="0"/>
        <bgColor rgb="FF000000"/>
      </patternFill>
    </fill>
    <fill>
      <patternFill patternType="solid">
        <fgColor theme="0" tint="-0.14999847407452621"/>
        <bgColor rgb="FF000000"/>
      </patternFill>
    </fill>
    <fill>
      <patternFill patternType="solid">
        <fgColor theme="7" tint="0.39997558519241921"/>
        <bgColor rgb="FF000000"/>
      </patternFill>
    </fill>
    <fill>
      <patternFill patternType="solid">
        <fgColor rgb="FFFFFF00"/>
        <bgColor rgb="FF000000"/>
      </patternFill>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rgb="FF000000"/>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gray0625"/>
    </fill>
    <fill>
      <patternFill patternType="solid">
        <fgColor indexed="26"/>
        <bgColor indexed="9"/>
      </patternFill>
    </fill>
    <fill>
      <patternFill patternType="solid">
        <fgColor theme="0" tint="-0.34998626667073579"/>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2" tint="-0.249977111117893"/>
        <bgColor indexed="64"/>
      </patternFill>
    </fill>
  </fills>
  <borders count="74">
    <border>
      <left/>
      <right/>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top/>
      <bottom/>
      <diagonal/>
    </border>
    <border>
      <left/>
      <right style="medium">
        <color rgb="FF808080"/>
      </right>
      <top/>
      <bottom/>
      <diagonal/>
    </border>
    <border>
      <left style="medium">
        <color rgb="FF80808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thin">
        <color rgb="FF808080"/>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rgb="FF808080"/>
      </left>
      <right style="thin">
        <color rgb="FF808080"/>
      </right>
      <top style="thin">
        <color rgb="FF808080"/>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indexed="49"/>
      </bottom>
      <diagonal/>
    </border>
    <border>
      <left style="double">
        <color indexed="8"/>
      </left>
      <right style="thin">
        <color indexed="8"/>
      </right>
      <top style="double">
        <color indexed="8"/>
      </top>
      <bottom/>
      <diagonal/>
    </border>
    <border>
      <left/>
      <right/>
      <top/>
      <bottom style="thick">
        <color indexed="56"/>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8"/>
      </left>
      <right style="hair">
        <color indexed="8"/>
      </right>
      <top style="hair">
        <color indexed="8"/>
      </top>
      <bottom style="hair">
        <color indexed="8"/>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722">
    <xf numFmtId="0" fontId="0" fillId="0" borderId="0"/>
    <xf numFmtId="0" fontId="5" fillId="0" borderId="0"/>
    <xf numFmtId="43" fontId="18"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0" fontId="30" fillId="0" borderId="0"/>
    <xf numFmtId="164" fontId="5" fillId="0" borderId="0" applyFont="0" applyFill="0" applyBorder="0" applyAlignment="0" applyProtection="0"/>
    <xf numFmtId="0" fontId="5" fillId="0" borderId="0"/>
    <xf numFmtId="0" fontId="3" fillId="0" borderId="0"/>
    <xf numFmtId="167" fontId="33" fillId="0" borderId="0" applyFont="0" applyFill="0" applyBorder="0" applyAlignment="0" applyProtection="0"/>
    <xf numFmtId="167" fontId="3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3" fillId="0" borderId="0" applyFont="0" applyFill="0" applyBorder="0" applyAlignment="0" applyProtection="0"/>
    <xf numFmtId="43" fontId="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42" fillId="0" borderId="0"/>
    <xf numFmtId="0" fontId="21" fillId="0" borderId="0"/>
    <xf numFmtId="0" fontId="21" fillId="0" borderId="0"/>
    <xf numFmtId="0" fontId="5" fillId="0" borderId="0"/>
    <xf numFmtId="0" fontId="21" fillId="0" borderId="0"/>
    <xf numFmtId="0" fontId="5" fillId="0" borderId="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7" borderId="0" applyNumberFormat="0" applyBorder="0" applyAlignment="0" applyProtection="0"/>
    <xf numFmtId="0" fontId="43" fillId="58"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0" fontId="45" fillId="62" borderId="49" applyNumberFormat="0" applyAlignment="0" applyProtection="0"/>
    <xf numFmtId="0" fontId="5" fillId="0" borderId="0"/>
    <xf numFmtId="0" fontId="47" fillId="0" borderId="51" applyNumberFormat="0" applyFill="0" applyAlignment="0" applyProtection="0"/>
    <xf numFmtId="0" fontId="43"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7" borderId="0" applyNumberFormat="0" applyBorder="0" applyAlignment="0" applyProtection="0"/>
    <xf numFmtId="0" fontId="48" fillId="53" borderId="49" applyNumberFormat="0" applyAlignment="0" applyProtection="0"/>
    <xf numFmtId="0" fontId="59" fillId="0" borderId="0"/>
    <xf numFmtId="170" fontId="5" fillId="0" borderId="0" applyFont="0" applyFill="0" applyBorder="0" applyAlignment="0" applyProtection="0"/>
    <xf numFmtId="0" fontId="49" fillId="49" borderId="0" applyNumberFormat="0" applyBorder="0" applyAlignment="0" applyProtection="0"/>
    <xf numFmtId="171" fontId="21" fillId="0" borderId="0" applyFont="0" applyFill="0" applyBorder="0" applyAlignment="0" applyProtection="0"/>
    <xf numFmtId="3" fontId="5" fillId="0" borderId="0"/>
    <xf numFmtId="0" fontId="21" fillId="0" borderId="0"/>
    <xf numFmtId="0" fontId="21" fillId="0" borderId="0"/>
    <xf numFmtId="0" fontId="5" fillId="0" borderId="0"/>
    <xf numFmtId="0" fontId="60" fillId="0" borderId="0"/>
    <xf numFmtId="0" fontId="5" fillId="0" borderId="0"/>
    <xf numFmtId="0" fontId="21" fillId="0" borderId="0"/>
    <xf numFmtId="0" fontId="5" fillId="69" borderId="52" applyNumberFormat="0" applyFont="0" applyAlignment="0" applyProtection="0"/>
    <xf numFmtId="0" fontId="61" fillId="0" borderId="53" applyNumberFormat="0" applyFont="0" applyBorder="0" applyAlignment="0"/>
    <xf numFmtId="0" fontId="51" fillId="62" borderId="54" applyNumberFormat="0" applyAlignment="0" applyProtection="0"/>
    <xf numFmtId="164" fontId="2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5" applyNumberFormat="0" applyFill="0" applyAlignment="0" applyProtection="0"/>
    <xf numFmtId="0" fontId="55" fillId="0" borderId="55" applyNumberFormat="0" applyFill="0" applyAlignment="0" applyProtection="0"/>
    <xf numFmtId="0" fontId="56" fillId="0" borderId="56" applyNumberFormat="0" applyFill="0" applyAlignment="0" applyProtection="0"/>
    <xf numFmtId="0" fontId="57" fillId="0" borderId="57" applyNumberFormat="0" applyFill="0" applyAlignment="0" applyProtection="0"/>
    <xf numFmtId="0" fontId="57" fillId="0" borderId="0" applyNumberFormat="0" applyFill="0" applyBorder="0" applyAlignment="0" applyProtection="0"/>
    <xf numFmtId="0" fontId="58" fillId="0" borderId="58" applyNumberFormat="0" applyFill="0" applyAlignment="0" applyProtection="0"/>
    <xf numFmtId="169" fontId="21" fillId="0" borderId="0" applyFont="0" applyFill="0" applyBorder="0" applyAlignment="0" applyProtection="0"/>
    <xf numFmtId="0" fontId="62" fillId="0" borderId="0"/>
    <xf numFmtId="0" fontId="63" fillId="0" borderId="0"/>
    <xf numFmtId="0" fontId="64" fillId="0" borderId="0"/>
    <xf numFmtId="40" fontId="30" fillId="0" borderId="0" applyFont="0" applyFill="0" applyBorder="0" applyAlignment="0" applyProtection="0"/>
    <xf numFmtId="9" fontId="30" fillId="0" borderId="0" applyFont="0" applyFill="0" applyBorder="0" applyAlignment="0" applyProtection="0"/>
    <xf numFmtId="0" fontId="1" fillId="0" borderId="0"/>
    <xf numFmtId="0" fontId="41" fillId="0" borderId="0" applyNumberFormat="0" applyFill="0" applyBorder="0" applyAlignment="0" applyProtection="0"/>
    <xf numFmtId="0" fontId="65" fillId="0" borderId="40" applyNumberFormat="0" applyFill="0" applyAlignment="0" applyProtection="0"/>
    <xf numFmtId="0" fontId="66" fillId="0" borderId="41" applyNumberFormat="0" applyFill="0" applyAlignment="0" applyProtection="0"/>
    <xf numFmtId="0" fontId="67" fillId="0" borderId="42" applyNumberFormat="0" applyFill="0" applyAlignment="0" applyProtection="0"/>
    <xf numFmtId="0" fontId="67" fillId="0" borderId="0" applyNumberFormat="0" applyFill="0" applyBorder="0" applyAlignment="0" applyProtection="0"/>
    <xf numFmtId="0" fontId="68" fillId="17" borderId="0" applyNumberFormat="0" applyBorder="0" applyAlignment="0" applyProtection="0"/>
    <xf numFmtId="0" fontId="69" fillId="18" borderId="0" applyNumberFormat="0" applyBorder="0" applyAlignment="0" applyProtection="0"/>
    <xf numFmtId="0" fontId="70" fillId="19" borderId="0" applyNumberFormat="0" applyBorder="0" applyAlignment="0" applyProtection="0"/>
    <xf numFmtId="0" fontId="71" fillId="20" borderId="43" applyNumberFormat="0" applyAlignment="0" applyProtection="0"/>
    <xf numFmtId="0" fontId="72" fillId="21" borderId="44" applyNumberFormat="0" applyAlignment="0" applyProtection="0"/>
    <xf numFmtId="0" fontId="73" fillId="21" borderId="43" applyNumberFormat="0" applyAlignment="0" applyProtection="0"/>
    <xf numFmtId="0" fontId="74" fillId="0" borderId="45" applyNumberFormat="0" applyFill="0" applyAlignment="0" applyProtection="0"/>
    <xf numFmtId="0" fontId="75" fillId="22" borderId="46" applyNumberFormat="0" applyAlignment="0" applyProtection="0"/>
    <xf numFmtId="0" fontId="76" fillId="0" borderId="0" applyNumberFormat="0" applyFill="0" applyBorder="0" applyAlignment="0" applyProtection="0"/>
    <xf numFmtId="0" fontId="1" fillId="23" borderId="47" applyNumberFormat="0" applyFont="0" applyAlignment="0" applyProtection="0"/>
    <xf numFmtId="0" fontId="77" fillId="0" borderId="0" applyNumberFormat="0" applyFill="0" applyBorder="0" applyAlignment="0" applyProtection="0"/>
    <xf numFmtId="0" fontId="19" fillId="0" borderId="48" applyNumberFormat="0" applyFill="0" applyAlignment="0" applyProtection="0"/>
    <xf numFmtId="0" fontId="7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78" fillId="47" borderId="0" applyNumberFormat="0" applyBorder="0" applyAlignment="0" applyProtection="0"/>
    <xf numFmtId="0" fontId="1" fillId="0" borderId="0"/>
    <xf numFmtId="43" fontId="1" fillId="0" borderId="0" applyFont="0" applyFill="0" applyBorder="0" applyAlignment="0" applyProtection="0"/>
    <xf numFmtId="0" fontId="5" fillId="0" borderId="0"/>
    <xf numFmtId="0" fontId="1" fillId="0" borderId="0"/>
    <xf numFmtId="0" fontId="1" fillId="23" borderId="47"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79" fillId="0" borderId="0"/>
    <xf numFmtId="40" fontId="80" fillId="0" borderId="0" applyFont="0" applyFill="0" applyBorder="0" applyAlignment="0" applyProtection="0"/>
    <xf numFmtId="172" fontId="5" fillId="0" borderId="0">
      <alignment horizontal="center"/>
    </xf>
    <xf numFmtId="173" fontId="5" fillId="0" borderId="0" applyFont="0" applyFill="0" applyBorder="0" applyAlignment="0" applyProtection="0"/>
    <xf numFmtId="0" fontId="81" fillId="0" borderId="0" applyNumberFormat="0" applyFill="0" applyBorder="0" applyAlignment="0" applyProtection="0">
      <alignment vertical="top"/>
      <protection locked="0"/>
    </xf>
    <xf numFmtId="38" fontId="82" fillId="11" borderId="0" applyNumberFormat="0" applyBorder="0" applyAlignment="0" applyProtection="0"/>
    <xf numFmtId="0" fontId="83" fillId="0" borderId="0">
      <alignment horizontal="left"/>
    </xf>
    <xf numFmtId="10" fontId="82" fillId="11" borderId="14" applyNumberFormat="0" applyBorder="0" applyAlignment="0" applyProtection="0"/>
    <xf numFmtId="0" fontId="84" fillId="0" borderId="34"/>
    <xf numFmtId="174" fontId="5" fillId="0" borderId="0"/>
    <xf numFmtId="10" fontId="5" fillId="0" borderId="0" applyFont="0" applyFill="0" applyBorder="0" applyAlignment="0" applyProtection="0"/>
    <xf numFmtId="40" fontId="30" fillId="0" borderId="0" applyFont="0" applyFill="0" applyBorder="0" applyAlignment="0" applyProtection="0"/>
    <xf numFmtId="164" fontId="1"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0" fontId="84" fillId="0" borderId="0"/>
    <xf numFmtId="0" fontId="1" fillId="0" borderId="0"/>
    <xf numFmtId="0" fontId="5" fillId="0" borderId="0"/>
    <xf numFmtId="9" fontId="5" fillId="0" borderId="0" applyFont="0" applyFill="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78" fillId="27" borderId="0" applyNumberFormat="0" applyBorder="0" applyAlignment="0" applyProtection="0"/>
    <xf numFmtId="0" fontId="78" fillId="31" borderId="0" applyNumberFormat="0" applyBorder="0" applyAlignment="0" applyProtection="0"/>
    <xf numFmtId="0" fontId="78" fillId="35" borderId="0" applyNumberFormat="0" applyBorder="0" applyAlignment="0" applyProtection="0"/>
    <xf numFmtId="0" fontId="78" fillId="39" borderId="0" applyNumberFormat="0" applyBorder="0" applyAlignment="0" applyProtection="0"/>
    <xf numFmtId="0" fontId="78" fillId="43" borderId="0" applyNumberFormat="0" applyBorder="0" applyAlignment="0" applyProtection="0"/>
    <xf numFmtId="0" fontId="78" fillId="47" borderId="0" applyNumberFormat="0" applyBorder="0" applyAlignment="0" applyProtection="0"/>
    <xf numFmtId="0" fontId="30" fillId="0" borderId="0"/>
    <xf numFmtId="0" fontId="68" fillId="17" borderId="0" applyNumberFormat="0" applyBorder="0" applyAlignment="0" applyProtection="0"/>
    <xf numFmtId="0" fontId="45" fillId="80" borderId="49" applyNumberFormat="0" applyAlignment="0" applyProtection="0"/>
    <xf numFmtId="0" fontId="73" fillId="21" borderId="43" applyNumberFormat="0" applyAlignment="0" applyProtection="0"/>
    <xf numFmtId="0" fontId="75" fillId="22" borderId="46" applyNumberFormat="0" applyAlignment="0" applyProtection="0"/>
    <xf numFmtId="0" fontId="74" fillId="0" borderId="45" applyNumberFormat="0" applyFill="0" applyAlignment="0" applyProtection="0"/>
    <xf numFmtId="169" fontId="5" fillId="0" borderId="0" applyFont="0" applyFill="0" applyBorder="0" applyAlignment="0" applyProtection="0"/>
    <xf numFmtId="176" fontId="88" fillId="0" borderId="0" applyNumberFormat="0" applyFill="0" applyBorder="0">
      <alignment horizontal="left" vertical="center"/>
      <protection locked="0"/>
    </xf>
    <xf numFmtId="0" fontId="44" fillId="50" borderId="0" applyNumberFormat="0" applyBorder="0" applyAlignment="0" applyProtection="0"/>
    <xf numFmtId="177" fontId="5" fillId="0" borderId="0" applyFont="0" applyFill="0" applyBorder="0" applyAlignment="0" applyProtection="0"/>
    <xf numFmtId="0" fontId="89" fillId="0" borderId="0">
      <protection locked="0"/>
    </xf>
    <xf numFmtId="176" fontId="86" fillId="81" borderId="0" applyNumberFormat="0" applyBorder="0">
      <alignment horizontal="center" vertical="center"/>
    </xf>
    <xf numFmtId="176" fontId="86" fillId="81" borderId="0" applyNumberFormat="0" applyBorder="0">
      <alignment horizontal="center" vertical="center"/>
    </xf>
    <xf numFmtId="176" fontId="90" fillId="81" borderId="59" applyNumberFormat="0" applyFill="0" applyBorder="0" applyProtection="0">
      <alignment horizontal="left"/>
      <protection locked="0"/>
    </xf>
    <xf numFmtId="0" fontId="78" fillId="24" borderId="0" applyNumberFormat="0" applyBorder="0" applyAlignment="0" applyProtection="0"/>
    <xf numFmtId="0" fontId="78" fillId="28" borderId="0" applyNumberFormat="0" applyBorder="0" applyAlignment="0" applyProtection="0"/>
    <xf numFmtId="0" fontId="78" fillId="32" borderId="0" applyNumberFormat="0" applyBorder="0" applyAlignment="0" applyProtection="0"/>
    <xf numFmtId="0" fontId="78" fillId="36" borderId="0" applyNumberFormat="0" applyBorder="0" applyAlignment="0" applyProtection="0"/>
    <xf numFmtId="0" fontId="78" fillId="40" borderId="0" applyNumberFormat="0" applyBorder="0" applyAlignment="0" applyProtection="0"/>
    <xf numFmtId="0" fontId="78" fillId="44" borderId="0" applyNumberFormat="0" applyBorder="0" applyAlignment="0" applyProtection="0"/>
    <xf numFmtId="0" fontId="48" fillId="75" borderId="49" applyNumberFormat="0" applyAlignment="0" applyProtection="0"/>
    <xf numFmtId="0" fontId="71" fillId="20"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179" fontId="91" fillId="0" borderId="0" applyFill="0" applyBorder="0" applyAlignment="0" applyProtection="0"/>
    <xf numFmtId="180" fontId="89" fillId="0" borderId="0">
      <protection locked="0"/>
    </xf>
    <xf numFmtId="0" fontId="92" fillId="0" borderId="0" applyNumberFormat="0" applyFont="0" applyFill="0" applyAlignment="0">
      <alignment horizontal="left"/>
    </xf>
    <xf numFmtId="0" fontId="69" fillId="18" borderId="0" applyNumberFormat="0" applyBorder="0" applyAlignment="0" applyProtection="0"/>
    <xf numFmtId="0" fontId="5" fillId="0" borderId="0">
      <alignment horizontal="centerContinuous" vertical="justify"/>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91" fillId="0" borderId="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91" fillId="0" borderId="0" applyFill="0" applyBorder="0" applyAlignment="0" applyProtection="0"/>
    <xf numFmtId="182" fontId="5" fillId="0" borderId="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2" fontId="91" fillId="0" borderId="0" applyFill="0" applyBorder="0" applyAlignment="0" applyProtection="0"/>
    <xf numFmtId="167" fontId="5" fillId="0" borderId="0" applyFont="0" applyFill="0" applyBorder="0" applyAlignment="0" applyProtection="0"/>
    <xf numFmtId="183" fontId="5" fillId="0" borderId="0" applyFont="0" applyFill="0" applyBorder="0" applyAlignment="0" applyProtection="0"/>
    <xf numFmtId="182" fontId="91" fillId="0" borderId="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2" fontId="5" fillId="0" borderId="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85"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0" fillId="19" borderId="0" applyNumberFormat="0" applyBorder="0" applyAlignment="0" applyProtection="0"/>
    <xf numFmtId="0" fontId="50" fillId="6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60" fillId="0" borderId="0"/>
    <xf numFmtId="0" fontId="33" fillId="48" borderId="0" applyNumberFormat="0" applyBorder="0" applyAlignment="0" applyProtection="0"/>
    <xf numFmtId="0" fontId="43" fillId="55" borderId="0" applyNumberFormat="0" applyBorder="0" applyAlignment="0" applyProtection="0"/>
    <xf numFmtId="0" fontId="13" fillId="0" borderId="0"/>
    <xf numFmtId="0" fontId="33" fillId="54" borderId="0" applyNumberFormat="0" applyBorder="0" applyAlignment="0" applyProtection="0"/>
    <xf numFmtId="189" fontId="43" fillId="5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5" fillId="0" borderId="0"/>
    <xf numFmtId="0" fontId="13" fillId="0" borderId="0"/>
    <xf numFmtId="0" fontId="43" fillId="55" borderId="0" applyNumberFormat="0" applyBorder="0" applyAlignment="0" applyProtection="0"/>
    <xf numFmtId="0" fontId="33" fillId="50" borderId="0" applyNumberFormat="0" applyBorder="0" applyAlignment="0" applyProtection="0"/>
    <xf numFmtId="0" fontId="5" fillId="0" borderId="0"/>
    <xf numFmtId="0" fontId="5" fillId="0" borderId="0"/>
    <xf numFmtId="0" fontId="5" fillId="0" borderId="0"/>
    <xf numFmtId="0" fontId="5" fillId="0" borderId="0"/>
    <xf numFmtId="0" fontId="33" fillId="48" borderId="0" applyNumberFormat="0" applyBorder="0" applyAlignment="0" applyProtection="0"/>
    <xf numFmtId="0" fontId="93"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82" borderId="52" applyNumberFormat="0" applyAlignment="0" applyProtection="0"/>
    <xf numFmtId="0" fontId="1" fillId="23" borderId="47" applyNumberFormat="0" applyFont="0" applyAlignment="0" applyProtection="0"/>
    <xf numFmtId="186" fontId="89" fillId="0" borderId="0">
      <protection locked="0"/>
    </xf>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0" applyNumberFormat="0" applyBorder="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0" fontId="5" fillId="0" borderId="61" applyNumberFormat="0" applyFont="0" applyAlignment="0"/>
    <xf numFmtId="4" fontId="89" fillId="0" borderId="0">
      <protection locked="0"/>
    </xf>
    <xf numFmtId="9" fontId="5" fillId="0" borderId="0" applyFont="0" applyFill="0" applyBorder="0" applyAlignment="0" applyProtection="0"/>
    <xf numFmtId="9" fontId="5" fillId="0" borderId="0" applyFont="0" applyFill="0" applyBorder="0" applyAlignment="0" applyProtection="0"/>
    <xf numFmtId="9" fontId="91" fillId="0" borderId="0" applyFill="0" applyBorder="0" applyAlignment="0" applyProtection="0"/>
    <xf numFmtId="9" fontId="5" fillId="0" borderId="0" applyFill="0" applyBorder="0" applyAlignment="0" applyProtection="0"/>
    <xf numFmtId="9" fontId="91"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ill="0" applyBorder="0" applyAlignment="0" applyProtection="0"/>
    <xf numFmtId="9" fontId="5" fillId="0" borderId="0" applyFont="0" applyFill="0" applyBorder="0" applyAlignment="0" applyProtection="0"/>
    <xf numFmtId="9" fontId="91"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0" fontId="51" fillId="80" borderId="54" applyNumberFormat="0" applyAlignment="0" applyProtection="0"/>
    <xf numFmtId="0" fontId="72" fillId="21" borderId="44"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87" fontId="91"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7" fontId="91" fillId="0" borderId="0" applyFill="0" applyBorder="0" applyAlignment="0" applyProtection="0"/>
    <xf numFmtId="187" fontId="5"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5" fontId="5" fillId="0" borderId="0" applyFill="0" applyAlignment="0" applyProtection="0"/>
    <xf numFmtId="187" fontId="91" fillId="0" borderId="0" applyFill="0" applyBorder="0" applyAlignment="0" applyProtection="0"/>
    <xf numFmtId="181" fontId="5" fillId="0" borderId="0" applyFill="0" applyBorder="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185" fontId="5" fillId="0" borderId="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87" fillId="0" borderId="62" applyNumberFormat="0" applyFill="0" applyAlignment="0" applyProtection="0"/>
    <xf numFmtId="0" fontId="55" fillId="0" borderId="55" applyNumberFormat="0" applyFill="0" applyAlignment="0" applyProtection="0"/>
    <xf numFmtId="0" fontId="87" fillId="0" borderId="60"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65" fillId="0" borderId="40" applyNumberFormat="0" applyFill="0" applyAlignment="0" applyProtection="0"/>
    <xf numFmtId="0" fontId="66" fillId="0" borderId="41" applyNumberFormat="0" applyFill="0" applyAlignment="0" applyProtection="0"/>
    <xf numFmtId="0" fontId="67" fillId="0" borderId="42" applyNumberFormat="0" applyFill="0" applyAlignment="0" applyProtection="0"/>
    <xf numFmtId="0" fontId="67" fillId="0" borderId="0" applyNumberFormat="0" applyFill="0" applyBorder="0" applyAlignment="0" applyProtection="0"/>
    <xf numFmtId="188" fontId="94" fillId="0" borderId="0">
      <protection locked="0"/>
    </xf>
    <xf numFmtId="188" fontId="94" fillId="0" borderId="0">
      <protection locked="0"/>
    </xf>
    <xf numFmtId="0" fontId="58" fillId="0" borderId="58" applyNumberFormat="0" applyFill="0" applyAlignment="0" applyProtection="0"/>
    <xf numFmtId="0" fontId="19" fillId="0" borderId="48" applyNumberFormat="0" applyFill="0" applyAlignment="0" applyProtection="0"/>
    <xf numFmtId="0" fontId="46" fillId="63" borderId="50" applyNumberFormat="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44" fillId="50" borderId="0" applyNumberFormat="0" applyBorder="0" applyAlignment="0" applyProtection="0"/>
    <xf numFmtId="0" fontId="50" fillId="68" borderId="0" applyNumberFormat="0" applyBorder="0" applyAlignment="0" applyProtection="0"/>
    <xf numFmtId="0" fontId="46" fillId="63" borderId="50" applyNumberFormat="0" applyAlignment="0" applyProtection="0"/>
    <xf numFmtId="164" fontId="5" fillId="0" borderId="0" applyFont="0" applyFill="0" applyBorder="0" applyAlignment="0" applyProtection="0"/>
    <xf numFmtId="0" fontId="64" fillId="0" borderId="0"/>
    <xf numFmtId="0" fontId="1" fillId="0" borderId="0"/>
    <xf numFmtId="43" fontId="1" fillId="0" borderId="0" applyFont="0" applyFill="0" applyBorder="0" applyAlignment="0" applyProtection="0"/>
    <xf numFmtId="0" fontId="1" fillId="0" borderId="0"/>
    <xf numFmtId="0" fontId="1" fillId="0" borderId="0"/>
    <xf numFmtId="0" fontId="42" fillId="0" borderId="0"/>
    <xf numFmtId="0" fontId="1" fillId="0" borderId="0"/>
    <xf numFmtId="44" fontId="1" fillId="0" borderId="0" applyFont="0" applyFill="0" applyBorder="0" applyAlignment="0" applyProtection="0"/>
    <xf numFmtId="0" fontId="1" fillId="0" borderId="0"/>
    <xf numFmtId="0" fontId="1" fillId="0" borderId="0"/>
    <xf numFmtId="0" fontId="5" fillId="0" borderId="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2"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7"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3"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33" fillId="79" borderId="0" applyNumberFormat="0" applyBorder="0" applyAlignment="0" applyProtection="0"/>
    <xf numFmtId="0" fontId="5" fillId="0" borderId="0"/>
    <xf numFmtId="0" fontId="1" fillId="0" borderId="0"/>
    <xf numFmtId="0" fontId="1"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176" fontId="86" fillId="81" borderId="0" applyNumberFormat="0" applyBorder="0">
      <alignment horizontal="center" vertical="center"/>
    </xf>
    <xf numFmtId="176" fontId="86" fillId="81" borderId="0" applyNumberFormat="0" applyBorder="0">
      <alignment horizontal="center" vertical="center"/>
    </xf>
    <xf numFmtId="0" fontId="5" fillId="0" borderId="0"/>
    <xf numFmtId="0" fontId="5" fillId="0" borderId="0"/>
    <xf numFmtId="0" fontId="5" fillId="0" borderId="0"/>
    <xf numFmtId="0" fontId="5"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60" fillId="0" borderId="0" applyFont="0" applyFill="0" applyBorder="0" applyAlignment="0" applyProtection="0">
      <alignment vertical="top"/>
    </xf>
    <xf numFmtId="0" fontId="1" fillId="0" borderId="0"/>
    <xf numFmtId="0" fontId="1" fillId="0" borderId="0"/>
    <xf numFmtId="0" fontId="95" fillId="0" borderId="0"/>
    <xf numFmtId="0" fontId="1"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41"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47" applyNumberFormat="0" applyFont="0" applyAlignment="0" applyProtection="0"/>
    <xf numFmtId="0" fontId="1" fillId="23" borderId="47" applyNumberFormat="0" applyFont="0" applyAlignment="0" applyProtection="0"/>
    <xf numFmtId="0" fontId="1" fillId="23" borderId="47" applyNumberFormat="0" applyFont="0" applyAlignment="0" applyProtection="0"/>
    <xf numFmtId="9" fontId="1" fillId="0" borderId="0" applyFont="0" applyFill="0" applyBorder="0" applyAlignment="0" applyProtection="0"/>
    <xf numFmtId="43" fontId="60"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43" fillId="56" borderId="0" applyNumberFormat="0" applyBorder="0" applyAlignment="0" applyProtection="0"/>
    <xf numFmtId="189" fontId="33" fillId="49" borderId="0" applyNumberFormat="0" applyBorder="0" applyAlignment="0" applyProtection="0"/>
    <xf numFmtId="189" fontId="43" fillId="58" borderId="0" applyNumberFormat="0" applyBorder="0" applyAlignment="0" applyProtection="0"/>
    <xf numFmtId="0" fontId="33" fillId="49" borderId="0" applyNumberFormat="0" applyBorder="0" applyAlignment="0" applyProtection="0"/>
    <xf numFmtId="189" fontId="33" fillId="54" borderId="0" applyNumberFormat="0" applyBorder="0" applyAlignment="0" applyProtection="0"/>
    <xf numFmtId="0" fontId="5" fillId="0" borderId="0"/>
    <xf numFmtId="189" fontId="33" fillId="48" borderId="0" applyNumberFormat="0" applyBorder="0" applyAlignment="0" applyProtection="0"/>
    <xf numFmtId="189"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189" fontId="33" fillId="53" borderId="0" applyNumberFormat="0" applyBorder="0" applyAlignment="0" applyProtection="0"/>
    <xf numFmtId="0" fontId="33" fillId="53" borderId="0" applyNumberFormat="0" applyBorder="0" applyAlignment="0" applyProtection="0"/>
    <xf numFmtId="189" fontId="33" fillId="53" borderId="0" applyNumberFormat="0" applyBorder="0" applyAlignment="0" applyProtection="0"/>
    <xf numFmtId="189"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4" borderId="0" applyNumberFormat="0" applyBorder="0" applyAlignment="0" applyProtection="0"/>
    <xf numFmtId="189" fontId="43" fillId="58" borderId="0" applyNumberFormat="0" applyBorder="0" applyAlignment="0" applyProtection="0"/>
    <xf numFmtId="189"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189"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189" fontId="33" fillId="51" borderId="0" applyNumberFormat="0" applyBorder="0" applyAlignment="0" applyProtection="0"/>
    <xf numFmtId="189"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189" fontId="33" fillId="52" borderId="0" applyNumberFormat="0" applyBorder="0" applyAlignment="0" applyProtection="0"/>
    <xf numFmtId="189" fontId="33" fillId="52" borderId="0" applyNumberFormat="0" applyBorder="0" applyAlignment="0" applyProtection="0"/>
    <xf numFmtId="189" fontId="33" fillId="52" borderId="0" applyNumberFormat="0" applyBorder="0" applyAlignment="0" applyProtection="0"/>
    <xf numFmtId="189"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189" fontId="33" fillId="54" borderId="0" applyNumberFormat="0" applyBorder="0" applyAlignment="0" applyProtection="0"/>
    <xf numFmtId="189"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89" fontId="33" fillId="56" borderId="0" applyNumberFormat="0" applyBorder="0" applyAlignment="0" applyProtection="0"/>
    <xf numFmtId="189" fontId="33" fillId="56" borderId="0" applyNumberFormat="0" applyBorder="0" applyAlignment="0" applyProtection="0"/>
    <xf numFmtId="189"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9" fontId="33" fillId="51" borderId="0" applyNumberFormat="0" applyBorder="0" applyAlignment="0" applyProtection="0"/>
    <xf numFmtId="189" fontId="33" fillId="51" borderId="0" applyNumberFormat="0" applyBorder="0" applyAlignment="0" applyProtection="0"/>
    <xf numFmtId="189" fontId="33" fillId="51" borderId="0" applyNumberFormat="0" applyBorder="0" applyAlignment="0" applyProtection="0"/>
    <xf numFmtId="0" fontId="33" fillId="51" borderId="0" applyNumberFormat="0" applyBorder="0" applyAlignment="0" applyProtection="0"/>
    <xf numFmtId="189"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189" fontId="33" fillId="57" borderId="0" applyNumberFormat="0" applyBorder="0" applyAlignment="0" applyProtection="0"/>
    <xf numFmtId="189" fontId="33" fillId="57" borderId="0" applyNumberFormat="0" applyBorder="0" applyAlignment="0" applyProtection="0"/>
    <xf numFmtId="189"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189"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189" fontId="43" fillId="56" borderId="0" applyNumberFormat="0" applyBorder="0" applyAlignment="0" applyProtection="0"/>
    <xf numFmtId="0" fontId="43" fillId="56" borderId="0" applyNumberFormat="0" applyBorder="0" applyAlignment="0" applyProtection="0"/>
    <xf numFmtId="189" fontId="43" fillId="56" borderId="0" applyNumberFormat="0" applyBorder="0" applyAlignment="0" applyProtection="0"/>
    <xf numFmtId="189" fontId="43" fillId="56" borderId="0" applyNumberFormat="0" applyBorder="0" applyAlignment="0" applyProtection="0"/>
    <xf numFmtId="189" fontId="43" fillId="56" borderId="0" applyNumberFormat="0" applyBorder="0" applyAlignment="0" applyProtection="0"/>
    <xf numFmtId="189" fontId="43" fillId="56" borderId="0" applyNumberFormat="0" applyBorder="0" applyAlignment="0" applyProtection="0"/>
    <xf numFmtId="0" fontId="43" fillId="56"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189" fontId="33" fillId="50" borderId="0" applyNumberFormat="0" applyBorder="0" applyAlignment="0" applyProtection="0"/>
    <xf numFmtId="0" fontId="33" fillId="50" borderId="0" applyNumberFormat="0" applyBorder="0" applyAlignment="0" applyProtection="0"/>
    <xf numFmtId="189" fontId="33" fillId="50" borderId="0" applyNumberFormat="0" applyBorder="0" applyAlignment="0" applyProtection="0"/>
    <xf numFmtId="0" fontId="33" fillId="50" borderId="0" applyNumberFormat="0" applyBorder="0" applyAlignment="0" applyProtection="0"/>
    <xf numFmtId="189" fontId="33" fillId="51" borderId="0" applyNumberFormat="0" applyBorder="0" applyAlignment="0" applyProtection="0"/>
    <xf numFmtId="0" fontId="33" fillId="51" borderId="0" applyNumberFormat="0" applyBorder="0" applyAlignment="0" applyProtection="0"/>
    <xf numFmtId="189"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189" fontId="33" fillId="52" borderId="0" applyNumberFormat="0" applyBorder="0" applyAlignment="0" applyProtection="0"/>
    <xf numFmtId="0" fontId="33" fillId="52" borderId="0" applyNumberFormat="0" applyBorder="0" applyAlignment="0" applyProtection="0"/>
    <xf numFmtId="189"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189"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189" fontId="33" fillId="54" borderId="0" applyNumberFormat="0" applyBorder="0" applyAlignment="0" applyProtection="0"/>
    <xf numFmtId="189" fontId="33" fillId="54" borderId="0" applyNumberFormat="0" applyBorder="0" applyAlignment="0" applyProtection="0"/>
    <xf numFmtId="0" fontId="33" fillId="54" borderId="0" applyNumberFormat="0" applyBorder="0" applyAlignment="0" applyProtection="0"/>
    <xf numFmtId="189" fontId="33" fillId="55" borderId="0" applyNumberFormat="0" applyBorder="0" applyAlignment="0" applyProtection="0"/>
    <xf numFmtId="0" fontId="33" fillId="55" borderId="0" applyNumberFormat="0" applyBorder="0" applyAlignment="0" applyProtection="0"/>
    <xf numFmtId="189" fontId="33"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9" fontId="33" fillId="56" borderId="0" applyNumberFormat="0" applyBorder="0" applyAlignment="0" applyProtection="0"/>
    <xf numFmtId="189"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189" fontId="33" fillId="51" borderId="0" applyNumberFormat="0" applyBorder="0" applyAlignment="0" applyProtection="0"/>
    <xf numFmtId="189"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189"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189" fontId="33" fillId="57" borderId="0" applyNumberFormat="0" applyBorder="0" applyAlignment="0" applyProtection="0"/>
    <xf numFmtId="189"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189" fontId="43" fillId="58" borderId="0" applyNumberFormat="0" applyBorder="0" applyAlignment="0" applyProtection="0"/>
    <xf numFmtId="189"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189" fontId="43" fillId="55" borderId="0" applyNumberFormat="0" applyBorder="0" applyAlignment="0" applyProtection="0"/>
    <xf numFmtId="0" fontId="43" fillId="55"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189"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189" fontId="33" fillId="50" borderId="0" applyNumberFormat="0" applyBorder="0" applyAlignment="0" applyProtection="0"/>
    <xf numFmtId="0" fontId="33" fillId="52" borderId="0" applyNumberFormat="0" applyBorder="0" applyAlignment="0" applyProtection="0"/>
    <xf numFmtId="189" fontId="33" fillId="55" borderId="0" applyNumberFormat="0" applyBorder="0" applyAlignment="0" applyProtection="0"/>
    <xf numFmtId="0" fontId="60" fillId="0" borderId="0"/>
    <xf numFmtId="0" fontId="43" fillId="56" borderId="0" applyNumberFormat="0" applyBorder="0" applyAlignment="0" applyProtection="0"/>
    <xf numFmtId="0" fontId="43" fillId="56" borderId="0" applyNumberFormat="0" applyBorder="0" applyAlignment="0" applyProtection="0"/>
    <xf numFmtId="189" fontId="43" fillId="56" borderId="0" applyNumberFormat="0" applyBorder="0" applyAlignment="0" applyProtection="0"/>
    <xf numFmtId="0" fontId="43" fillId="56"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189" fontId="33" fillId="48"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2" borderId="0" applyNumberFormat="0" applyBorder="0" applyAlignment="0" applyProtection="0"/>
    <xf numFmtId="189" fontId="33" fillId="53"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1" borderId="0" applyNumberFormat="0" applyBorder="0" applyAlignment="0" applyProtection="0"/>
    <xf numFmtId="189" fontId="33" fillId="54" borderId="0" applyNumberFormat="0" applyBorder="0" applyAlignment="0" applyProtection="0"/>
    <xf numFmtId="0" fontId="42" fillId="0" borderId="0"/>
    <xf numFmtId="189" fontId="33" fillId="48" borderId="0" applyNumberFormat="0" applyBorder="0" applyAlignment="0" applyProtection="0"/>
    <xf numFmtId="0" fontId="33" fillId="48" borderId="0" applyNumberFormat="0" applyBorder="0" applyAlignment="0" applyProtection="0"/>
    <xf numFmtId="189" fontId="33" fillId="49" borderId="0" applyNumberFormat="0" applyBorder="0" applyAlignment="0" applyProtection="0"/>
    <xf numFmtId="189" fontId="33" fillId="49" borderId="0" applyNumberFormat="0" applyBorder="0" applyAlignment="0" applyProtection="0"/>
    <xf numFmtId="0" fontId="33" fillId="49" borderId="0" applyNumberFormat="0" applyBorder="0" applyAlignment="0" applyProtection="0"/>
    <xf numFmtId="0" fontId="33" fillId="51" borderId="0" applyNumberFormat="0" applyBorder="0" applyAlignment="0" applyProtection="0"/>
    <xf numFmtId="189" fontId="33" fillId="51" borderId="0" applyNumberFormat="0" applyBorder="0" applyAlignment="0" applyProtection="0"/>
    <xf numFmtId="0" fontId="43" fillId="58"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189"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 fillId="0" borderId="0"/>
    <xf numFmtId="189" fontId="33" fillId="48" borderId="0" applyNumberFormat="0" applyBorder="0" applyAlignment="0" applyProtection="0"/>
    <xf numFmtId="0" fontId="42" fillId="0" borderId="0"/>
    <xf numFmtId="0" fontId="33" fillId="54" borderId="0" applyNumberFormat="0" applyBorder="0" applyAlignment="0" applyProtection="0"/>
    <xf numFmtId="189" fontId="33" fillId="54" borderId="0" applyNumberFormat="0" applyBorder="0" applyAlignment="0" applyProtection="0"/>
    <xf numFmtId="189" fontId="33" fillId="54" borderId="0" applyNumberFormat="0" applyBorder="0" applyAlignment="0" applyProtection="0"/>
    <xf numFmtId="189" fontId="43" fillId="58" borderId="0" applyNumberFormat="0" applyBorder="0" applyAlignment="0" applyProtection="0"/>
    <xf numFmtId="189" fontId="43" fillId="58" borderId="0" applyNumberFormat="0" applyBorder="0" applyAlignment="0" applyProtection="0"/>
    <xf numFmtId="189" fontId="43" fillId="58" borderId="0" applyNumberFormat="0" applyBorder="0" applyAlignment="0" applyProtection="0"/>
    <xf numFmtId="0" fontId="33" fillId="49" borderId="0" applyNumberFormat="0" applyBorder="0" applyAlignment="0" applyProtection="0"/>
    <xf numFmtId="189" fontId="33" fillId="49" borderId="0" applyNumberFormat="0" applyBorder="0" applyAlignment="0" applyProtection="0"/>
    <xf numFmtId="0" fontId="33" fillId="49" borderId="0" applyNumberFormat="0" applyBorder="0" applyAlignment="0" applyProtection="0"/>
    <xf numFmtId="0" fontId="33" fillId="54" borderId="0" applyNumberFormat="0" applyBorder="0" applyAlignment="0" applyProtection="0"/>
    <xf numFmtId="189" fontId="33" fillId="50" borderId="0" applyNumberFormat="0" applyBorder="0" applyAlignment="0" applyProtection="0"/>
    <xf numFmtId="0" fontId="33" fillId="52" borderId="0" applyNumberFormat="0" applyBorder="0" applyAlignment="0" applyProtection="0"/>
    <xf numFmtId="189" fontId="33" fillId="55" borderId="0" applyNumberFormat="0" applyBorder="0" applyAlignment="0" applyProtection="0"/>
    <xf numFmtId="0" fontId="33" fillId="54" borderId="0" applyNumberFormat="0" applyBorder="0" applyAlignment="0" applyProtection="0"/>
    <xf numFmtId="189" fontId="43" fillId="58" borderId="0" applyNumberFormat="0" applyBorder="0" applyAlignment="0" applyProtection="0"/>
    <xf numFmtId="0" fontId="33" fillId="51" borderId="0" applyNumberFormat="0" applyBorder="0" applyAlignment="0" applyProtection="0"/>
    <xf numFmtId="189" fontId="43" fillId="58" borderId="0" applyNumberFormat="0" applyBorder="0" applyAlignment="0" applyProtection="0"/>
    <xf numFmtId="0" fontId="43" fillId="56" borderId="0" applyNumberFormat="0" applyBorder="0" applyAlignment="0" applyProtection="0"/>
    <xf numFmtId="189" fontId="43" fillId="56" borderId="0" applyNumberFormat="0" applyBorder="0" applyAlignment="0" applyProtection="0"/>
    <xf numFmtId="189"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9" borderId="0" applyNumberFormat="0" applyBorder="0" applyAlignment="0" applyProtection="0"/>
    <xf numFmtId="189"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189"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189"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189"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4" fillId="50" borderId="0" applyNumberFormat="0" applyBorder="0" applyAlignment="0" applyProtection="0"/>
    <xf numFmtId="189"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189"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86" fillId="10" borderId="15" applyBorder="0">
      <alignment horizontal="center" vertical="center"/>
    </xf>
    <xf numFmtId="0" fontId="45" fillId="62" borderId="49" applyNumberFormat="0" applyAlignment="0" applyProtection="0"/>
    <xf numFmtId="189" fontId="45" fillId="62" borderId="49" applyNumberFormat="0" applyAlignment="0" applyProtection="0"/>
    <xf numFmtId="0"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189" fontId="45" fillId="62" borderId="49" applyNumberFormat="0" applyAlignment="0" applyProtection="0"/>
    <xf numFmtId="0" fontId="45" fillId="62" borderId="49" applyNumberFormat="0" applyAlignment="0" applyProtection="0"/>
    <xf numFmtId="0" fontId="45" fillId="62" borderId="49" applyNumberFormat="0" applyAlignment="0" applyProtection="0"/>
    <xf numFmtId="0" fontId="45" fillId="62" borderId="49" applyNumberFormat="0" applyAlignment="0" applyProtection="0"/>
    <xf numFmtId="0" fontId="45" fillId="62" borderId="49" applyNumberFormat="0" applyAlignment="0" applyProtection="0"/>
    <xf numFmtId="0" fontId="45" fillId="62" borderId="49" applyNumberFormat="0" applyAlignment="0" applyProtection="0"/>
    <xf numFmtId="0" fontId="46" fillId="63" borderId="50" applyNumberFormat="0" applyAlignment="0" applyProtection="0"/>
    <xf numFmtId="189" fontId="46" fillId="63" borderId="50" applyNumberFormat="0" applyAlignment="0" applyProtection="0"/>
    <xf numFmtId="0" fontId="46" fillId="63" borderId="50" applyNumberFormat="0" applyAlignment="0" applyProtection="0"/>
    <xf numFmtId="0"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189" fontId="46" fillId="63" borderId="50" applyNumberFormat="0" applyAlignment="0" applyProtection="0"/>
    <xf numFmtId="0" fontId="46" fillId="63" borderId="50" applyNumberFormat="0" applyAlignment="0" applyProtection="0"/>
    <xf numFmtId="0" fontId="46" fillId="63" borderId="50" applyNumberFormat="0" applyAlignment="0" applyProtection="0"/>
    <xf numFmtId="0" fontId="46" fillId="63" borderId="50" applyNumberFormat="0" applyAlignment="0" applyProtection="0"/>
    <xf numFmtId="0" fontId="46" fillId="63" borderId="50" applyNumberFormat="0" applyAlignment="0" applyProtection="0"/>
    <xf numFmtId="0" fontId="46" fillId="63" borderId="50" applyNumberFormat="0" applyAlignment="0" applyProtection="0"/>
    <xf numFmtId="0" fontId="47" fillId="0" borderId="51" applyNumberFormat="0" applyFill="0" applyAlignment="0" applyProtection="0"/>
    <xf numFmtId="189"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189"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3" fontId="97" fillId="0" borderId="0" applyFont="0" applyFill="0" applyBorder="0" applyAlignment="0" applyProtection="0"/>
    <xf numFmtId="178" fontId="89" fillId="0" borderId="0">
      <protection locked="0"/>
    </xf>
    <xf numFmtId="189" fontId="89" fillId="0" borderId="0">
      <protection locked="0"/>
    </xf>
    <xf numFmtId="189" fontId="89" fillId="0" borderId="0">
      <protection locked="0"/>
    </xf>
    <xf numFmtId="4" fontId="21" fillId="0" borderId="0"/>
    <xf numFmtId="0" fontId="43" fillId="64" borderId="0" applyNumberFormat="0" applyBorder="0" applyAlignment="0" applyProtection="0"/>
    <xf numFmtId="189"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189"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5" borderId="0" applyNumberFormat="0" applyBorder="0" applyAlignment="0" applyProtection="0"/>
    <xf numFmtId="189"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189"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189"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189"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59" borderId="0" applyNumberFormat="0" applyBorder="0" applyAlignment="0" applyProtection="0"/>
    <xf numFmtId="189"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189"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189"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189"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7" borderId="0" applyNumberFormat="0" applyBorder="0" applyAlignment="0" applyProtection="0"/>
    <xf numFmtId="189"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189"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8" fillId="53" borderId="49" applyNumberFormat="0" applyAlignment="0" applyProtection="0"/>
    <xf numFmtId="189" fontId="48" fillId="53" borderId="49" applyNumberFormat="0" applyAlignment="0" applyProtection="0"/>
    <xf numFmtId="0"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189" fontId="48" fillId="53" borderId="49" applyNumberFormat="0" applyAlignment="0" applyProtection="0"/>
    <xf numFmtId="0" fontId="48" fillId="53" borderId="49" applyNumberFormat="0" applyAlignment="0" applyProtection="0"/>
    <xf numFmtId="0" fontId="48" fillId="53" borderId="49" applyNumberFormat="0" applyAlignment="0" applyProtection="0"/>
    <xf numFmtId="0" fontId="48" fillId="53" borderId="49" applyNumberFormat="0" applyAlignment="0" applyProtection="0"/>
    <xf numFmtId="0" fontId="48" fillId="53" borderId="49" applyNumberFormat="0" applyAlignment="0" applyProtection="0"/>
    <xf numFmtId="0" fontId="48" fillId="53" borderId="49" applyNumberFormat="0" applyAlignment="0" applyProtection="0"/>
    <xf numFmtId="189" fontId="5" fillId="0" borderId="0" applyFont="0" applyFill="0" applyBorder="0" applyAlignment="0" applyProtection="0"/>
    <xf numFmtId="189" fontId="5" fillId="0" borderId="0" applyFont="0" applyFill="0" applyBorder="0" applyAlignment="0" applyProtection="0"/>
    <xf numFmtId="178" fontId="5" fillId="0" borderId="0" applyFont="0" applyFill="0" applyBorder="0" applyAlignment="0" applyProtection="0"/>
    <xf numFmtId="0" fontId="49" fillId="49" borderId="0" applyNumberFormat="0" applyBorder="0" applyAlignment="0" applyProtection="0"/>
    <xf numFmtId="189"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189"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62" fillId="0" borderId="0"/>
    <xf numFmtId="190" fontId="82" fillId="11" borderId="63" applyFont="0" applyFill="0" applyBorder="0" applyAlignment="0" applyProtection="0"/>
    <xf numFmtId="191" fontId="82" fillId="11" borderId="64" applyFont="0" applyFill="0" applyBorder="0" applyAlignment="0" applyProtection="0"/>
    <xf numFmtId="192" fontId="82" fillId="11" borderId="63" applyFont="0" applyFill="0" applyBorder="0" applyAlignment="0" applyProtection="0"/>
    <xf numFmtId="193" fontId="82" fillId="11" borderId="65" applyFont="0" applyFill="0" applyBorder="0" applyAlignment="0" applyProtection="0"/>
    <xf numFmtId="193" fontId="82" fillId="11" borderId="65"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68" borderId="0" applyNumberFormat="0" applyBorder="0" applyAlignment="0" applyProtection="0"/>
    <xf numFmtId="189"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189"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28" fillId="0" borderId="0"/>
    <xf numFmtId="0" fontId="8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9" fontId="28" fillId="0" borderId="0"/>
    <xf numFmtId="0" fontId="28" fillId="0" borderId="0"/>
    <xf numFmtId="0" fontId="28" fillId="0" borderId="0"/>
    <xf numFmtId="0" fontId="5" fillId="0" borderId="0"/>
    <xf numFmtId="0" fontId="5" fillId="0" borderId="0"/>
    <xf numFmtId="0" fontId="28" fillId="0" borderId="0"/>
    <xf numFmtId="0" fontId="5" fillId="0" borderId="0"/>
    <xf numFmtId="0" fontId="5" fillId="0" borderId="0"/>
    <xf numFmtId="0" fontId="28" fillId="0" borderId="0"/>
    <xf numFmtId="0" fontId="33" fillId="0" borderId="0"/>
    <xf numFmtId="0" fontId="5" fillId="0" borderId="0"/>
    <xf numFmtId="0" fontId="5" fillId="0" borderId="0"/>
    <xf numFmtId="0" fontId="5" fillId="69" borderId="52" applyNumberFormat="0" applyFont="0" applyAlignment="0" applyProtection="0"/>
    <xf numFmtId="189" fontId="5" fillId="69" borderId="52" applyNumberFormat="0" applyFont="0" applyAlignment="0" applyProtection="0"/>
    <xf numFmtId="0"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189" fontId="5" fillId="69" borderId="52" applyNumberFormat="0" applyFont="0" applyAlignment="0" applyProtection="0"/>
    <xf numFmtId="0" fontId="5" fillId="69" borderId="52" applyNumberFormat="0" applyFont="0" applyAlignment="0" applyProtection="0"/>
    <xf numFmtId="0" fontId="5" fillId="69" borderId="52" applyNumberFormat="0" applyFont="0" applyAlignment="0" applyProtection="0"/>
    <xf numFmtId="0" fontId="5" fillId="69" borderId="52" applyNumberFormat="0" applyFont="0" applyAlignment="0" applyProtection="0"/>
    <xf numFmtId="0" fontId="5" fillId="69" borderId="52" applyNumberFormat="0" applyFont="0" applyAlignment="0" applyProtection="0"/>
    <xf numFmtId="0" fontId="5" fillId="69" borderId="5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5" fontId="82" fillId="11" borderId="59" applyFont="0" applyFill="0" applyBorder="0" applyProtection="0">
      <alignment horizontal="left"/>
      <protection hidden="1"/>
    </xf>
    <xf numFmtId="0" fontId="51" fillId="62" borderId="54" applyNumberFormat="0" applyAlignment="0" applyProtection="0"/>
    <xf numFmtId="189" fontId="51" fillId="62" borderId="54" applyNumberFormat="0" applyAlignment="0" applyProtection="0"/>
    <xf numFmtId="0"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189" fontId="51" fillId="62" borderId="54" applyNumberFormat="0" applyAlignment="0" applyProtection="0"/>
    <xf numFmtId="0" fontId="51" fillId="62" borderId="54" applyNumberFormat="0" applyAlignment="0" applyProtection="0"/>
    <xf numFmtId="0" fontId="51" fillId="62" borderId="54" applyNumberFormat="0" applyAlignment="0" applyProtection="0"/>
    <xf numFmtId="0" fontId="51" fillId="62" borderId="54" applyNumberFormat="0" applyAlignment="0" applyProtection="0"/>
    <xf numFmtId="0" fontId="51" fillId="62" borderId="54" applyNumberFormat="0" applyAlignment="0" applyProtection="0"/>
    <xf numFmtId="0" fontId="51" fillId="62" borderId="54" applyNumberFormat="0" applyAlignment="0" applyProtection="0"/>
    <xf numFmtId="196" fontId="98" fillId="0" borderId="0">
      <protection locked="0"/>
    </xf>
    <xf numFmtId="164" fontId="8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7" fontId="5" fillId="0" borderId="0" applyFont="0" applyFill="0" applyBorder="0" applyAlignment="0" applyProtection="0"/>
    <xf numFmtId="198" fontId="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9" fontId="28" fillId="0" borderId="0" applyFill="0" applyBorder="0" applyAlignment="0" applyProtection="0"/>
    <xf numFmtId="199" fontId="28" fillId="0" borderId="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Border="0">
      <alignment horizontal="center" vertical="center"/>
    </xf>
    <xf numFmtId="0" fontId="5" fillId="0" borderId="0" applyBorder="0">
      <alignment horizontal="center" vertical="center"/>
    </xf>
    <xf numFmtId="0" fontId="52" fillId="0" borderId="0" applyNumberFormat="0" applyFill="0" applyBorder="0" applyAlignment="0" applyProtection="0"/>
    <xf numFmtId="189"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189"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89"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189"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 fillId="0" borderId="0">
      <alignment horizontal="centerContinuous" vertical="center"/>
    </xf>
    <xf numFmtId="4" fontId="96" fillId="0" borderId="30">
      <alignment vertical="center"/>
    </xf>
    <xf numFmtId="4" fontId="96" fillId="0" borderId="30">
      <alignment vertical="center"/>
    </xf>
    <xf numFmtId="4" fontId="96" fillId="0" borderId="30">
      <alignment vertical="center"/>
    </xf>
    <xf numFmtId="4" fontId="96" fillId="0" borderId="30">
      <alignment vertical="center"/>
    </xf>
    <xf numFmtId="4" fontId="96" fillId="0" borderId="30">
      <alignment vertical="center"/>
    </xf>
    <xf numFmtId="4" fontId="96" fillId="0" borderId="30">
      <alignment vertical="center"/>
    </xf>
    <xf numFmtId="4" fontId="96" fillId="0" borderId="30">
      <alignment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 fontId="99" fillId="0" borderId="0">
      <alignment vertical="center"/>
    </xf>
    <xf numFmtId="4" fontId="99" fillId="0" borderId="0">
      <alignment vertical="center"/>
    </xf>
    <xf numFmtId="4" fontId="99" fillId="0" borderId="0">
      <alignment vertical="center"/>
    </xf>
    <xf numFmtId="4" fontId="99" fillId="0" borderId="0">
      <alignment vertical="center"/>
    </xf>
    <xf numFmtId="4" fontId="99" fillId="0" borderId="0">
      <alignment vertical="center"/>
    </xf>
    <xf numFmtId="4" fontId="99" fillId="0" borderId="0">
      <alignment vertical="center"/>
    </xf>
    <xf numFmtId="4" fontId="99" fillId="0" borderId="0">
      <alignment vertical="center"/>
    </xf>
    <xf numFmtId="0" fontId="57" fillId="0" borderId="57" applyNumberFormat="0" applyFill="0" applyAlignment="0" applyProtection="0"/>
    <xf numFmtId="189"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189"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0" fontId="57" fillId="0" borderId="57" applyNumberFormat="0" applyFill="0" applyAlignment="0" applyProtection="0"/>
    <xf numFmtId="0" fontId="57" fillId="0" borderId="0" applyNumberFormat="0" applyFill="0" applyBorder="0" applyAlignment="0" applyProtection="0"/>
    <xf numFmtId="189"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189"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89"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189"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9" fontId="100" fillId="82" borderId="66">
      <alignment horizontal="left" vertical="center" indent="1"/>
    </xf>
    <xf numFmtId="201" fontId="82" fillId="11" borderId="67" applyFont="0" applyFill="0" applyBorder="0" applyAlignment="0" applyProtection="0"/>
    <xf numFmtId="196" fontId="89" fillId="0" borderId="68">
      <protection locked="0"/>
    </xf>
    <xf numFmtId="196" fontId="89" fillId="0" borderId="68">
      <protection locked="0"/>
    </xf>
    <xf numFmtId="196" fontId="89" fillId="0" borderId="68">
      <protection locked="0"/>
    </xf>
    <xf numFmtId="196" fontId="89" fillId="0" borderId="68">
      <protection locked="0"/>
    </xf>
    <xf numFmtId="196" fontId="89" fillId="0" borderId="68">
      <protection locked="0"/>
    </xf>
    <xf numFmtId="196" fontId="89" fillId="0" borderId="68">
      <protection locked="0"/>
    </xf>
    <xf numFmtId="196" fontId="89" fillId="0" borderId="68">
      <protection locked="0"/>
    </xf>
    <xf numFmtId="202" fontId="86" fillId="10" borderId="69" applyFont="0" applyFill="0" applyBorder="0" applyAlignment="0" applyProtection="0">
      <alignment horizontal="center" vertical="center" wrapText="1"/>
    </xf>
    <xf numFmtId="203" fontId="82" fillId="11" borderId="63" applyFont="0" applyFill="0" applyBorder="0" applyAlignment="0" applyProtection="0"/>
    <xf numFmtId="187" fontId="5" fillId="0" borderId="0" applyFill="0" applyBorder="0" applyAlignment="0" applyProtection="0"/>
    <xf numFmtId="187"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3" fontId="101" fillId="0" borderId="0" applyFont="0" applyFill="0" applyBorder="0" applyAlignment="0" applyProtection="0"/>
    <xf numFmtId="204" fontId="82" fillId="0" borderId="15" applyFont="0" applyFill="0" applyBorder="0" applyProtection="0">
      <alignment horizontal="center"/>
    </xf>
    <xf numFmtId="0" fontId="5" fillId="0" borderId="0"/>
    <xf numFmtId="0" fontId="60" fillId="0" borderId="0"/>
    <xf numFmtId="0" fontId="60" fillId="0" borderId="0">
      <alignment vertical="top"/>
    </xf>
    <xf numFmtId="164" fontId="60" fillId="0" borderId="0" applyFont="0" applyFill="0" applyBorder="0" applyAlignment="0" applyProtection="0">
      <alignment vertical="top"/>
    </xf>
    <xf numFmtId="0" fontId="5" fillId="0" borderId="0"/>
    <xf numFmtId="0" fontId="60" fillId="0" borderId="0"/>
    <xf numFmtId="0" fontId="60" fillId="0" borderId="0"/>
    <xf numFmtId="0" fontId="60" fillId="0" borderId="0"/>
    <xf numFmtId="0" fontId="5" fillId="0" borderId="0"/>
    <xf numFmtId="0" fontId="60" fillId="0" borderId="0"/>
    <xf numFmtId="0" fontId="5" fillId="0" borderId="0"/>
    <xf numFmtId="0" fontId="5" fillId="0" borderId="0"/>
    <xf numFmtId="0" fontId="33" fillId="0" borderId="0"/>
    <xf numFmtId="9" fontId="31" fillId="0" borderId="0" applyFont="0" applyFill="0" applyBorder="0" applyAlignment="0" applyProtection="0"/>
    <xf numFmtId="205" fontId="89" fillId="0" borderId="0">
      <protection locked="0"/>
    </xf>
    <xf numFmtId="206" fontId="89" fillId="0" borderId="0">
      <protection locked="0"/>
    </xf>
    <xf numFmtId="207" fontId="5" fillId="0" borderId="0" applyFont="0" applyFill="0" applyBorder="0" applyAlignment="0" applyProtection="0"/>
    <xf numFmtId="208" fontId="5" fillId="0" borderId="0">
      <protection locked="0"/>
    </xf>
    <xf numFmtId="0" fontId="89" fillId="0" borderId="0">
      <protection locked="0"/>
    </xf>
    <xf numFmtId="209" fontId="5" fillId="0" borderId="0">
      <protection locked="0"/>
    </xf>
    <xf numFmtId="0" fontId="89" fillId="0" borderId="0">
      <protection locked="0"/>
    </xf>
    <xf numFmtId="0" fontId="89" fillId="0" borderId="0">
      <protection locked="0"/>
    </xf>
    <xf numFmtId="0" fontId="89" fillId="0" borderId="0">
      <protection locked="0"/>
    </xf>
    <xf numFmtId="9" fontId="18" fillId="0" borderId="0" applyFont="0" applyFill="0" applyBorder="0" applyAlignment="0" applyProtection="0"/>
  </cellStyleXfs>
  <cellXfs count="753">
    <xf numFmtId="0" fontId="0" fillId="0" borderId="0" xfId="0"/>
    <xf numFmtId="0" fontId="0" fillId="2" borderId="0" xfId="0" applyFill="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6" fillId="3" borderId="1" xfId="1" applyFont="1" applyFill="1" applyBorder="1" applyAlignment="1" applyProtection="1">
      <alignment horizontal="center" vertical="center"/>
    </xf>
    <xf numFmtId="0" fontId="6" fillId="3" borderId="2" xfId="1" applyFont="1" applyFill="1" applyBorder="1" applyAlignment="1" applyProtection="1">
      <alignment vertical="center"/>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vertical="center"/>
    </xf>
    <xf numFmtId="0" fontId="8" fillId="3" borderId="9" xfId="0" applyFont="1" applyFill="1" applyBorder="1" applyAlignment="1" applyProtection="1">
      <alignment horizontal="center" vertical="center"/>
    </xf>
    <xf numFmtId="2" fontId="4" fillId="3" borderId="0" xfId="0" applyNumberFormat="1" applyFont="1" applyFill="1" applyBorder="1" applyAlignment="1" applyProtection="1">
      <alignment vertical="center"/>
    </xf>
    <xf numFmtId="0" fontId="8" fillId="3" borderId="12" xfId="0" applyFont="1" applyFill="1" applyBorder="1" applyAlignment="1" applyProtection="1">
      <alignment horizontal="center" vertical="center"/>
    </xf>
    <xf numFmtId="2" fontId="8" fillId="3" borderId="12" xfId="0" applyNumberFormat="1" applyFont="1" applyFill="1" applyBorder="1" applyAlignment="1" applyProtection="1">
      <alignment vertical="center"/>
    </xf>
    <xf numFmtId="0" fontId="4" fillId="5" borderId="0" xfId="0" applyFont="1" applyFill="1" applyBorder="1" applyAlignment="1" applyProtection="1">
      <alignment vertical="center"/>
    </xf>
    <xf numFmtId="2" fontId="4" fillId="5" borderId="13" xfId="0" applyNumberFormat="1" applyFont="1" applyFill="1" applyBorder="1" applyAlignment="1" applyProtection="1">
      <alignment vertical="center"/>
      <protection locked="0"/>
    </xf>
    <xf numFmtId="2" fontId="4" fillId="3" borderId="10" xfId="0" applyNumberFormat="1" applyFont="1" applyFill="1" applyBorder="1" applyAlignment="1" applyProtection="1">
      <alignment vertical="center"/>
    </xf>
    <xf numFmtId="2" fontId="4" fillId="5" borderId="13" xfId="0" applyNumberFormat="1" applyFont="1" applyFill="1" applyBorder="1" applyAlignment="1" applyProtection="1">
      <alignment vertical="center"/>
    </xf>
    <xf numFmtId="0" fontId="8" fillId="3" borderId="0" xfId="0" applyFont="1" applyFill="1" applyBorder="1" applyAlignment="1" applyProtection="1">
      <alignment horizontal="center" vertical="center"/>
    </xf>
    <xf numFmtId="0" fontId="10" fillId="3" borderId="0" xfId="0" applyFont="1" applyFill="1" applyBorder="1" applyAlignment="1" applyProtection="1">
      <alignment horizontal="right" vertical="center"/>
    </xf>
    <xf numFmtId="0" fontId="13" fillId="3" borderId="0" xfId="0" applyFont="1" applyFill="1" applyBorder="1" applyAlignment="1" applyProtection="1">
      <alignment horizontal="center" vertical="center"/>
    </xf>
    <xf numFmtId="0" fontId="9" fillId="3" borderId="0" xfId="0" applyFont="1" applyFill="1" applyBorder="1" applyAlignment="1" applyProtection="1">
      <alignment horizontal="right" vertical="center"/>
    </xf>
    <xf numFmtId="2" fontId="4" fillId="5" borderId="0" xfId="0" applyNumberFormat="1" applyFont="1" applyFill="1" applyBorder="1" applyAlignment="1" applyProtection="1">
      <alignment vertical="center"/>
      <protection locked="0"/>
    </xf>
    <xf numFmtId="2" fontId="4" fillId="5" borderId="0" xfId="0" applyNumberFormat="1" applyFont="1" applyFill="1" applyBorder="1" applyAlignment="1" applyProtection="1">
      <alignment vertical="center"/>
    </xf>
    <xf numFmtId="2" fontId="11" fillId="5" borderId="0" xfId="0" applyNumberFormat="1" applyFont="1" applyFill="1" applyBorder="1" applyAlignment="1" applyProtection="1">
      <alignment vertical="center"/>
    </xf>
    <xf numFmtId="0" fontId="5" fillId="3" borderId="0" xfId="1" applyFont="1" applyFill="1" applyBorder="1" applyAlignment="1" applyProtection="1">
      <alignment horizontal="center" vertical="center"/>
    </xf>
    <xf numFmtId="0" fontId="5" fillId="3" borderId="0" xfId="1" applyFont="1" applyFill="1" applyBorder="1" applyAlignment="1" applyProtection="1">
      <alignment vertical="center"/>
    </xf>
    <xf numFmtId="0" fontId="6" fillId="6" borderId="1" xfId="1" applyFont="1" applyFill="1" applyBorder="1" applyAlignment="1" applyProtection="1">
      <alignment horizontal="center" vertical="center"/>
    </xf>
    <xf numFmtId="0" fontId="6" fillId="6" borderId="2" xfId="1" applyFont="1" applyFill="1" applyBorder="1" applyAlignment="1" applyProtection="1">
      <alignment vertical="center"/>
    </xf>
    <xf numFmtId="0" fontId="15" fillId="6" borderId="0" xfId="1" quotePrefix="1" applyFont="1" applyFill="1" applyBorder="1" applyAlignment="1" applyProtection="1">
      <alignment horizontal="left" vertical="center"/>
    </xf>
    <xf numFmtId="0" fontId="7" fillId="6" borderId="0" xfId="1" applyFont="1" applyFill="1" applyBorder="1" applyAlignment="1" applyProtection="1">
      <alignment horizontal="right" vertical="center"/>
    </xf>
    <xf numFmtId="0" fontId="5" fillId="6" borderId="6" xfId="1" applyFont="1" applyFill="1" applyBorder="1" applyAlignment="1" applyProtection="1">
      <alignment horizontal="center" vertical="center"/>
    </xf>
    <xf numFmtId="0" fontId="5" fillId="6" borderId="7" xfId="1" applyFont="1" applyFill="1" applyBorder="1" applyAlignment="1" applyProtection="1">
      <alignment vertical="center"/>
    </xf>
    <xf numFmtId="0" fontId="9" fillId="3" borderId="13" xfId="0" applyFont="1" applyFill="1" applyBorder="1" applyAlignment="1" applyProtection="1">
      <alignment horizontal="left" vertical="center"/>
    </xf>
    <xf numFmtId="0" fontId="9" fillId="3" borderId="13" xfId="0" applyFont="1" applyFill="1" applyBorder="1" applyAlignment="1" applyProtection="1">
      <alignment horizontal="center" vertical="center"/>
    </xf>
    <xf numFmtId="0" fontId="8" fillId="7" borderId="12" xfId="0" applyFont="1" applyFill="1" applyBorder="1" applyAlignment="1" applyProtection="1">
      <alignment horizontal="center" vertical="center"/>
    </xf>
    <xf numFmtId="0" fontId="13" fillId="7" borderId="13" xfId="0" applyFont="1" applyFill="1" applyBorder="1" applyAlignment="1" applyProtection="1">
      <alignment horizontal="left" vertical="center"/>
    </xf>
    <xf numFmtId="2" fontId="4" fillId="7" borderId="13" xfId="0" applyNumberFormat="1" applyFont="1" applyFill="1" applyBorder="1" applyAlignment="1" applyProtection="1">
      <alignment vertical="center"/>
      <protection locked="0"/>
    </xf>
    <xf numFmtId="2" fontId="4" fillId="7" borderId="10" xfId="0" applyNumberFormat="1" applyFont="1" applyFill="1" applyBorder="1" applyAlignment="1" applyProtection="1">
      <alignment vertical="center"/>
    </xf>
    <xf numFmtId="2" fontId="4" fillId="7" borderId="13" xfId="0" applyNumberFormat="1" applyFont="1" applyFill="1" applyBorder="1" applyAlignment="1" applyProtection="1">
      <alignment vertical="center"/>
    </xf>
    <xf numFmtId="2" fontId="11" fillId="7" borderId="13" xfId="0" applyNumberFormat="1" applyFont="1" applyFill="1" applyBorder="1" applyAlignment="1" applyProtection="1">
      <alignment vertical="center"/>
    </xf>
    <xf numFmtId="0" fontId="9" fillId="5" borderId="13" xfId="0" applyFont="1" applyFill="1" applyBorder="1" applyAlignment="1" applyProtection="1">
      <alignment horizontal="center" vertical="center"/>
    </xf>
    <xf numFmtId="2" fontId="17" fillId="5" borderId="13" xfId="0" applyNumberFormat="1" applyFont="1" applyFill="1" applyBorder="1" applyAlignment="1" applyProtection="1">
      <alignment vertical="center"/>
    </xf>
    <xf numFmtId="0" fontId="7" fillId="6" borderId="4" xfId="1" applyFont="1" applyFill="1" applyBorder="1" applyAlignment="1" applyProtection="1">
      <alignment horizontal="center" vertical="center"/>
    </xf>
    <xf numFmtId="0" fontId="7" fillId="6" borderId="0" xfId="1" applyFont="1" applyFill="1" applyBorder="1" applyAlignment="1" applyProtection="1">
      <alignment horizontal="center" vertical="center"/>
    </xf>
    <xf numFmtId="2" fontId="6" fillId="6" borderId="2" xfId="1" applyNumberFormat="1" applyFont="1" applyFill="1" applyBorder="1" applyAlignment="1" applyProtection="1">
      <alignment vertical="center"/>
    </xf>
    <xf numFmtId="2" fontId="6" fillId="6" borderId="3" xfId="1" applyNumberFormat="1" applyFont="1" applyFill="1" applyBorder="1" applyAlignment="1" applyProtection="1">
      <alignment vertical="center"/>
    </xf>
    <xf numFmtId="2" fontId="7" fillId="6" borderId="0" xfId="1" applyNumberFormat="1" applyFont="1" applyFill="1" applyBorder="1" applyAlignment="1" applyProtection="1">
      <alignment horizontal="center" vertical="center"/>
    </xf>
    <xf numFmtId="2" fontId="7" fillId="6" borderId="5" xfId="1" applyNumberFormat="1" applyFont="1" applyFill="1" applyBorder="1" applyAlignment="1" applyProtection="1">
      <alignment horizontal="center" vertical="center"/>
    </xf>
    <xf numFmtId="0" fontId="12" fillId="3" borderId="13" xfId="0" applyFont="1" applyFill="1" applyBorder="1" applyAlignment="1" applyProtection="1">
      <alignment horizontal="left" vertical="center"/>
    </xf>
    <xf numFmtId="2" fontId="34" fillId="5" borderId="13" xfId="0" applyNumberFormat="1" applyFont="1" applyFill="1" applyBorder="1" applyAlignment="1" applyProtection="1">
      <alignment vertical="center"/>
      <protection locked="0"/>
    </xf>
    <xf numFmtId="2" fontId="34" fillId="3" borderId="10" xfId="0" applyNumberFormat="1" applyFont="1" applyFill="1" applyBorder="1" applyAlignment="1" applyProtection="1">
      <alignment vertical="center"/>
    </xf>
    <xf numFmtId="2" fontId="34" fillId="5" borderId="13" xfId="0" applyNumberFormat="1" applyFont="1" applyFill="1" applyBorder="1" applyAlignment="1" applyProtection="1">
      <alignment vertical="center"/>
    </xf>
    <xf numFmtId="0" fontId="13" fillId="15" borderId="13" xfId="0" applyFont="1" applyFill="1" applyBorder="1" applyAlignment="1" applyProtection="1">
      <alignment horizontal="left" vertical="center"/>
    </xf>
    <xf numFmtId="2" fontId="4" fillId="15" borderId="13" xfId="0" applyNumberFormat="1" applyFont="1" applyFill="1" applyBorder="1" applyAlignment="1" applyProtection="1">
      <alignment vertical="center"/>
      <protection locked="0"/>
    </xf>
    <xf numFmtId="2" fontId="4" fillId="15" borderId="10" xfId="0" applyNumberFormat="1" applyFont="1" applyFill="1" applyBorder="1" applyAlignment="1" applyProtection="1">
      <alignment vertical="center"/>
    </xf>
    <xf numFmtId="2" fontId="4" fillId="15" borderId="13" xfId="0" applyNumberFormat="1" applyFont="1" applyFill="1" applyBorder="1" applyAlignment="1" applyProtection="1">
      <alignment vertical="center"/>
    </xf>
    <xf numFmtId="2" fontId="17" fillId="15" borderId="13" xfId="0" applyNumberFormat="1" applyFont="1" applyFill="1" applyBorder="1" applyAlignment="1" applyProtection="1">
      <alignment vertical="center"/>
      <protection locked="0"/>
    </xf>
    <xf numFmtId="2" fontId="10" fillId="5" borderId="13" xfId="0" applyNumberFormat="1" applyFont="1" applyFill="1" applyBorder="1" applyAlignment="1" applyProtection="1">
      <alignment horizontal="center" vertical="center"/>
      <protection locked="0"/>
    </xf>
    <xf numFmtId="2" fontId="14" fillId="6" borderId="5" xfId="1" applyNumberFormat="1" applyFont="1" applyFill="1" applyBorder="1" applyAlignment="1" applyProtection="1">
      <alignment horizontal="left" vertical="center"/>
    </xf>
    <xf numFmtId="2" fontId="4" fillId="5" borderId="13" xfId="0" applyNumberFormat="1" applyFont="1" applyFill="1" applyBorder="1" applyAlignment="1" applyProtection="1">
      <alignment horizontal="center" vertical="center"/>
      <protection locked="0"/>
    </xf>
    <xf numFmtId="2" fontId="10" fillId="5" borderId="13" xfId="0" applyNumberFormat="1" applyFont="1" applyFill="1" applyBorder="1" applyAlignment="1" applyProtection="1">
      <alignment vertical="center"/>
      <protection locked="0"/>
    </xf>
    <xf numFmtId="2" fontId="14" fillId="6" borderId="0" xfId="1" applyNumberFormat="1" applyFont="1" applyFill="1" applyBorder="1" applyAlignment="1" applyProtection="1">
      <alignment horizontal="right" vertical="center"/>
    </xf>
    <xf numFmtId="2" fontId="5" fillId="6" borderId="7" xfId="1" applyNumberFormat="1" applyFont="1" applyFill="1" applyBorder="1" applyAlignment="1" applyProtection="1">
      <alignment vertical="center"/>
    </xf>
    <xf numFmtId="2" fontId="5" fillId="6" borderId="8" xfId="1" applyNumberFormat="1" applyFont="1" applyFill="1" applyBorder="1" applyAlignment="1" applyProtection="1">
      <alignment vertical="center"/>
    </xf>
    <xf numFmtId="2" fontId="5" fillId="3" borderId="0" xfId="1" applyNumberFormat="1" applyFont="1" applyFill="1" applyBorder="1" applyAlignment="1" applyProtection="1">
      <alignment vertical="center"/>
    </xf>
    <xf numFmtId="2" fontId="0" fillId="2" borderId="0" xfId="0" applyNumberFormat="1" applyFill="1"/>
    <xf numFmtId="0" fontId="8" fillId="15" borderId="12" xfId="0" applyFont="1" applyFill="1" applyBorder="1" applyAlignment="1" applyProtection="1">
      <alignment horizontal="center" vertical="center"/>
    </xf>
    <xf numFmtId="2" fontId="11" fillId="15" borderId="13" xfId="0" applyNumberFormat="1" applyFont="1" applyFill="1" applyBorder="1" applyAlignment="1" applyProtection="1">
      <alignment vertical="center"/>
    </xf>
    <xf numFmtId="0" fontId="9" fillId="3" borderId="12"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2" fontId="10" fillId="5" borderId="0" xfId="0" applyNumberFormat="1" applyFont="1" applyFill="1" applyBorder="1" applyAlignment="1" applyProtection="1">
      <alignment horizontal="center" vertical="center"/>
      <protection locked="0"/>
    </xf>
    <xf numFmtId="2" fontId="17" fillId="5" borderId="0" xfId="0" applyNumberFormat="1" applyFont="1" applyFill="1" applyBorder="1" applyAlignment="1" applyProtection="1">
      <alignment vertical="center"/>
    </xf>
    <xf numFmtId="2" fontId="34" fillId="5" borderId="0" xfId="0" applyNumberFormat="1" applyFont="1" applyFill="1" applyBorder="1" applyAlignment="1" applyProtection="1">
      <alignment vertical="center"/>
      <protection locked="0"/>
    </xf>
    <xf numFmtId="2" fontId="34" fillId="5" borderId="0" xfId="0" applyNumberFormat="1" applyFont="1" applyFill="1" applyBorder="1" applyAlignment="1" applyProtection="1">
      <alignment vertical="center"/>
    </xf>
    <xf numFmtId="2" fontId="6" fillId="3" borderId="2" xfId="1" applyNumberFormat="1" applyFont="1" applyFill="1" applyBorder="1" applyAlignment="1" applyProtection="1">
      <alignment vertical="center"/>
    </xf>
    <xf numFmtId="2" fontId="6" fillId="3" borderId="3" xfId="1" applyNumberFormat="1" applyFont="1" applyFill="1" applyBorder="1" applyAlignment="1" applyProtection="1">
      <alignment vertical="center"/>
    </xf>
    <xf numFmtId="2" fontId="5" fillId="3" borderId="7" xfId="1" applyNumberFormat="1" applyFont="1" applyFill="1" applyBorder="1" applyAlignment="1" applyProtection="1">
      <alignment vertical="center"/>
    </xf>
    <xf numFmtId="2" fontId="5" fillId="3" borderId="8" xfId="1" applyNumberFormat="1" applyFont="1" applyFill="1" applyBorder="1" applyAlignment="1" applyProtection="1">
      <alignment vertical="center"/>
    </xf>
    <xf numFmtId="2" fontId="8" fillId="3" borderId="9" xfId="0" applyNumberFormat="1" applyFont="1" applyFill="1" applyBorder="1" applyAlignment="1" applyProtection="1">
      <alignment horizontal="center" vertical="center"/>
    </xf>
    <xf numFmtId="2" fontId="17" fillId="7" borderId="13" xfId="0" applyNumberFormat="1" applyFont="1" applyFill="1" applyBorder="1" applyAlignment="1" applyProtection="1">
      <alignment vertical="center"/>
      <protection locked="0"/>
    </xf>
    <xf numFmtId="0" fontId="35" fillId="2" borderId="0" xfId="0" applyFont="1" applyFill="1"/>
    <xf numFmtId="0" fontId="36" fillId="5" borderId="1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2" fontId="36" fillId="5" borderId="0" xfId="0" applyNumberFormat="1" applyFont="1" applyFill="1" applyBorder="1" applyAlignment="1" applyProtection="1">
      <alignment horizontal="left" vertical="center"/>
    </xf>
    <xf numFmtId="2" fontId="36" fillId="5" borderId="12" xfId="0" applyNumberFormat="1" applyFont="1" applyFill="1" applyBorder="1" applyAlignment="1" applyProtection="1">
      <alignment vertical="center"/>
    </xf>
    <xf numFmtId="0" fontId="37" fillId="5" borderId="13" xfId="0" applyFont="1" applyFill="1" applyBorder="1" applyAlignment="1" applyProtection="1">
      <alignment horizontal="right" vertical="center"/>
    </xf>
    <xf numFmtId="2" fontId="38" fillId="5" borderId="13" xfId="0" applyNumberFormat="1" applyFont="1" applyFill="1" applyBorder="1" applyAlignment="1" applyProtection="1">
      <alignment vertical="center"/>
      <protection locked="0"/>
    </xf>
    <xf numFmtId="2" fontId="38" fillId="5" borderId="10" xfId="0" applyNumberFormat="1" applyFont="1" applyFill="1" applyBorder="1" applyAlignment="1" applyProtection="1">
      <alignment vertical="center"/>
    </xf>
    <xf numFmtId="2" fontId="38" fillId="5" borderId="13" xfId="0" applyNumberFormat="1" applyFont="1" applyFill="1" applyBorder="1" applyAlignment="1" applyProtection="1">
      <alignment vertical="center"/>
    </xf>
    <xf numFmtId="2" fontId="35" fillId="2" borderId="0" xfId="0" applyNumberFormat="1" applyFont="1" applyFill="1"/>
    <xf numFmtId="0" fontId="39" fillId="9" borderId="14" xfId="0" applyFont="1" applyFill="1" applyBorder="1" applyAlignment="1">
      <alignment horizontal="center"/>
    </xf>
    <xf numFmtId="0" fontId="39" fillId="9" borderId="14" xfId="0" applyFont="1" applyFill="1" applyBorder="1" applyAlignment="1">
      <alignment horizontal="center" vertical="center"/>
    </xf>
    <xf numFmtId="0" fontId="39" fillId="14" borderId="14" xfId="0" applyFont="1" applyFill="1" applyBorder="1" applyAlignment="1">
      <alignment horizontal="center"/>
    </xf>
    <xf numFmtId="0" fontId="40" fillId="14" borderId="14" xfId="0" applyFont="1" applyFill="1" applyBorder="1"/>
    <xf numFmtId="0" fontId="40" fillId="14" borderId="14" xfId="0" applyFont="1" applyFill="1" applyBorder="1" applyAlignment="1">
      <alignment horizontal="center" vertical="center"/>
    </xf>
    <xf numFmtId="0" fontId="40" fillId="14" borderId="14" xfId="0" applyFont="1" applyFill="1" applyBorder="1" applyAlignment="1">
      <alignment horizontal="center"/>
    </xf>
    <xf numFmtId="0" fontId="40" fillId="0" borderId="14" xfId="0" applyFont="1" applyBorder="1" applyAlignment="1">
      <alignment horizontal="center"/>
    </xf>
    <xf numFmtId="0" fontId="40" fillId="0" borderId="14" xfId="0" applyFont="1" applyBorder="1" applyAlignment="1">
      <alignment horizontal="center" vertical="center"/>
    </xf>
    <xf numFmtId="43" fontId="40" fillId="0" borderId="14" xfId="2" applyFont="1" applyBorder="1" applyAlignment="1">
      <alignment horizontal="center"/>
    </xf>
    <xf numFmtId="0" fontId="40" fillId="0" borderId="14" xfId="0" applyFont="1" applyBorder="1"/>
    <xf numFmtId="43" fontId="39" fillId="0" borderId="14" xfId="2" applyFont="1" applyBorder="1" applyAlignment="1">
      <alignment horizontal="center"/>
    </xf>
    <xf numFmtId="0" fontId="39" fillId="14" borderId="14" xfId="0" applyFont="1" applyFill="1" applyBorder="1" applyAlignment="1">
      <alignment horizontal="left"/>
    </xf>
    <xf numFmtId="0" fontId="40" fillId="0" borderId="14" xfId="0" applyFont="1" applyFill="1" applyBorder="1" applyAlignment="1">
      <alignment horizontal="center"/>
    </xf>
    <xf numFmtId="0" fontId="40" fillId="0" borderId="14" xfId="0" applyFont="1" applyFill="1" applyBorder="1"/>
    <xf numFmtId="43" fontId="40" fillId="0" borderId="14" xfId="2" applyFont="1" applyBorder="1"/>
    <xf numFmtId="43" fontId="40" fillId="14" borderId="14" xfId="2" applyFont="1" applyFill="1" applyBorder="1" applyAlignment="1">
      <alignment horizontal="center"/>
    </xf>
    <xf numFmtId="43" fontId="40" fillId="14" borderId="14" xfId="2" applyFont="1" applyFill="1" applyBorder="1"/>
    <xf numFmtId="43" fontId="40" fillId="0" borderId="14" xfId="2" applyFont="1" applyFill="1" applyBorder="1" applyAlignment="1">
      <alignment horizontal="center"/>
    </xf>
    <xf numFmtId="43" fontId="40" fillId="0" borderId="14" xfId="2" applyFont="1" applyFill="1" applyBorder="1"/>
    <xf numFmtId="43" fontId="39" fillId="0" borderId="14" xfId="2" applyFont="1" applyBorder="1"/>
    <xf numFmtId="0" fontId="39" fillId="0" borderId="14" xfId="0" applyFont="1" applyFill="1" applyBorder="1" applyAlignment="1">
      <alignment horizontal="center"/>
    </xf>
    <xf numFmtId="0" fontId="40" fillId="0" borderId="14" xfId="0" applyFont="1" applyFill="1" applyBorder="1" applyAlignment="1">
      <alignment horizontal="center" vertical="center"/>
    </xf>
    <xf numFmtId="2" fontId="34" fillId="5" borderId="13" xfId="0" applyNumberFormat="1" applyFont="1" applyFill="1" applyBorder="1" applyAlignment="1" applyProtection="1">
      <alignment horizontal="center" vertical="center"/>
      <protection locked="0"/>
    </xf>
    <xf numFmtId="2" fontId="34" fillId="5" borderId="13" xfId="0" applyNumberFormat="1" applyFont="1" applyFill="1" applyBorder="1" applyAlignment="1" applyProtection="1">
      <alignment horizontal="center" vertical="center"/>
    </xf>
    <xf numFmtId="0" fontId="9" fillId="8" borderId="13" xfId="0" applyFont="1" applyFill="1" applyBorder="1" applyAlignment="1" applyProtection="1">
      <alignment horizontal="center" vertical="center"/>
    </xf>
    <xf numFmtId="0" fontId="21" fillId="0" borderId="0" xfId="3" applyFont="1" applyAlignment="1">
      <alignment vertical="top"/>
    </xf>
    <xf numFmtId="0" fontId="27" fillId="0" borderId="0" xfId="3" applyFont="1" applyAlignment="1">
      <alignment vertical="top"/>
    </xf>
    <xf numFmtId="0" fontId="27" fillId="10" borderId="0" xfId="3" applyFont="1" applyFill="1" applyAlignment="1">
      <alignment vertical="top"/>
    </xf>
    <xf numFmtId="0" fontId="27" fillId="0" borderId="0" xfId="3" applyFont="1" applyFill="1" applyAlignment="1">
      <alignment vertical="top"/>
    </xf>
    <xf numFmtId="0" fontId="27" fillId="11" borderId="0" xfId="3" applyFont="1" applyFill="1" applyAlignment="1">
      <alignment vertical="top"/>
    </xf>
    <xf numFmtId="0" fontId="29" fillId="0" borderId="0" xfId="3" applyFont="1" applyFill="1" applyAlignment="1">
      <alignment vertical="top"/>
    </xf>
    <xf numFmtId="0" fontId="27" fillId="0" borderId="14" xfId="3" applyFont="1" applyFill="1" applyBorder="1" applyAlignment="1">
      <alignment vertical="top"/>
    </xf>
    <xf numFmtId="0" fontId="27" fillId="0" borderId="0" xfId="3" applyFont="1" applyAlignment="1">
      <alignment horizontal="center" vertical="top" wrapText="1"/>
    </xf>
    <xf numFmtId="0" fontId="27" fillId="2" borderId="0" xfId="3" applyFont="1" applyFill="1" applyAlignment="1">
      <alignment vertical="top"/>
    </xf>
    <xf numFmtId="4" fontId="28" fillId="0" borderId="0" xfId="4" applyNumberFormat="1" applyFont="1" applyAlignment="1">
      <alignment horizontal="right" vertical="top"/>
    </xf>
    <xf numFmtId="0" fontId="28" fillId="0" borderId="0" xfId="3" applyFont="1" applyAlignment="1">
      <alignment horizontal="center" vertical="top"/>
    </xf>
    <xf numFmtId="0" fontId="28" fillId="0" borderId="0" xfId="3" applyFont="1" applyAlignment="1">
      <alignment vertical="top" wrapText="1"/>
    </xf>
    <xf numFmtId="0" fontId="5" fillId="11" borderId="39" xfId="3" applyFill="1" applyBorder="1" applyAlignment="1">
      <alignment horizontal="center" vertical="top"/>
    </xf>
    <xf numFmtId="4" fontId="28" fillId="0" borderId="35" xfId="4" applyNumberFormat="1" applyFont="1" applyBorder="1" applyAlignment="1">
      <alignment horizontal="right" vertical="top"/>
    </xf>
    <xf numFmtId="0" fontId="5" fillId="11" borderId="0" xfId="3" applyFill="1" applyBorder="1" applyAlignment="1">
      <alignment horizontal="left" vertical="top" wrapText="1"/>
    </xf>
    <xf numFmtId="0" fontId="28" fillId="0" borderId="0" xfId="3" applyFont="1" applyAlignment="1">
      <alignment horizontal="left" vertical="top" wrapText="1"/>
    </xf>
    <xf numFmtId="4" fontId="32" fillId="12" borderId="14" xfId="4" applyNumberFormat="1" applyFont="1" applyFill="1" applyBorder="1" applyAlignment="1">
      <alignment horizontal="right" vertical="top"/>
    </xf>
    <xf numFmtId="0" fontId="28" fillId="0" borderId="0" xfId="3" applyFont="1" applyBorder="1" applyAlignment="1">
      <alignment horizontal="left" vertical="top" wrapText="1"/>
    </xf>
    <xf numFmtId="0" fontId="28" fillId="0" borderId="0" xfId="3" applyFont="1" applyBorder="1" applyAlignment="1">
      <alignment horizontal="center" vertical="top"/>
    </xf>
    <xf numFmtId="0" fontId="23" fillId="0" borderId="24" xfId="3" applyFont="1" applyBorder="1" applyAlignment="1">
      <alignment horizontal="left" vertical="top"/>
    </xf>
    <xf numFmtId="0" fontId="22" fillId="0" borderId="26" xfId="3" applyFont="1" applyBorder="1" applyAlignment="1">
      <alignment horizontal="left" vertical="top" wrapText="1"/>
    </xf>
    <xf numFmtId="0" fontId="22" fillId="0" borderId="26" xfId="3" applyFont="1" applyBorder="1" applyAlignment="1">
      <alignment horizontal="center" vertical="top"/>
    </xf>
    <xf numFmtId="0" fontId="22" fillId="0" borderId="26" xfId="3" applyFont="1" applyBorder="1" applyAlignment="1">
      <alignment horizontal="center" vertical="top" wrapText="1"/>
    </xf>
    <xf numFmtId="4" fontId="22" fillId="0" borderId="26" xfId="4" applyNumberFormat="1" applyFont="1" applyBorder="1" applyAlignment="1">
      <alignment horizontal="right" vertical="top"/>
    </xf>
    <xf numFmtId="0" fontId="23" fillId="11" borderId="24" xfId="3" applyFont="1" applyFill="1" applyBorder="1" applyAlignment="1">
      <alignment horizontal="left" vertical="top"/>
    </xf>
    <xf numFmtId="0" fontId="22" fillId="11" borderId="26" xfId="3" applyFont="1" applyFill="1" applyBorder="1" applyAlignment="1">
      <alignment horizontal="left" vertical="top" wrapText="1"/>
    </xf>
    <xf numFmtId="0" fontId="22" fillId="11" borderId="26" xfId="3" applyFont="1" applyFill="1" applyBorder="1" applyAlignment="1">
      <alignment horizontal="center" vertical="top"/>
    </xf>
    <xf numFmtId="0" fontId="22" fillId="11" borderId="26" xfId="3" applyFont="1" applyFill="1" applyBorder="1" applyAlignment="1">
      <alignment horizontal="center" vertical="top" wrapText="1"/>
    </xf>
    <xf numFmtId="4" fontId="24" fillId="11" borderId="26" xfId="4" applyNumberFormat="1" applyFont="1" applyFill="1" applyBorder="1" applyAlignment="1">
      <alignment horizontal="right" vertical="top"/>
    </xf>
    <xf numFmtId="4" fontId="25" fillId="11" borderId="25" xfId="4" applyNumberFormat="1" applyFont="1" applyFill="1" applyBorder="1" applyAlignment="1">
      <alignment horizontal="right" vertical="top"/>
    </xf>
    <xf numFmtId="0" fontId="28" fillId="0" borderId="0" xfId="3" applyFont="1" applyBorder="1" applyAlignment="1">
      <alignment horizontal="center" vertical="top" wrapText="1"/>
    </xf>
    <xf numFmtId="0" fontId="5" fillId="11" borderId="0" xfId="3" applyFill="1" applyBorder="1" applyAlignment="1">
      <alignment horizontal="center" vertical="top" wrapText="1"/>
    </xf>
    <xf numFmtId="0" fontId="28" fillId="0" borderId="0" xfId="3" applyFont="1" applyAlignment="1">
      <alignment horizontal="center" vertical="top" wrapText="1"/>
    </xf>
    <xf numFmtId="4" fontId="21" fillId="0" borderId="26" xfId="3" applyNumberFormat="1" applyFont="1" applyBorder="1" applyAlignment="1">
      <alignment horizontal="right" vertical="top"/>
    </xf>
    <xf numFmtId="0" fontId="0" fillId="0" borderId="0" xfId="0" applyAlignment="1">
      <alignment vertical="top"/>
    </xf>
    <xf numFmtId="0" fontId="28" fillId="0" borderId="0" xfId="3" applyFont="1" applyBorder="1" applyAlignment="1">
      <alignment vertical="top" wrapText="1"/>
    </xf>
    <xf numFmtId="4" fontId="28" fillId="0" borderId="0" xfId="4" applyNumberFormat="1" applyFont="1" applyBorder="1" applyAlignment="1">
      <alignment horizontal="right" vertical="top"/>
    </xf>
    <xf numFmtId="0" fontId="21" fillId="0" borderId="14" xfId="3" applyFont="1" applyBorder="1" applyAlignment="1">
      <alignment vertical="top"/>
    </xf>
    <xf numFmtId="0" fontId="27" fillId="0" borderId="14" xfId="3" applyFont="1" applyBorder="1" applyAlignment="1">
      <alignment vertical="top"/>
    </xf>
    <xf numFmtId="0" fontId="27" fillId="0" borderId="70" xfId="3" applyFont="1" applyBorder="1" applyAlignment="1">
      <alignment vertical="top"/>
    </xf>
    <xf numFmtId="0" fontId="27" fillId="0" borderId="36" xfId="3" applyFont="1" applyBorder="1" applyAlignment="1">
      <alignment vertical="top"/>
    </xf>
    <xf numFmtId="4" fontId="32" fillId="16" borderId="14" xfId="5" applyNumberFormat="1" applyFont="1" applyFill="1" applyBorder="1" applyAlignment="1">
      <alignment horizontal="right" vertical="top"/>
    </xf>
    <xf numFmtId="4" fontId="28" fillId="0" borderId="14" xfId="4" applyNumberFormat="1" applyFont="1" applyBorder="1" applyAlignment="1">
      <alignment horizontal="right" vertical="top"/>
    </xf>
    <xf numFmtId="0" fontId="26" fillId="0" borderId="14" xfId="3" applyFont="1" applyBorder="1" applyAlignment="1">
      <alignment horizontal="left" vertical="top"/>
    </xf>
    <xf numFmtId="4" fontId="26" fillId="0" borderId="14" xfId="4" applyNumberFormat="1" applyFont="1" applyBorder="1" applyAlignment="1">
      <alignment horizontal="right" vertical="top"/>
    </xf>
    <xf numFmtId="0" fontId="5" fillId="11" borderId="38" xfId="3" applyFill="1" applyBorder="1" applyAlignment="1">
      <alignment horizontal="center" vertical="top"/>
    </xf>
    <xf numFmtId="0" fontId="5" fillId="11" borderId="35" xfId="3" applyFill="1" applyBorder="1" applyAlignment="1">
      <alignment horizontal="left" vertical="top" wrapText="1"/>
    </xf>
    <xf numFmtId="0" fontId="5" fillId="11" borderId="35" xfId="3" applyFill="1" applyBorder="1" applyAlignment="1">
      <alignment horizontal="center" vertical="top" wrapText="1"/>
    </xf>
    <xf numFmtId="165" fontId="61" fillId="11" borderId="35" xfId="11" applyNumberFormat="1" applyFont="1" applyFill="1" applyBorder="1" applyAlignment="1">
      <alignment horizontal="center" vertical="top" wrapText="1"/>
    </xf>
    <xf numFmtId="4" fontId="61" fillId="11" borderId="35" xfId="11" applyNumberFormat="1" applyFont="1" applyFill="1" applyBorder="1" applyAlignment="1">
      <alignment horizontal="center" vertical="top" wrapText="1"/>
    </xf>
    <xf numFmtId="4" fontId="61" fillId="11" borderId="35" xfId="11" applyNumberFormat="1" applyFont="1" applyFill="1" applyBorder="1" applyAlignment="1">
      <alignment horizontal="right" vertical="top" wrapText="1"/>
    </xf>
    <xf numFmtId="0" fontId="26" fillId="0" borderId="27" xfId="3" applyFont="1" applyBorder="1" applyAlignment="1">
      <alignment horizontal="left" vertical="top"/>
    </xf>
    <xf numFmtId="4" fontId="26" fillId="0" borderId="27" xfId="4" applyNumberFormat="1" applyFont="1" applyBorder="1" applyAlignment="1">
      <alignment horizontal="right" vertical="top"/>
    </xf>
    <xf numFmtId="0" fontId="5" fillId="11" borderId="0" xfId="3" applyFill="1" applyBorder="1" applyAlignment="1">
      <alignment horizontal="center" vertical="top"/>
    </xf>
    <xf numFmtId="0" fontId="27" fillId="0" borderId="0" xfId="3" applyFont="1" applyBorder="1" applyAlignment="1">
      <alignment vertical="top"/>
    </xf>
    <xf numFmtId="9" fontId="27" fillId="0" borderId="0" xfId="3721" applyFont="1" applyAlignment="1">
      <alignment vertical="top"/>
    </xf>
    <xf numFmtId="43" fontId="27" fillId="0" borderId="0" xfId="3" applyNumberFormat="1" applyFont="1" applyAlignment="1">
      <alignment vertical="top"/>
    </xf>
    <xf numFmtId="9" fontId="103" fillId="84" borderId="30" xfId="3721" applyFont="1" applyFill="1" applyBorder="1" applyAlignment="1">
      <alignment vertical="top" wrapText="1"/>
    </xf>
    <xf numFmtId="0" fontId="103" fillId="84" borderId="30" xfId="403" applyFont="1" applyFill="1" applyBorder="1" applyAlignment="1">
      <alignment vertical="top" wrapText="1"/>
    </xf>
    <xf numFmtId="0" fontId="27" fillId="84" borderId="0" xfId="3" applyFont="1" applyFill="1" applyAlignment="1">
      <alignment vertical="top"/>
    </xf>
    <xf numFmtId="9" fontId="104" fillId="84" borderId="30" xfId="3721" applyFont="1" applyFill="1" applyBorder="1" applyAlignment="1">
      <alignment vertical="top" wrapText="1"/>
    </xf>
    <xf numFmtId="0" fontId="104" fillId="84" borderId="30" xfId="403" applyFont="1" applyFill="1" applyBorder="1" applyAlignment="1">
      <alignment vertical="top" wrapText="1"/>
    </xf>
    <xf numFmtId="9" fontId="104" fillId="84" borderId="30" xfId="3721" applyFont="1" applyFill="1" applyBorder="1" applyAlignment="1">
      <alignment horizontal="left" vertical="top" wrapText="1"/>
    </xf>
    <xf numFmtId="0" fontId="104" fillId="84" borderId="30" xfId="403" applyFont="1" applyFill="1" applyBorder="1" applyAlignment="1">
      <alignment horizontal="left" vertical="top" wrapText="1"/>
    </xf>
    <xf numFmtId="9" fontId="0" fillId="84" borderId="0" xfId="3721" applyFont="1" applyFill="1" applyAlignment="1">
      <alignment vertical="top"/>
    </xf>
    <xf numFmtId="4" fontId="0" fillId="84" borderId="0" xfId="0" applyNumberFormat="1" applyFill="1" applyAlignment="1">
      <alignment vertical="top"/>
    </xf>
    <xf numFmtId="9" fontId="27" fillId="84" borderId="0" xfId="3721" applyFont="1" applyFill="1" applyAlignment="1">
      <alignment vertical="top"/>
    </xf>
    <xf numFmtId="9" fontId="27" fillId="86" borderId="0" xfId="3721" applyFont="1" applyFill="1" applyAlignment="1">
      <alignment vertical="top"/>
    </xf>
    <xf numFmtId="0" fontId="27" fillId="86" borderId="0" xfId="3" applyFont="1" applyFill="1" applyAlignment="1">
      <alignment vertical="top"/>
    </xf>
    <xf numFmtId="10" fontId="27" fillId="86" borderId="0" xfId="3721" applyNumberFormat="1" applyFont="1" applyFill="1" applyAlignment="1">
      <alignment vertical="top"/>
    </xf>
    <xf numFmtId="0" fontId="27" fillId="16" borderId="0" xfId="3" applyFont="1" applyFill="1" applyAlignment="1">
      <alignment vertical="top"/>
    </xf>
    <xf numFmtId="43" fontId="27" fillId="16" borderId="0" xfId="3" applyNumberFormat="1" applyFont="1" applyFill="1" applyAlignment="1">
      <alignment vertical="top"/>
    </xf>
    <xf numFmtId="0" fontId="27" fillId="14" borderId="0" xfId="3" applyFont="1" applyFill="1" applyAlignment="1">
      <alignment vertical="top"/>
    </xf>
    <xf numFmtId="43" fontId="27" fillId="14" borderId="0" xfId="3" applyNumberFormat="1" applyFont="1" applyFill="1" applyAlignment="1">
      <alignment vertical="top"/>
    </xf>
    <xf numFmtId="0" fontId="27" fillId="14" borderId="14" xfId="3" applyFont="1" applyFill="1" applyBorder="1" applyAlignment="1">
      <alignment vertical="top"/>
    </xf>
    <xf numFmtId="0" fontId="0" fillId="14" borderId="0" xfId="0" applyFill="1" applyAlignment="1">
      <alignment vertical="top"/>
    </xf>
    <xf numFmtId="0" fontId="27" fillId="85" borderId="14" xfId="3" applyFont="1" applyFill="1" applyBorder="1" applyAlignment="1">
      <alignment vertical="top"/>
    </xf>
    <xf numFmtId="0" fontId="27" fillId="85" borderId="0" xfId="3" applyFont="1" applyFill="1" applyAlignment="1">
      <alignment vertical="top"/>
    </xf>
    <xf numFmtId="4" fontId="32" fillId="85" borderId="14" xfId="4" applyNumberFormat="1" applyFont="1" applyFill="1" applyBorder="1" applyAlignment="1">
      <alignment horizontal="right" vertical="top"/>
    </xf>
    <xf numFmtId="0" fontId="28" fillId="0" borderId="28" xfId="3" applyFont="1" applyFill="1" applyBorder="1" applyAlignment="1">
      <alignment horizontal="center" vertical="top"/>
    </xf>
    <xf numFmtId="0" fontId="28" fillId="0" borderId="30" xfId="3" applyFont="1" applyFill="1" applyBorder="1" applyAlignment="1">
      <alignment horizontal="left" vertical="top" wrapText="1"/>
    </xf>
    <xf numFmtId="0" fontId="28" fillId="0" borderId="30" xfId="3" applyFont="1" applyFill="1" applyBorder="1" applyAlignment="1">
      <alignment horizontal="center" vertical="top" wrapText="1"/>
    </xf>
    <xf numFmtId="0" fontId="28" fillId="0" borderId="30" xfId="3" applyFont="1" applyFill="1" applyBorder="1" applyAlignment="1">
      <alignment horizontal="center" vertical="top"/>
    </xf>
    <xf numFmtId="0" fontId="103" fillId="0" borderId="33" xfId="403" applyFont="1" applyFill="1" applyBorder="1" applyAlignment="1">
      <alignment vertical="top" wrapText="1"/>
    </xf>
    <xf numFmtId="0" fontId="103" fillId="0" borderId="26" xfId="403" applyFont="1" applyFill="1" applyBorder="1" applyAlignment="1">
      <alignment vertical="top"/>
    </xf>
    <xf numFmtId="0" fontId="28" fillId="0" borderId="39" xfId="3" applyFont="1" applyFill="1" applyBorder="1" applyAlignment="1">
      <alignment horizontal="center" vertical="top"/>
    </xf>
    <xf numFmtId="0" fontId="28" fillId="0" borderId="0" xfId="3" applyFont="1" applyFill="1" applyBorder="1" applyAlignment="1">
      <alignment horizontal="left" vertical="top" wrapText="1"/>
    </xf>
    <xf numFmtId="0" fontId="28" fillId="0" borderId="0" xfId="3" applyFont="1" applyFill="1" applyBorder="1" applyAlignment="1">
      <alignment horizontal="center" vertical="top" wrapText="1"/>
    </xf>
    <xf numFmtId="0" fontId="28" fillId="0" borderId="0" xfId="3" applyFont="1" applyFill="1" applyBorder="1" applyAlignment="1">
      <alignment horizontal="center" vertical="top"/>
    </xf>
    <xf numFmtId="0" fontId="103" fillId="0" borderId="70" xfId="403" applyFont="1" applyFill="1" applyBorder="1" applyAlignment="1">
      <alignment vertical="top" wrapText="1"/>
    </xf>
    <xf numFmtId="0" fontId="28" fillId="0" borderId="38" xfId="3" applyFont="1" applyFill="1" applyBorder="1" applyAlignment="1">
      <alignment horizontal="center" vertical="top"/>
    </xf>
    <xf numFmtId="0" fontId="28" fillId="0" borderId="35" xfId="3" applyFont="1" applyFill="1" applyBorder="1" applyAlignment="1">
      <alignment horizontal="left" vertical="top" wrapText="1"/>
    </xf>
    <xf numFmtId="0" fontId="28" fillId="0" borderId="35" xfId="3" applyFont="1" applyFill="1" applyBorder="1" applyAlignment="1">
      <alignment horizontal="center" vertical="top" wrapText="1"/>
    </xf>
    <xf numFmtId="0" fontId="28" fillId="0" borderId="35" xfId="3" applyFont="1" applyFill="1" applyBorder="1" applyAlignment="1">
      <alignment horizontal="center" vertical="top"/>
    </xf>
    <xf numFmtId="0" fontId="103" fillId="0" borderId="36" xfId="403" applyFont="1" applyFill="1" applyBorder="1" applyAlignment="1">
      <alignment vertical="top" wrapText="1"/>
    </xf>
    <xf numFmtId="9" fontId="27" fillId="84" borderId="30" xfId="3721" applyFont="1" applyFill="1" applyBorder="1" applyAlignment="1">
      <alignment vertical="top"/>
    </xf>
    <xf numFmtId="0" fontId="27" fillId="84" borderId="30" xfId="3" applyFont="1" applyFill="1" applyBorder="1" applyAlignment="1">
      <alignment vertical="top"/>
    </xf>
    <xf numFmtId="9" fontId="27" fillId="86" borderId="30" xfId="3721" applyFont="1" applyFill="1" applyBorder="1" applyAlignment="1">
      <alignment vertical="top"/>
    </xf>
    <xf numFmtId="0" fontId="27" fillId="86" borderId="30" xfId="3" applyFont="1" applyFill="1" applyBorder="1" applyAlignment="1">
      <alignment vertical="top"/>
    </xf>
    <xf numFmtId="10" fontId="27" fillId="86" borderId="30" xfId="3721" applyNumberFormat="1" applyFont="1" applyFill="1" applyBorder="1" applyAlignment="1">
      <alignment vertical="top"/>
    </xf>
    <xf numFmtId="0" fontId="27" fillId="0" borderId="30" xfId="3" applyFont="1" applyBorder="1" applyAlignment="1">
      <alignment vertical="top"/>
    </xf>
    <xf numFmtId="9" fontId="27" fillId="0" borderId="30" xfId="3721" applyFont="1" applyBorder="1" applyAlignment="1">
      <alignment vertical="top"/>
    </xf>
    <xf numFmtId="0" fontId="27" fillId="0" borderId="33" xfId="3" applyFont="1" applyBorder="1" applyAlignment="1">
      <alignment vertical="top"/>
    </xf>
    <xf numFmtId="9" fontId="27" fillId="84" borderId="0" xfId="3721" applyFont="1" applyFill="1" applyBorder="1" applyAlignment="1">
      <alignment vertical="top"/>
    </xf>
    <xf numFmtId="0" fontId="27" fillId="84" borderId="0" xfId="3" applyFont="1" applyFill="1" applyBorder="1" applyAlignment="1">
      <alignment vertical="top"/>
    </xf>
    <xf numFmtId="9" fontId="27" fillId="86" borderId="0" xfId="3721" applyFont="1" applyFill="1" applyBorder="1" applyAlignment="1">
      <alignment vertical="top"/>
    </xf>
    <xf numFmtId="0" fontId="27" fillId="86" borderId="0" xfId="3" applyFont="1" applyFill="1" applyBorder="1" applyAlignment="1">
      <alignment vertical="top"/>
    </xf>
    <xf numFmtId="10" fontId="27" fillId="86" borderId="0" xfId="3721" applyNumberFormat="1" applyFont="1" applyFill="1" applyBorder="1" applyAlignment="1">
      <alignment vertical="top"/>
    </xf>
    <xf numFmtId="9" fontId="27" fillId="0" borderId="0" xfId="3721" applyFont="1" applyBorder="1" applyAlignment="1">
      <alignment vertical="top"/>
    </xf>
    <xf numFmtId="9" fontId="0" fillId="84" borderId="0" xfId="3721" applyFont="1" applyFill="1" applyBorder="1" applyAlignment="1">
      <alignment vertical="top"/>
    </xf>
    <xf numFmtId="4" fontId="0" fillId="84" borderId="0" xfId="0" applyNumberFormat="1" applyFill="1" applyBorder="1" applyAlignment="1">
      <alignment vertical="top"/>
    </xf>
    <xf numFmtId="9" fontId="21" fillId="84" borderId="0" xfId="3721" applyFont="1" applyFill="1" applyBorder="1" applyAlignment="1">
      <alignment vertical="top"/>
    </xf>
    <xf numFmtId="0" fontId="21" fillId="84" borderId="0" xfId="3" applyFont="1" applyFill="1" applyBorder="1" applyAlignment="1">
      <alignment vertical="top"/>
    </xf>
    <xf numFmtId="9" fontId="21" fillId="86" borderId="0" xfId="3721" applyFont="1" applyFill="1" applyBorder="1" applyAlignment="1">
      <alignment vertical="top"/>
    </xf>
    <xf numFmtId="0" fontId="21" fillId="86" borderId="0" xfId="3" applyFont="1" applyFill="1" applyBorder="1" applyAlignment="1">
      <alignment vertical="top"/>
    </xf>
    <xf numFmtId="10" fontId="21" fillId="86" borderId="0" xfId="3721" applyNumberFormat="1" applyFont="1" applyFill="1" applyBorder="1" applyAlignment="1">
      <alignment vertical="top"/>
    </xf>
    <xf numFmtId="0" fontId="21" fillId="0" borderId="0" xfId="3" applyFont="1" applyBorder="1" applyAlignment="1">
      <alignment vertical="top"/>
    </xf>
    <xf numFmtId="9" fontId="21" fillId="0" borderId="0" xfId="3721" applyFont="1" applyBorder="1" applyAlignment="1">
      <alignment vertical="top"/>
    </xf>
    <xf numFmtId="0" fontId="105" fillId="0" borderId="14" xfId="3" applyFont="1" applyBorder="1" applyAlignment="1">
      <alignment vertical="top"/>
    </xf>
    <xf numFmtId="4" fontId="107" fillId="14" borderId="14" xfId="0" applyNumberFormat="1" applyFont="1" applyFill="1" applyBorder="1" applyAlignment="1">
      <alignment vertical="top"/>
    </xf>
    <xf numFmtId="10" fontId="107" fillId="14" borderId="14" xfId="3721" applyNumberFormat="1" applyFont="1" applyFill="1" applyBorder="1" applyAlignment="1">
      <alignment vertical="top"/>
    </xf>
    <xf numFmtId="4" fontId="107" fillId="16" borderId="14" xfId="0" applyNumberFormat="1" applyFont="1" applyFill="1" applyBorder="1" applyAlignment="1">
      <alignment vertical="top"/>
    </xf>
    <xf numFmtId="0" fontId="107" fillId="0" borderId="39" xfId="0" applyFont="1" applyBorder="1"/>
    <xf numFmtId="0" fontId="107" fillId="0" borderId="0" xfId="0" applyFont="1" applyBorder="1"/>
    <xf numFmtId="0" fontId="107" fillId="0" borderId="70" xfId="0" applyFont="1" applyBorder="1"/>
    <xf numFmtId="0" fontId="107" fillId="0" borderId="38" xfId="0" applyFont="1" applyBorder="1"/>
    <xf numFmtId="0" fontId="107" fillId="0" borderId="35" xfId="0" applyFont="1" applyBorder="1"/>
    <xf numFmtId="0" fontId="107" fillId="0" borderId="36" xfId="0" applyFont="1" applyBorder="1"/>
    <xf numFmtId="0" fontId="103" fillId="0" borderId="24" xfId="403" applyFont="1" applyFill="1" applyBorder="1" applyAlignment="1">
      <alignment vertical="top"/>
    </xf>
    <xf numFmtId="0" fontId="103" fillId="0" borderId="25" xfId="403" applyFont="1" applyFill="1" applyBorder="1" applyAlignment="1">
      <alignment vertical="top"/>
    </xf>
    <xf numFmtId="0" fontId="21" fillId="0" borderId="27" xfId="3" applyFont="1" applyFill="1" applyBorder="1" applyAlignment="1">
      <alignment vertical="top"/>
    </xf>
    <xf numFmtId="9" fontId="104" fillId="84" borderId="26" xfId="3721" applyFont="1" applyFill="1" applyBorder="1" applyAlignment="1">
      <alignment horizontal="left" vertical="top" wrapText="1"/>
    </xf>
    <xf numFmtId="4" fontId="104" fillId="84" borderId="26" xfId="403" applyNumberFormat="1" applyFont="1" applyFill="1" applyBorder="1" applyAlignment="1">
      <alignment horizontal="left" vertical="top" wrapText="1"/>
    </xf>
    <xf numFmtId="0" fontId="104" fillId="84" borderId="26" xfId="403" applyFont="1" applyFill="1" applyBorder="1" applyAlignment="1">
      <alignment horizontal="left" vertical="top" wrapText="1"/>
    </xf>
    <xf numFmtId="9" fontId="104" fillId="84" borderId="25" xfId="3721" applyFont="1" applyFill="1" applyBorder="1" applyAlignment="1">
      <alignment horizontal="left" vertical="top" wrapText="1"/>
    </xf>
    <xf numFmtId="9" fontId="104" fillId="84" borderId="26" xfId="3721" applyFont="1" applyFill="1" applyBorder="1" applyAlignment="1">
      <alignment vertical="top" wrapText="1"/>
    </xf>
    <xf numFmtId="4" fontId="104" fillId="84" borderId="26" xfId="403" applyNumberFormat="1" applyFont="1" applyFill="1" applyBorder="1" applyAlignment="1">
      <alignment vertical="top" wrapText="1"/>
    </xf>
    <xf numFmtId="0" fontId="104" fillId="84" borderId="26" xfId="403" applyFont="1" applyFill="1" applyBorder="1" applyAlignment="1">
      <alignment vertical="top" wrapText="1"/>
    </xf>
    <xf numFmtId="9" fontId="104" fillId="84" borderId="25" xfId="3721" applyFont="1" applyFill="1" applyBorder="1" applyAlignment="1">
      <alignment vertical="top" wrapText="1"/>
    </xf>
    <xf numFmtId="9" fontId="103" fillId="84" borderId="26" xfId="3721" applyFont="1" applyFill="1" applyBorder="1" applyAlignment="1">
      <alignment vertical="top" wrapText="1"/>
    </xf>
    <xf numFmtId="4" fontId="103" fillId="84" borderId="26" xfId="403" applyNumberFormat="1" applyFont="1" applyFill="1" applyBorder="1" applyAlignment="1">
      <alignment vertical="top" wrapText="1"/>
    </xf>
    <xf numFmtId="0" fontId="103" fillId="84" borderId="26" xfId="403" applyFont="1" applyFill="1" applyBorder="1" applyAlignment="1">
      <alignment vertical="top" wrapText="1"/>
    </xf>
    <xf numFmtId="9" fontId="103" fillId="84" borderId="25" xfId="3721" applyFont="1" applyFill="1" applyBorder="1" applyAlignment="1">
      <alignment vertical="top" wrapText="1"/>
    </xf>
    <xf numFmtId="0" fontId="110" fillId="10" borderId="69" xfId="3" applyFont="1" applyFill="1" applyBorder="1" applyAlignment="1">
      <alignment horizontal="center" vertical="top" wrapText="1"/>
    </xf>
    <xf numFmtId="4" fontId="110" fillId="10" borderId="69" xfId="4" applyNumberFormat="1" applyFont="1" applyFill="1" applyBorder="1" applyAlignment="1">
      <alignment horizontal="center" vertical="top" wrapText="1"/>
    </xf>
    <xf numFmtId="4" fontId="110" fillId="10" borderId="69" xfId="4" applyNumberFormat="1" applyFont="1" applyFill="1" applyBorder="1" applyAlignment="1">
      <alignment horizontal="right" vertical="top" wrapText="1"/>
    </xf>
    <xf numFmtId="4" fontId="110" fillId="0" borderId="14" xfId="3" applyNumberFormat="1" applyFont="1" applyBorder="1" applyAlignment="1">
      <alignment vertical="top"/>
    </xf>
    <xf numFmtId="9" fontId="109" fillId="84" borderId="14" xfId="3721" applyFont="1" applyFill="1" applyBorder="1" applyAlignment="1">
      <alignment vertical="top"/>
    </xf>
    <xf numFmtId="4" fontId="109" fillId="84" borderId="14" xfId="0" applyNumberFormat="1" applyFont="1" applyFill="1" applyBorder="1" applyAlignment="1">
      <alignment vertical="top"/>
    </xf>
    <xf numFmtId="9" fontId="109" fillId="86" borderId="14" xfId="3721" applyFont="1" applyFill="1" applyBorder="1" applyAlignment="1">
      <alignment vertical="top"/>
    </xf>
    <xf numFmtId="0" fontId="109" fillId="86" borderId="14" xfId="0" applyFont="1" applyFill="1" applyBorder="1" applyAlignment="1">
      <alignment vertical="top"/>
    </xf>
    <xf numFmtId="10" fontId="109" fillId="86" borderId="14" xfId="3721" applyNumberFormat="1" applyFont="1" applyFill="1" applyBorder="1" applyAlignment="1">
      <alignment vertical="top"/>
    </xf>
    <xf numFmtId="0" fontId="109" fillId="0" borderId="14" xfId="0" applyFont="1" applyBorder="1" applyAlignment="1">
      <alignment vertical="top"/>
    </xf>
    <xf numFmtId="9" fontId="109" fillId="0" borderId="14" xfId="3721" applyFont="1" applyBorder="1" applyAlignment="1">
      <alignment vertical="top"/>
    </xf>
    <xf numFmtId="0" fontId="110" fillId="10" borderId="21" xfId="3" applyFont="1" applyFill="1" applyBorder="1" applyAlignment="1">
      <alignment horizontal="center" vertical="top"/>
    </xf>
    <xf numFmtId="0" fontId="110" fillId="10" borderId="20" xfId="3" applyFont="1" applyFill="1" applyBorder="1" applyAlignment="1">
      <alignment horizontal="left" vertical="top" wrapText="1"/>
    </xf>
    <xf numFmtId="0" fontId="110" fillId="10" borderId="20" xfId="3" applyFont="1" applyFill="1" applyBorder="1" applyAlignment="1">
      <alignment horizontal="center" vertical="top" wrapText="1"/>
    </xf>
    <xf numFmtId="0" fontId="110" fillId="10" borderId="21" xfId="3" applyFont="1" applyFill="1" applyBorder="1" applyAlignment="1">
      <alignment vertical="top" wrapText="1"/>
    </xf>
    <xf numFmtId="0" fontId="105" fillId="10" borderId="21" xfId="3" applyFont="1" applyFill="1" applyBorder="1" applyAlignment="1">
      <alignment horizontal="center" vertical="top"/>
    </xf>
    <xf numFmtId="4" fontId="105" fillId="10" borderId="21" xfId="4" applyNumberFormat="1" applyFont="1" applyFill="1" applyBorder="1" applyAlignment="1">
      <alignment horizontal="right" vertical="top"/>
    </xf>
    <xf numFmtId="10" fontId="111" fillId="0" borderId="14" xfId="3721" applyNumberFormat="1" applyFont="1" applyBorder="1" applyAlignment="1">
      <alignment vertical="top"/>
    </xf>
    <xf numFmtId="0" fontId="110" fillId="13" borderId="27" xfId="3" applyFont="1" applyFill="1" applyBorder="1" applyAlignment="1">
      <alignment horizontal="center" vertical="top"/>
    </xf>
    <xf numFmtId="0" fontId="110" fillId="13" borderId="23" xfId="3" quotePrefix="1" applyFont="1" applyFill="1" applyBorder="1" applyAlignment="1">
      <alignment vertical="top" wrapText="1"/>
    </xf>
    <xf numFmtId="0" fontId="110" fillId="13" borderId="37" xfId="3" quotePrefix="1" applyFont="1" applyFill="1" applyBorder="1" applyAlignment="1">
      <alignment vertical="top" wrapText="1"/>
    </xf>
    <xf numFmtId="0" fontId="105" fillId="0" borderId="14" xfId="3" applyFont="1" applyFill="1" applyBorder="1" applyAlignment="1">
      <alignment horizontal="center" vertical="top"/>
    </xf>
    <xf numFmtId="0" fontId="105" fillId="0" borderId="14" xfId="3" applyFont="1" applyFill="1" applyBorder="1" applyAlignment="1">
      <alignment horizontal="left" vertical="top"/>
    </xf>
    <xf numFmtId="0" fontId="105" fillId="0" borderId="14" xfId="3" applyFont="1" applyFill="1" applyBorder="1" applyAlignment="1">
      <alignment horizontal="center" vertical="top" wrapText="1"/>
    </xf>
    <xf numFmtId="0" fontId="110" fillId="0" borderId="14" xfId="3" quotePrefix="1" applyFont="1" applyFill="1" applyBorder="1" applyAlignment="1">
      <alignment horizontal="center" vertical="top" wrapText="1"/>
    </xf>
    <xf numFmtId="0" fontId="105" fillId="0" borderId="14" xfId="3" quotePrefix="1" applyFont="1" applyFill="1" applyBorder="1" applyAlignment="1">
      <alignment horizontal="left" vertical="top" wrapText="1"/>
    </xf>
    <xf numFmtId="4" fontId="105" fillId="0" borderId="14" xfId="3" quotePrefix="1" applyNumberFormat="1" applyFont="1" applyFill="1" applyBorder="1" applyAlignment="1">
      <alignment vertical="top" wrapText="1"/>
    </xf>
    <xf numFmtId="4" fontId="105" fillId="0" borderId="14" xfId="0" quotePrefix="1" applyNumberFormat="1" applyFont="1" applyFill="1" applyBorder="1" applyAlignment="1">
      <alignment vertical="top" wrapText="1"/>
    </xf>
    <xf numFmtId="0" fontId="105" fillId="0" borderId="14" xfId="3" applyFont="1" applyFill="1" applyBorder="1" applyAlignment="1">
      <alignment horizontal="left" vertical="top" wrapText="1"/>
    </xf>
    <xf numFmtId="0" fontId="105" fillId="2" borderId="14" xfId="3" applyFont="1" applyFill="1" applyBorder="1" applyAlignment="1">
      <alignment vertical="top"/>
    </xf>
    <xf numFmtId="0" fontId="105" fillId="2" borderId="25" xfId="3" applyFont="1" applyFill="1" applyBorder="1" applyAlignment="1">
      <alignment horizontal="center" vertical="top"/>
    </xf>
    <xf numFmtId="0" fontId="105" fillId="11" borderId="25" xfId="3" applyFont="1" applyFill="1" applyBorder="1" applyAlignment="1">
      <alignment vertical="top"/>
    </xf>
    <xf numFmtId="0" fontId="105" fillId="11" borderId="14" xfId="3" applyFont="1" applyFill="1" applyBorder="1" applyAlignment="1">
      <alignment horizontal="left" vertical="top" wrapText="1"/>
    </xf>
    <xf numFmtId="0" fontId="105" fillId="11" borderId="14" xfId="3" applyFont="1" applyFill="1" applyBorder="1" applyAlignment="1">
      <alignment horizontal="center" vertical="top"/>
    </xf>
    <xf numFmtId="4" fontId="105" fillId="11" borderId="14" xfId="4" applyNumberFormat="1" applyFont="1" applyFill="1" applyBorder="1" applyAlignment="1">
      <alignment vertical="top"/>
    </xf>
    <xf numFmtId="4" fontId="105" fillId="11" borderId="14" xfId="3" quotePrefix="1" applyNumberFormat="1" applyFont="1" applyFill="1" applyBorder="1" applyAlignment="1">
      <alignment vertical="top" wrapText="1"/>
    </xf>
    <xf numFmtId="10" fontId="109" fillId="0" borderId="14" xfId="3721" applyNumberFormat="1" applyFont="1" applyBorder="1" applyAlignment="1">
      <alignment vertical="top"/>
    </xf>
    <xf numFmtId="0" fontId="110" fillId="14" borderId="24" xfId="3" applyFont="1" applyFill="1" applyBorder="1" applyAlignment="1">
      <alignment vertical="top"/>
    </xf>
    <xf numFmtId="0" fontId="110" fillId="14" borderId="26" xfId="3" applyFont="1" applyFill="1" applyBorder="1" applyAlignment="1">
      <alignment vertical="top"/>
    </xf>
    <xf numFmtId="0" fontId="110" fillId="14" borderId="26" xfId="3" applyFont="1" applyFill="1" applyBorder="1" applyAlignment="1">
      <alignment vertical="top" wrapText="1"/>
    </xf>
    <xf numFmtId="0" fontId="110" fillId="14" borderId="25" xfId="3" applyFont="1" applyFill="1" applyBorder="1" applyAlignment="1">
      <alignment vertical="top" wrapText="1"/>
    </xf>
    <xf numFmtId="4" fontId="109" fillId="14" borderId="14" xfId="0" applyNumberFormat="1" applyFont="1" applyFill="1" applyBorder="1" applyAlignment="1">
      <alignment vertical="top"/>
    </xf>
    <xf numFmtId="10" fontId="105" fillId="14" borderId="14" xfId="6" applyNumberFormat="1" applyFont="1" applyFill="1" applyBorder="1" applyAlignment="1">
      <alignment vertical="top"/>
    </xf>
    <xf numFmtId="10" fontId="109" fillId="14" borderId="14" xfId="3721" applyNumberFormat="1" applyFont="1" applyFill="1" applyBorder="1" applyAlignment="1">
      <alignment vertical="top"/>
    </xf>
    <xf numFmtId="0" fontId="110" fillId="83" borderId="14" xfId="3" applyFont="1" applyFill="1" applyBorder="1" applyAlignment="1">
      <alignment horizontal="center" vertical="top"/>
    </xf>
    <xf numFmtId="0" fontId="110" fillId="83" borderId="26" xfId="3" quotePrefix="1" applyFont="1" applyFill="1" applyBorder="1" applyAlignment="1">
      <alignment vertical="top" wrapText="1"/>
    </xf>
    <xf numFmtId="0" fontId="110" fillId="83" borderId="25" xfId="3" quotePrefix="1" applyFont="1" applyFill="1" applyBorder="1" applyAlignment="1">
      <alignment vertical="top" wrapText="1"/>
    </xf>
    <xf numFmtId="0" fontId="105" fillId="0" borderId="14" xfId="3" applyFont="1" applyBorder="1" applyAlignment="1">
      <alignment horizontal="center" vertical="top"/>
    </xf>
    <xf numFmtId="0" fontId="105" fillId="0" borderId="14" xfId="1993" applyFont="1" applyFill="1" applyBorder="1" applyAlignment="1">
      <alignment horizontal="left" vertical="top"/>
    </xf>
    <xf numFmtId="0" fontId="105" fillId="0" borderId="14" xfId="1993" applyFont="1" applyFill="1" applyBorder="1" applyAlignment="1">
      <alignment horizontal="center" vertical="top"/>
    </xf>
    <xf numFmtId="44" fontId="105" fillId="0" borderId="14" xfId="846" applyFont="1" applyFill="1" applyBorder="1" applyAlignment="1">
      <alignment horizontal="left" vertical="top" wrapText="1"/>
    </xf>
    <xf numFmtId="44" fontId="105" fillId="0" borderId="14" xfId="846" applyFont="1" applyFill="1" applyBorder="1" applyAlignment="1">
      <alignment horizontal="center" vertical="top"/>
    </xf>
    <xf numFmtId="4" fontId="105" fillId="0" borderId="14" xfId="268" applyNumberFormat="1" applyFont="1" applyFill="1" applyBorder="1" applyAlignment="1">
      <alignment vertical="top"/>
    </xf>
    <xf numFmtId="49" fontId="105" fillId="0" borderId="14" xfId="1993" applyNumberFormat="1" applyFont="1" applyFill="1" applyBorder="1" applyAlignment="1">
      <alignment horizontal="center" vertical="top"/>
    </xf>
    <xf numFmtId="44" fontId="105" fillId="0" borderId="14" xfId="846" applyNumberFormat="1" applyFont="1" applyFill="1" applyBorder="1" applyAlignment="1">
      <alignment horizontal="left" vertical="top" wrapText="1"/>
    </xf>
    <xf numFmtId="4" fontId="105" fillId="0" borderId="14" xfId="3" applyNumberFormat="1" applyFont="1" applyFill="1" applyBorder="1" applyAlignment="1">
      <alignment vertical="top"/>
    </xf>
    <xf numFmtId="44" fontId="105" fillId="14" borderId="14" xfId="5" applyFont="1" applyFill="1" applyBorder="1" applyAlignment="1">
      <alignment vertical="top"/>
    </xf>
    <xf numFmtId="0" fontId="105" fillId="11" borderId="14" xfId="3" applyFont="1" applyFill="1" applyBorder="1" applyAlignment="1">
      <alignment horizontal="left" vertical="top"/>
    </xf>
    <xf numFmtId="0" fontId="105" fillId="11" borderId="14" xfId="3" applyFont="1" applyFill="1" applyBorder="1" applyAlignment="1">
      <alignment horizontal="center" vertical="top" wrapText="1"/>
    </xf>
    <xf numFmtId="4" fontId="105" fillId="11" borderId="14" xfId="4" applyNumberFormat="1" applyFont="1" applyFill="1" applyBorder="1" applyAlignment="1">
      <alignment horizontal="center" vertical="top"/>
    </xf>
    <xf numFmtId="4" fontId="105" fillId="0" borderId="14" xfId="4" applyNumberFormat="1" applyFont="1" applyFill="1" applyBorder="1" applyAlignment="1">
      <alignment vertical="top"/>
    </xf>
    <xf numFmtId="0" fontId="110" fillId="14" borderId="24" xfId="3" applyFont="1" applyFill="1" applyBorder="1" applyAlignment="1">
      <alignment horizontal="right" vertical="top"/>
    </xf>
    <xf numFmtId="0" fontId="105" fillId="14" borderId="14" xfId="3" applyFont="1" applyFill="1" applyBorder="1" applyAlignment="1">
      <alignment vertical="top"/>
    </xf>
    <xf numFmtId="0" fontId="110" fillId="10" borderId="14" xfId="3" applyFont="1" applyFill="1" applyBorder="1" applyAlignment="1">
      <alignment horizontal="center" vertical="top"/>
    </xf>
    <xf numFmtId="0" fontId="110" fillId="10" borderId="26" xfId="3" quotePrefix="1" applyFont="1" applyFill="1" applyBorder="1" applyAlignment="1">
      <alignment vertical="top" wrapText="1"/>
    </xf>
    <xf numFmtId="0" fontId="110" fillId="10" borderId="25" xfId="3" quotePrefix="1" applyFont="1" applyFill="1" applyBorder="1" applyAlignment="1">
      <alignment vertical="top" wrapText="1"/>
    </xf>
    <xf numFmtId="4" fontId="105" fillId="11" borderId="14" xfId="7" applyNumberFormat="1" applyFont="1" applyFill="1" applyBorder="1" applyAlignment="1">
      <alignment vertical="top"/>
    </xf>
    <xf numFmtId="0" fontId="105" fillId="0" borderId="14" xfId="3" applyFont="1" applyBorder="1" applyAlignment="1">
      <alignment horizontal="left" vertical="top" wrapText="1"/>
    </xf>
    <xf numFmtId="4" fontId="105" fillId="0" borderId="14" xfId="4" applyNumberFormat="1" applyFont="1" applyBorder="1" applyAlignment="1">
      <alignment vertical="top"/>
    </xf>
    <xf numFmtId="4" fontId="105" fillId="0" borderId="14" xfId="7" applyNumberFormat="1" applyFont="1" applyFill="1" applyBorder="1" applyAlignment="1">
      <alignment vertical="top"/>
    </xf>
    <xf numFmtId="0" fontId="105" fillId="0" borderId="14" xfId="3111" applyFont="1" applyFill="1" applyBorder="1" applyAlignment="1">
      <alignment horizontal="left" vertical="top"/>
    </xf>
    <xf numFmtId="0" fontId="105" fillId="0" borderId="14" xfId="3111" applyFont="1" applyFill="1" applyBorder="1" applyAlignment="1">
      <alignment horizontal="center" vertical="top"/>
    </xf>
    <xf numFmtId="0" fontId="105" fillId="11" borderId="14" xfId="3" applyFont="1" applyFill="1" applyBorder="1" applyAlignment="1">
      <alignment vertical="top" wrapText="1"/>
    </xf>
    <xf numFmtId="4" fontId="105" fillId="11" borderId="14" xfId="3" applyNumberFormat="1" applyFont="1" applyFill="1" applyBorder="1" applyAlignment="1">
      <alignment vertical="top"/>
    </xf>
    <xf numFmtId="210" fontId="109" fillId="86" borderId="14" xfId="3721" applyNumberFormat="1" applyFont="1" applyFill="1" applyBorder="1" applyAlignment="1">
      <alignment vertical="top"/>
    </xf>
    <xf numFmtId="210" fontId="109" fillId="0" borderId="14" xfId="3721" applyNumberFormat="1" applyFont="1" applyBorder="1" applyAlignment="1">
      <alignment vertical="top"/>
    </xf>
    <xf numFmtId="0" fontId="105" fillId="2" borderId="14" xfId="3" applyFont="1" applyFill="1" applyBorder="1" applyAlignment="1">
      <alignment horizontal="left" vertical="top"/>
    </xf>
    <xf numFmtId="0" fontId="105" fillId="2" borderId="14" xfId="3" applyFont="1" applyFill="1" applyBorder="1" applyAlignment="1">
      <alignment horizontal="center" vertical="top" wrapText="1"/>
    </xf>
    <xf numFmtId="0" fontId="105" fillId="11" borderId="14" xfId="407" applyFont="1" applyFill="1" applyBorder="1" applyAlignment="1">
      <alignment vertical="top" wrapText="1"/>
    </xf>
    <xf numFmtId="0" fontId="105" fillId="11" borderId="14" xfId="407" applyFont="1" applyFill="1" applyBorder="1" applyAlignment="1">
      <alignment horizontal="center" vertical="top"/>
    </xf>
    <xf numFmtId="4" fontId="105" fillId="11" borderId="14" xfId="407" applyNumberFormat="1" applyFont="1" applyFill="1" applyBorder="1" applyAlignment="1">
      <alignment vertical="top"/>
    </xf>
    <xf numFmtId="0" fontId="105" fillId="0" borderId="14" xfId="3" applyFont="1" applyFill="1" applyBorder="1" applyAlignment="1">
      <alignment horizontal="right" vertical="top"/>
    </xf>
    <xf numFmtId="4" fontId="105" fillId="0" borderId="14" xfId="2" applyNumberFormat="1" applyFont="1" applyFill="1" applyBorder="1" applyAlignment="1">
      <alignment vertical="top" wrapText="1"/>
    </xf>
    <xf numFmtId="0" fontId="105" fillId="0" borderId="14" xfId="3" applyFont="1" applyBorder="1" applyAlignment="1">
      <alignment horizontal="left" vertical="top"/>
    </xf>
    <xf numFmtId="0" fontId="105" fillId="0" borderId="14" xfId="3" applyFont="1" applyBorder="1" applyAlignment="1">
      <alignment horizontal="center" vertical="top" wrapText="1"/>
    </xf>
    <xf numFmtId="0" fontId="105" fillId="0" borderId="14" xfId="3" applyFont="1" applyFill="1" applyBorder="1" applyAlignment="1">
      <alignment horizontal="right" vertical="top" wrapText="1"/>
    </xf>
    <xf numFmtId="4" fontId="105" fillId="0" borderId="14" xfId="3" applyNumberFormat="1" applyFont="1" applyFill="1" applyBorder="1" applyAlignment="1">
      <alignment vertical="top" wrapText="1"/>
    </xf>
    <xf numFmtId="10" fontId="109" fillId="84" borderId="14" xfId="3721" applyNumberFormat="1" applyFont="1" applyFill="1" applyBorder="1" applyAlignment="1">
      <alignment vertical="top"/>
    </xf>
    <xf numFmtId="0" fontId="105" fillId="83" borderId="14" xfId="3" applyFont="1" applyFill="1" applyBorder="1" applyAlignment="1">
      <alignment horizontal="center" vertical="top" wrapText="1"/>
    </xf>
    <xf numFmtId="4" fontId="105" fillId="83" borderId="14" xfId="3" applyNumberFormat="1" applyFont="1" applyFill="1" applyBorder="1" applyAlignment="1">
      <alignment vertical="top"/>
    </xf>
    <xf numFmtId="4" fontId="105" fillId="83" borderId="14" xfId="4" applyNumberFormat="1" applyFont="1" applyFill="1" applyBorder="1" applyAlignment="1">
      <alignment vertical="top"/>
    </xf>
    <xf numFmtId="4" fontId="105" fillId="83" borderId="14" xfId="3" quotePrefix="1" applyNumberFormat="1" applyFont="1" applyFill="1" applyBorder="1" applyAlignment="1">
      <alignment vertical="top" wrapText="1"/>
    </xf>
    <xf numFmtId="10" fontId="109" fillId="0" borderId="14" xfId="0" applyNumberFormat="1" applyFont="1" applyBorder="1" applyAlignment="1">
      <alignment vertical="top"/>
    </xf>
    <xf numFmtId="0" fontId="110" fillId="16" borderId="24" xfId="3" applyFont="1" applyFill="1" applyBorder="1" applyAlignment="1">
      <alignment vertical="top"/>
    </xf>
    <xf numFmtId="0" fontId="110" fillId="16" borderId="26" xfId="3" applyFont="1" applyFill="1" applyBorder="1" applyAlignment="1">
      <alignment vertical="top"/>
    </xf>
    <xf numFmtId="0" fontId="110" fillId="16" borderId="26" xfId="3" applyFont="1" applyFill="1" applyBorder="1" applyAlignment="1">
      <alignment vertical="top" wrapText="1"/>
    </xf>
    <xf numFmtId="0" fontId="110" fillId="16" borderId="24" xfId="3" applyFont="1" applyFill="1" applyBorder="1" applyAlignment="1">
      <alignment horizontal="right" vertical="top"/>
    </xf>
    <xf numFmtId="0" fontId="110" fillId="16" borderId="25" xfId="3" applyFont="1" applyFill="1" applyBorder="1" applyAlignment="1">
      <alignment vertical="top" wrapText="1"/>
    </xf>
    <xf numFmtId="4" fontId="109" fillId="16" borderId="14" xfId="0" applyNumberFormat="1" applyFont="1" applyFill="1" applyBorder="1" applyAlignment="1">
      <alignment vertical="top"/>
    </xf>
    <xf numFmtId="0" fontId="105" fillId="16" borderId="14" xfId="3" applyFont="1" applyFill="1" applyBorder="1" applyAlignment="1">
      <alignment vertical="top"/>
    </xf>
    <xf numFmtId="10" fontId="109" fillId="16" borderId="14" xfId="3721" applyNumberFormat="1" applyFont="1" applyFill="1" applyBorder="1" applyAlignment="1">
      <alignment vertical="top"/>
    </xf>
    <xf numFmtId="0" fontId="110" fillId="10" borderId="19" xfId="3" applyFont="1" applyFill="1" applyBorder="1" applyAlignment="1">
      <alignment horizontal="center" vertical="top"/>
    </xf>
    <xf numFmtId="0" fontId="110" fillId="10" borderId="18" xfId="3" applyFont="1" applyFill="1" applyBorder="1" applyAlignment="1">
      <alignment horizontal="center" vertical="top" wrapText="1"/>
    </xf>
    <xf numFmtId="4" fontId="110" fillId="10" borderId="18" xfId="3" applyNumberFormat="1" applyFont="1" applyFill="1" applyBorder="1" applyAlignment="1">
      <alignment vertical="top" wrapText="1"/>
    </xf>
    <xf numFmtId="4" fontId="110" fillId="10" borderId="20" xfId="3" applyNumberFormat="1" applyFont="1" applyFill="1" applyBorder="1" applyAlignment="1">
      <alignment vertical="top" wrapText="1"/>
    </xf>
    <xf numFmtId="0" fontId="110" fillId="10" borderId="27" xfId="3" applyFont="1" applyFill="1" applyBorder="1" applyAlignment="1">
      <alignment horizontal="center" vertical="top"/>
    </xf>
    <xf numFmtId="0" fontId="110" fillId="10" borderId="23" xfId="3" applyFont="1" applyFill="1" applyBorder="1" applyAlignment="1">
      <alignment vertical="top" wrapText="1"/>
    </xf>
    <xf numFmtId="0" fontId="110" fillId="10" borderId="37" xfId="3" applyFont="1" applyFill="1" applyBorder="1" applyAlignment="1">
      <alignment vertical="top" wrapText="1"/>
    </xf>
    <xf numFmtId="0" fontId="112" fillId="11" borderId="14" xfId="3" applyFont="1" applyFill="1" applyBorder="1" applyAlignment="1">
      <alignment horizontal="center" vertical="top"/>
    </xf>
    <xf numFmtId="164" fontId="105" fillId="11" borderId="14" xfId="8" applyFont="1" applyFill="1" applyBorder="1" applyAlignment="1">
      <alignment horizontal="center" vertical="top"/>
    </xf>
    <xf numFmtId="0" fontId="110" fillId="10" borderId="26" xfId="3" applyFont="1" applyFill="1" applyBorder="1" applyAlignment="1">
      <alignment vertical="top" wrapText="1"/>
    </xf>
    <xf numFmtId="0" fontId="110" fillId="10" borderId="25" xfId="3" applyFont="1" applyFill="1" applyBorder="1" applyAlignment="1">
      <alignment vertical="top" wrapText="1"/>
    </xf>
    <xf numFmtId="0" fontId="105" fillId="0" borderId="29" xfId="3" applyFont="1" applyBorder="1" applyAlignment="1">
      <alignment horizontal="left" vertical="top"/>
    </xf>
    <xf numFmtId="0" fontId="105" fillId="0" borderId="28" xfId="3" applyFont="1" applyBorder="1" applyAlignment="1">
      <alignment horizontal="center" vertical="top" wrapText="1"/>
    </xf>
    <xf numFmtId="0" fontId="105" fillId="0" borderId="28" xfId="3" applyFont="1" applyBorder="1" applyAlignment="1">
      <alignment horizontal="center" vertical="top"/>
    </xf>
    <xf numFmtId="0" fontId="105" fillId="11" borderId="29" xfId="3" applyFont="1" applyFill="1" applyBorder="1" applyAlignment="1">
      <alignment horizontal="left" vertical="top"/>
    </xf>
    <xf numFmtId="0" fontId="105" fillId="11" borderId="29" xfId="3" applyFont="1" applyFill="1" applyBorder="1" applyAlignment="1">
      <alignment horizontal="center" vertical="top" wrapText="1"/>
    </xf>
    <xf numFmtId="0" fontId="105" fillId="11" borderId="29" xfId="3" applyFont="1" applyFill="1" applyBorder="1" applyAlignment="1">
      <alignment horizontal="center" vertical="top"/>
    </xf>
    <xf numFmtId="0" fontId="110" fillId="10" borderId="26" xfId="3" applyFont="1" applyFill="1" applyBorder="1" applyAlignment="1">
      <alignment horizontal="left" vertical="top" wrapText="1"/>
    </xf>
    <xf numFmtId="4" fontId="110" fillId="10" borderId="26" xfId="3" applyNumberFormat="1" applyFont="1" applyFill="1" applyBorder="1" applyAlignment="1">
      <alignment vertical="top" wrapText="1"/>
    </xf>
    <xf numFmtId="4" fontId="110" fillId="10" borderId="25" xfId="3" applyNumberFormat="1" applyFont="1" applyFill="1" applyBorder="1" applyAlignment="1">
      <alignment vertical="top" wrapText="1"/>
    </xf>
    <xf numFmtId="0" fontId="110" fillId="0" borderId="14" xfId="3" applyFont="1" applyFill="1" applyBorder="1" applyAlignment="1">
      <alignment horizontal="center" vertical="top"/>
    </xf>
    <xf numFmtId="0" fontId="110" fillId="0" borderId="26" xfId="3" applyFont="1" applyFill="1" applyBorder="1" applyAlignment="1">
      <alignment horizontal="left" vertical="top" wrapText="1"/>
    </xf>
    <xf numFmtId="4" fontId="110" fillId="0" borderId="26" xfId="3" applyNumberFormat="1" applyFont="1" applyFill="1" applyBorder="1" applyAlignment="1">
      <alignment vertical="top" wrapText="1"/>
    </xf>
    <xf numFmtId="4" fontId="110" fillId="0" borderId="25" xfId="3" applyNumberFormat="1" applyFont="1" applyFill="1" applyBorder="1" applyAlignment="1">
      <alignment vertical="top" wrapText="1"/>
    </xf>
    <xf numFmtId="9" fontId="109" fillId="86" borderId="14" xfId="0" applyNumberFormat="1" applyFont="1" applyFill="1" applyBorder="1" applyAlignment="1">
      <alignment vertical="top"/>
    </xf>
    <xf numFmtId="0" fontId="109" fillId="14" borderId="14" xfId="0" applyFont="1" applyFill="1" applyBorder="1" applyAlignment="1">
      <alignment vertical="top"/>
    </xf>
    <xf numFmtId="0" fontId="110" fillId="10" borderId="14" xfId="3" quotePrefix="1" applyFont="1" applyFill="1" applyBorder="1" applyAlignment="1">
      <alignment horizontal="center" vertical="top"/>
    </xf>
    <xf numFmtId="4" fontId="110" fillId="10" borderId="14" xfId="3" quotePrefix="1" applyNumberFormat="1" applyFont="1" applyFill="1" applyBorder="1" applyAlignment="1">
      <alignment vertical="top"/>
    </xf>
    <xf numFmtId="4" fontId="105" fillId="11" borderId="25" xfId="4" applyNumberFormat="1" applyFont="1" applyFill="1" applyBorder="1" applyAlignment="1">
      <alignment vertical="top"/>
    </xf>
    <xf numFmtId="0" fontId="105" fillId="11" borderId="24" xfId="3" applyFont="1" applyFill="1" applyBorder="1" applyAlignment="1">
      <alignment horizontal="left" vertical="top" wrapText="1"/>
    </xf>
    <xf numFmtId="10" fontId="109" fillId="86" borderId="14" xfId="0" applyNumberFormat="1" applyFont="1" applyFill="1" applyBorder="1" applyAlignment="1">
      <alignment vertical="top"/>
    </xf>
    <xf numFmtId="0" fontId="111" fillId="0" borderId="14" xfId="3" applyFont="1" applyBorder="1" applyAlignment="1">
      <alignment vertical="top"/>
    </xf>
    <xf numFmtId="9" fontId="109" fillId="0" borderId="14" xfId="0" applyNumberFormat="1" applyFont="1" applyBorder="1" applyAlignment="1">
      <alignment vertical="top"/>
    </xf>
    <xf numFmtId="0" fontId="105" fillId="0" borderId="14" xfId="3" applyFont="1" applyFill="1" applyBorder="1" applyAlignment="1">
      <alignment vertical="top" wrapText="1"/>
    </xf>
    <xf numFmtId="43" fontId="105" fillId="0" borderId="14" xfId="3" applyNumberFormat="1" applyFont="1" applyFill="1" applyBorder="1" applyAlignment="1">
      <alignment vertical="top" wrapText="1"/>
    </xf>
    <xf numFmtId="0" fontId="110" fillId="14" borderId="24" xfId="3" applyFont="1" applyFill="1" applyBorder="1" applyAlignment="1">
      <alignment horizontal="center" vertical="top"/>
    </xf>
    <xf numFmtId="0" fontId="110" fillId="16" borderId="71" xfId="3" applyFont="1" applyFill="1" applyBorder="1" applyAlignment="1">
      <alignment vertical="top"/>
    </xf>
    <xf numFmtId="0" fontId="110" fillId="16" borderId="31" xfId="3" applyFont="1" applyFill="1" applyBorder="1" applyAlignment="1">
      <alignment vertical="top"/>
    </xf>
    <xf numFmtId="0" fontId="110" fillId="16" borderId="31" xfId="3" applyFont="1" applyFill="1" applyBorder="1" applyAlignment="1">
      <alignment vertical="top" wrapText="1"/>
    </xf>
    <xf numFmtId="0" fontId="110" fillId="16" borderId="32" xfId="3" applyFont="1" applyFill="1" applyBorder="1" applyAlignment="1">
      <alignment vertical="top" wrapText="1"/>
    </xf>
    <xf numFmtId="0" fontId="110" fillId="10" borderId="18" xfId="3" applyFont="1" applyFill="1" applyBorder="1" applyAlignment="1">
      <alignment horizontal="center" vertical="top"/>
    </xf>
    <xf numFmtId="4" fontId="110" fillId="10" borderId="18" xfId="3" applyNumberFormat="1" applyFont="1" applyFill="1" applyBorder="1" applyAlignment="1">
      <alignment vertical="top"/>
    </xf>
    <xf numFmtId="4" fontId="110" fillId="10" borderId="20" xfId="3" applyNumberFormat="1" applyFont="1" applyFill="1" applyBorder="1" applyAlignment="1">
      <alignment vertical="top"/>
    </xf>
    <xf numFmtId="0" fontId="110" fillId="10" borderId="23" xfId="3" quotePrefix="1" applyFont="1" applyFill="1" applyBorder="1" applyAlignment="1">
      <alignment vertical="top" wrapText="1"/>
    </xf>
    <xf numFmtId="0" fontId="110" fillId="10" borderId="37" xfId="3" quotePrefix="1" applyFont="1" applyFill="1" applyBorder="1" applyAlignment="1">
      <alignment vertical="top" wrapText="1"/>
    </xf>
    <xf numFmtId="4" fontId="105" fillId="0" borderId="25" xfId="4" applyNumberFormat="1" applyFont="1" applyFill="1" applyBorder="1" applyAlignment="1">
      <alignment vertical="top"/>
    </xf>
    <xf numFmtId="210" fontId="109" fillId="0" borderId="14" xfId="0" applyNumberFormat="1" applyFont="1" applyBorder="1" applyAlignment="1">
      <alignment vertical="top"/>
    </xf>
    <xf numFmtId="39" fontId="105" fillId="0" borderId="14" xfId="9" applyNumberFormat="1" applyFont="1" applyFill="1" applyBorder="1" applyAlignment="1">
      <alignment horizontal="center" vertical="top"/>
    </xf>
    <xf numFmtId="0" fontId="105" fillId="0" borderId="14" xfId="3" quotePrefix="1" applyFont="1" applyFill="1" applyBorder="1" applyAlignment="1">
      <alignment horizontal="center" vertical="top" wrapText="1"/>
    </xf>
    <xf numFmtId="0" fontId="110" fillId="0" borderId="14" xfId="3" quotePrefix="1" applyFont="1" applyFill="1" applyBorder="1" applyAlignment="1">
      <alignment horizontal="left" vertical="top" wrapText="1"/>
    </xf>
    <xf numFmtId="4" fontId="105" fillId="0" borderId="14" xfId="2" quotePrefix="1" applyNumberFormat="1" applyFont="1" applyFill="1" applyBorder="1" applyAlignment="1">
      <alignment vertical="top" wrapText="1"/>
    </xf>
    <xf numFmtId="0" fontId="105" fillId="0" borderId="25" xfId="3" applyFont="1" applyFill="1" applyBorder="1" applyAlignment="1">
      <alignment horizontal="center" vertical="top" wrapText="1"/>
    </xf>
    <xf numFmtId="0" fontId="105" fillId="0" borderId="25" xfId="3" applyFont="1" applyFill="1" applyBorder="1" applyAlignment="1">
      <alignment horizontal="center" vertical="top"/>
    </xf>
    <xf numFmtId="49" fontId="105" fillId="0" borderId="14" xfId="3" applyNumberFormat="1" applyFont="1" applyFill="1" applyBorder="1" applyAlignment="1">
      <alignment horizontal="left" vertical="top"/>
    </xf>
    <xf numFmtId="49" fontId="105" fillId="0" borderId="14" xfId="3" applyNumberFormat="1" applyFont="1" applyFill="1" applyBorder="1" applyAlignment="1">
      <alignment horizontal="center" vertical="top" wrapText="1"/>
    </xf>
    <xf numFmtId="0" fontId="105" fillId="0" borderId="14" xfId="3" applyFont="1" applyFill="1" applyBorder="1" applyAlignment="1">
      <alignment vertical="top"/>
    </xf>
    <xf numFmtId="0" fontId="105" fillId="0" borderId="27" xfId="3" applyFont="1" applyFill="1" applyBorder="1" applyAlignment="1">
      <alignment horizontal="center" vertical="top"/>
    </xf>
    <xf numFmtId="0" fontId="105" fillId="0" borderId="38" xfId="3" applyFont="1" applyFill="1" applyBorder="1" applyAlignment="1">
      <alignment horizontal="left" vertical="top"/>
    </xf>
    <xf numFmtId="0" fontId="105" fillId="0" borderId="38" xfId="3" applyFont="1" applyFill="1" applyBorder="1" applyAlignment="1">
      <alignment horizontal="center" vertical="top" wrapText="1"/>
    </xf>
    <xf numFmtId="0" fontId="105" fillId="0" borderId="27" xfId="3" applyFont="1" applyFill="1" applyBorder="1" applyAlignment="1">
      <alignment horizontal="center" vertical="top" wrapText="1"/>
    </xf>
    <xf numFmtId="0" fontId="105" fillId="0" borderId="36" xfId="3" applyFont="1" applyFill="1" applyBorder="1" applyAlignment="1">
      <alignment horizontal="justify" vertical="top" wrapText="1"/>
    </xf>
    <xf numFmtId="4" fontId="105" fillId="0" borderId="27" xfId="3" applyNumberFormat="1" applyFont="1" applyFill="1" applyBorder="1" applyAlignment="1">
      <alignment vertical="top"/>
    </xf>
    <xf numFmtId="4" fontId="105" fillId="0" borderId="27" xfId="4" applyNumberFormat="1" applyFont="1" applyFill="1" applyBorder="1" applyAlignment="1">
      <alignment vertical="top"/>
    </xf>
    <xf numFmtId="4" fontId="105" fillId="0" borderId="27" xfId="2" quotePrefix="1" applyNumberFormat="1" applyFont="1" applyFill="1" applyBorder="1" applyAlignment="1">
      <alignment vertical="top" wrapText="1"/>
    </xf>
    <xf numFmtId="0" fontId="110" fillId="10" borderId="18" xfId="3" quotePrefix="1" applyFont="1" applyFill="1" applyBorder="1" applyAlignment="1">
      <alignment horizontal="center" vertical="top"/>
    </xf>
    <xf numFmtId="4" fontId="110" fillId="10" borderId="18" xfId="3" quotePrefix="1" applyNumberFormat="1" applyFont="1" applyFill="1" applyBorder="1" applyAlignment="1">
      <alignment vertical="top"/>
    </xf>
    <xf numFmtId="4" fontId="110" fillId="10" borderId="20" xfId="3" quotePrefix="1" applyNumberFormat="1" applyFont="1" applyFill="1" applyBorder="1" applyAlignment="1">
      <alignment vertical="top"/>
    </xf>
    <xf numFmtId="0" fontId="105" fillId="0" borderId="14" xfId="3" quotePrefix="1" applyFont="1" applyFill="1" applyBorder="1" applyAlignment="1">
      <alignment horizontal="center" vertical="top"/>
    </xf>
    <xf numFmtId="0" fontId="105" fillId="0" borderId="14" xfId="3" quotePrefix="1" applyFont="1" applyFill="1" applyBorder="1" applyAlignment="1">
      <alignment horizontal="left" vertical="top"/>
    </xf>
    <xf numFmtId="0" fontId="110" fillId="10" borderId="35" xfId="3" applyFont="1" applyFill="1" applyBorder="1" applyAlignment="1">
      <alignment horizontal="left" vertical="top" wrapText="1"/>
    </xf>
    <xf numFmtId="0" fontId="110" fillId="10" borderId="35" xfId="3" applyFont="1" applyFill="1" applyBorder="1" applyAlignment="1">
      <alignment vertical="top" wrapText="1"/>
    </xf>
    <xf numFmtId="4" fontId="110" fillId="10" borderId="36" xfId="3" applyNumberFormat="1" applyFont="1" applyFill="1" applyBorder="1" applyAlignment="1">
      <alignment vertical="top" wrapText="1"/>
    </xf>
    <xf numFmtId="9" fontId="109" fillId="0" borderId="14" xfId="0" applyNumberFormat="1" applyFont="1" applyFill="1" applyBorder="1" applyAlignment="1">
      <alignment vertical="top"/>
    </xf>
    <xf numFmtId="0" fontId="105" fillId="0" borderId="24" xfId="3" applyFont="1" applyFill="1" applyBorder="1" applyAlignment="1">
      <alignment horizontal="center" vertical="top" wrapText="1"/>
    </xf>
    <xf numFmtId="0" fontId="105" fillId="0" borderId="24" xfId="3" applyFont="1" applyFill="1" applyBorder="1" applyAlignment="1">
      <alignment horizontal="center" vertical="top"/>
    </xf>
    <xf numFmtId="43" fontId="105" fillId="0" borderId="14" xfId="2" applyFont="1" applyFill="1" applyBorder="1" applyAlignment="1">
      <alignment vertical="top" wrapText="1"/>
    </xf>
    <xf numFmtId="0" fontId="95" fillId="0" borderId="14" xfId="0" applyFont="1" applyBorder="1" applyAlignment="1">
      <alignment vertical="top" wrapText="1"/>
    </xf>
    <xf numFmtId="0" fontId="105" fillId="0" borderId="24" xfId="3" applyFont="1" applyFill="1" applyBorder="1" applyAlignment="1">
      <alignment horizontal="left" vertical="top" wrapText="1"/>
    </xf>
    <xf numFmtId="0" fontId="110" fillId="10" borderId="24" xfId="3" applyFont="1" applyFill="1" applyBorder="1" applyAlignment="1">
      <alignment vertical="top"/>
    </xf>
    <xf numFmtId="0" fontId="110" fillId="10" borderId="18" xfId="3" applyFont="1" applyFill="1" applyBorder="1" applyAlignment="1">
      <alignment vertical="top" wrapText="1"/>
    </xf>
    <xf numFmtId="4" fontId="105" fillId="0" borderId="14" xfId="2" applyNumberFormat="1" applyFont="1" applyFill="1" applyBorder="1" applyAlignment="1">
      <alignment vertical="top"/>
    </xf>
    <xf numFmtId="4" fontId="105" fillId="0" borderId="14" xfId="3524" applyNumberFormat="1" applyFont="1" applyFill="1" applyBorder="1" applyAlignment="1">
      <alignment vertical="top"/>
    </xf>
    <xf numFmtId="0" fontId="105" fillId="0" borderId="14" xfId="3" applyFont="1" applyFill="1" applyBorder="1" applyAlignment="1">
      <alignment vertical="top" wrapText="1" shrinkToFit="1"/>
    </xf>
    <xf numFmtId="164" fontId="105" fillId="0" borderId="14" xfId="8" applyFont="1" applyFill="1" applyBorder="1" applyAlignment="1">
      <alignment horizontal="center" vertical="top"/>
    </xf>
    <xf numFmtId="4" fontId="112" fillId="0" borderId="14" xfId="4" applyNumberFormat="1" applyFont="1" applyFill="1" applyBorder="1" applyAlignment="1">
      <alignment vertical="top"/>
    </xf>
    <xf numFmtId="0" fontId="105" fillId="0" borderId="29" xfId="3" applyFont="1" applyFill="1" applyBorder="1" applyAlignment="1">
      <alignment horizontal="center" vertical="top" wrapText="1"/>
    </xf>
    <xf numFmtId="0" fontId="105" fillId="0" borderId="29" xfId="3" applyFont="1" applyFill="1" applyBorder="1" applyAlignment="1">
      <alignment horizontal="center" vertical="top"/>
    </xf>
    <xf numFmtId="0" fontId="110" fillId="10" borderId="18" xfId="3" quotePrefix="1" applyFont="1" applyFill="1" applyBorder="1" applyAlignment="1">
      <alignment vertical="top" wrapText="1"/>
    </xf>
    <xf numFmtId="210" fontId="109" fillId="86" borderId="14" xfId="0" applyNumberFormat="1" applyFont="1" applyFill="1" applyBorder="1" applyAlignment="1">
      <alignment vertical="top"/>
    </xf>
    <xf numFmtId="0" fontId="110" fillId="14" borderId="24" xfId="3" applyFont="1" applyFill="1" applyBorder="1" applyAlignment="1">
      <alignment horizontal="right" vertical="top" wrapText="1"/>
    </xf>
    <xf numFmtId="0" fontId="110" fillId="13" borderId="14" xfId="3" applyFont="1" applyFill="1" applyBorder="1" applyAlignment="1">
      <alignment horizontal="center" vertical="top"/>
    </xf>
    <xf numFmtId="0" fontId="110" fillId="13" borderId="26" xfId="3" applyFont="1" applyFill="1" applyBorder="1" applyAlignment="1">
      <alignment vertical="top" wrapText="1"/>
    </xf>
    <xf numFmtId="0" fontId="110" fillId="13" borderId="25" xfId="3" applyFont="1" applyFill="1" applyBorder="1" applyAlignment="1">
      <alignment vertical="top" wrapText="1"/>
    </xf>
    <xf numFmtId="4" fontId="105" fillId="0" borderId="14" xfId="4" applyNumberFormat="1" applyFont="1" applyFill="1" applyBorder="1" applyAlignment="1">
      <alignment vertical="top" wrapText="1"/>
    </xf>
    <xf numFmtId="0" fontId="110" fillId="10" borderId="26" xfId="3" applyFont="1" applyFill="1" applyBorder="1" applyAlignment="1">
      <alignment horizontal="center" vertical="top"/>
    </xf>
    <xf numFmtId="4" fontId="110" fillId="10" borderId="26" xfId="3" applyNumberFormat="1" applyFont="1" applyFill="1" applyBorder="1" applyAlignment="1">
      <alignment vertical="top"/>
    </xf>
    <xf numFmtId="4" fontId="110" fillId="10" borderId="25" xfId="3" applyNumberFormat="1" applyFont="1" applyFill="1" applyBorder="1" applyAlignment="1">
      <alignment vertical="top"/>
    </xf>
    <xf numFmtId="0" fontId="105" fillId="0" borderId="14" xfId="3" applyNumberFormat="1" applyFont="1" applyFill="1" applyBorder="1" applyAlignment="1">
      <alignment horizontal="left" vertical="top" wrapText="1"/>
    </xf>
    <xf numFmtId="0" fontId="112" fillId="0" borderId="14" xfId="3710" applyFont="1" applyBorder="1" applyAlignment="1">
      <alignment horizontal="center" vertical="top" wrapText="1"/>
    </xf>
    <xf numFmtId="0" fontId="112" fillId="0" borderId="14" xfId="3710" applyFont="1" applyBorder="1" applyAlignment="1">
      <alignment horizontal="left" vertical="top" wrapText="1"/>
    </xf>
    <xf numFmtId="0" fontId="110" fillId="13" borderId="14" xfId="3" applyFont="1" applyFill="1" applyBorder="1" applyAlignment="1">
      <alignment horizontal="right" vertical="top"/>
    </xf>
    <xf numFmtId="0" fontId="110" fillId="13" borderId="26" xfId="3" applyFont="1" applyFill="1" applyBorder="1" applyAlignment="1">
      <alignment horizontal="center" vertical="top"/>
    </xf>
    <xf numFmtId="4" fontId="110" fillId="13" borderId="26" xfId="3" applyNumberFormat="1" applyFont="1" applyFill="1" applyBorder="1" applyAlignment="1">
      <alignment vertical="top"/>
    </xf>
    <xf numFmtId="4" fontId="110" fillId="13" borderId="25" xfId="3" applyNumberFormat="1" applyFont="1" applyFill="1" applyBorder="1" applyAlignment="1">
      <alignment vertical="top"/>
    </xf>
    <xf numFmtId="0" fontId="105" fillId="0" borderId="24" xfId="3" applyFont="1" applyFill="1" applyBorder="1" applyAlignment="1">
      <alignment vertical="top"/>
    </xf>
    <xf numFmtId="0" fontId="105" fillId="0" borderId="26" xfId="3" applyFont="1" applyFill="1" applyBorder="1" applyAlignment="1">
      <alignment vertical="top" wrapText="1"/>
    </xf>
    <xf numFmtId="0" fontId="105" fillId="0" borderId="25" xfId="3" applyFont="1" applyFill="1" applyBorder="1" applyAlignment="1">
      <alignment vertical="top" wrapText="1"/>
    </xf>
    <xf numFmtId="0" fontId="105" fillId="0" borderId="14" xfId="846" applyNumberFormat="1" applyFont="1" applyFill="1" applyBorder="1" applyAlignment="1">
      <alignment horizontal="left" vertical="top" wrapText="1"/>
    </xf>
    <xf numFmtId="4" fontId="110" fillId="10" borderId="14" xfId="3" applyNumberFormat="1" applyFont="1" applyFill="1" applyBorder="1" applyAlignment="1">
      <alignment vertical="top"/>
    </xf>
    <xf numFmtId="164" fontId="105" fillId="14" borderId="14" xfId="3" applyNumberFormat="1" applyFont="1" applyFill="1" applyBorder="1" applyAlignment="1">
      <alignment vertical="top"/>
    </xf>
    <xf numFmtId="0" fontId="110" fillId="14" borderId="25" xfId="3" applyFont="1" applyFill="1" applyBorder="1" applyAlignment="1">
      <alignment vertical="top"/>
    </xf>
    <xf numFmtId="0" fontId="110" fillId="10" borderId="65" xfId="3" applyFont="1" applyFill="1" applyBorder="1" applyAlignment="1">
      <alignment horizontal="center" vertical="top"/>
    </xf>
    <xf numFmtId="0" fontId="110" fillId="10" borderId="16" xfId="3" applyFont="1" applyFill="1" applyBorder="1" applyAlignment="1">
      <alignment horizontal="center" vertical="top"/>
    </xf>
    <xf numFmtId="4" fontId="110" fillId="10" borderId="16" xfId="3" applyNumberFormat="1" applyFont="1" applyFill="1" applyBorder="1" applyAlignment="1">
      <alignment vertical="top"/>
    </xf>
    <xf numFmtId="4" fontId="110" fillId="10" borderId="64" xfId="3" applyNumberFormat="1" applyFont="1" applyFill="1" applyBorder="1" applyAlignment="1">
      <alignment vertical="top"/>
    </xf>
    <xf numFmtId="4" fontId="110" fillId="13" borderId="14" xfId="3" applyNumberFormat="1" applyFont="1" applyFill="1" applyBorder="1" applyAlignment="1">
      <alignment vertical="top"/>
    </xf>
    <xf numFmtId="0" fontId="105" fillId="11" borderId="27" xfId="0" applyFont="1" applyFill="1" applyBorder="1" applyAlignment="1">
      <alignment vertical="top" wrapText="1"/>
    </xf>
    <xf numFmtId="49" fontId="112" fillId="11" borderId="14" xfId="0" applyNumberFormat="1" applyFont="1" applyFill="1" applyBorder="1" applyAlignment="1">
      <alignment horizontal="center" vertical="top"/>
    </xf>
    <xf numFmtId="4" fontId="112" fillId="11" borderId="14" xfId="2" applyNumberFormat="1" applyFont="1" applyFill="1" applyBorder="1" applyAlignment="1">
      <alignment vertical="top"/>
    </xf>
    <xf numFmtId="0" fontId="105" fillId="11" borderId="14" xfId="0" applyFont="1" applyFill="1" applyBorder="1" applyAlignment="1">
      <alignment vertical="top" wrapText="1"/>
    </xf>
    <xf numFmtId="0" fontId="110" fillId="14" borderId="71" xfId="3" applyFont="1" applyFill="1" applyBorder="1" applyAlignment="1">
      <alignment vertical="top"/>
    </xf>
    <xf numFmtId="0" fontId="110" fillId="14" borderId="31" xfId="3" applyFont="1" applyFill="1" applyBorder="1" applyAlignment="1">
      <alignment vertical="top"/>
    </xf>
    <xf numFmtId="0" fontId="110" fillId="14" borderId="31" xfId="3" applyFont="1" applyFill="1" applyBorder="1" applyAlignment="1">
      <alignment vertical="top" wrapText="1"/>
    </xf>
    <xf numFmtId="0" fontId="110" fillId="14" borderId="32" xfId="3" applyFont="1" applyFill="1" applyBorder="1" applyAlignment="1">
      <alignment vertical="top" wrapText="1"/>
    </xf>
    <xf numFmtId="4" fontId="112" fillId="11" borderId="14" xfId="268" applyNumberFormat="1" applyFont="1" applyFill="1" applyBorder="1" applyAlignment="1">
      <alignment vertical="top"/>
    </xf>
    <xf numFmtId="4" fontId="105" fillId="0" borderId="14" xfId="268" applyNumberFormat="1" applyFont="1" applyBorder="1" applyAlignment="1">
      <alignment vertical="top"/>
    </xf>
    <xf numFmtId="168" fontId="105" fillId="0" borderId="24" xfId="3" applyNumberFormat="1" applyFont="1" applyFill="1" applyBorder="1" applyAlignment="1">
      <alignment horizontal="center" vertical="top"/>
    </xf>
    <xf numFmtId="0" fontId="110" fillId="13" borderId="35" xfId="3" applyFont="1" applyFill="1" applyBorder="1" applyAlignment="1">
      <alignment vertical="top"/>
    </xf>
    <xf numFmtId="0" fontId="110" fillId="13" borderId="36" xfId="3" applyFont="1" applyFill="1" applyBorder="1" applyAlignment="1">
      <alignment vertical="top"/>
    </xf>
    <xf numFmtId="0" fontId="105" fillId="11" borderId="14" xfId="0" applyFont="1" applyFill="1" applyBorder="1" applyAlignment="1">
      <alignment vertical="top"/>
    </xf>
    <xf numFmtId="0" fontId="105" fillId="11" borderId="14" xfId="0" applyFont="1" applyFill="1" applyBorder="1" applyAlignment="1">
      <alignment horizontal="center" vertical="top" wrapText="1"/>
    </xf>
    <xf numFmtId="4" fontId="110" fillId="85" borderId="14" xfId="4" applyNumberFormat="1" applyFont="1" applyFill="1" applyBorder="1" applyAlignment="1">
      <alignment horizontal="right" vertical="top"/>
    </xf>
    <xf numFmtId="4" fontId="110" fillId="12" borderId="14" xfId="4" applyNumberFormat="1" applyFont="1" applyFill="1" applyBorder="1" applyAlignment="1">
      <alignment horizontal="right" vertical="top"/>
    </xf>
    <xf numFmtId="0" fontId="110" fillId="85" borderId="14" xfId="3" applyFont="1" applyFill="1" applyBorder="1" applyAlignment="1">
      <alignment vertical="top"/>
    </xf>
    <xf numFmtId="10" fontId="106" fillId="85" borderId="14" xfId="3721" applyNumberFormat="1" applyFont="1" applyFill="1" applyBorder="1" applyAlignment="1">
      <alignment vertical="top"/>
    </xf>
    <xf numFmtId="0" fontId="110" fillId="0" borderId="14" xfId="3" applyFont="1" applyBorder="1" applyAlignment="1">
      <alignment vertical="top"/>
    </xf>
    <xf numFmtId="9" fontId="106" fillId="84" borderId="14" xfId="3721" applyFont="1" applyFill="1" applyBorder="1" applyAlignment="1">
      <alignment vertical="top"/>
    </xf>
    <xf numFmtId="0" fontId="106" fillId="86" borderId="14" xfId="0" applyFont="1" applyFill="1" applyBorder="1" applyAlignment="1">
      <alignment vertical="top"/>
    </xf>
    <xf numFmtId="0" fontId="110" fillId="86" borderId="14" xfId="3" applyFont="1" applyFill="1" applyBorder="1" applyAlignment="1">
      <alignment vertical="top"/>
    </xf>
    <xf numFmtId="9" fontId="110" fillId="0" borderId="14" xfId="3721" applyFont="1" applyBorder="1" applyAlignment="1">
      <alignment vertical="top"/>
    </xf>
    <xf numFmtId="9" fontId="106" fillId="85" borderId="14" xfId="3721" applyFont="1" applyFill="1" applyBorder="1" applyAlignment="1">
      <alignment vertical="top"/>
    </xf>
    <xf numFmtId="0" fontId="106" fillId="85" borderId="14" xfId="0" applyFont="1" applyFill="1" applyBorder="1" applyAlignment="1">
      <alignment vertical="top"/>
    </xf>
    <xf numFmtId="9" fontId="110" fillId="85" borderId="14" xfId="3721" applyFont="1" applyFill="1" applyBorder="1" applyAlignment="1">
      <alignment vertical="top"/>
    </xf>
    <xf numFmtId="0" fontId="64" fillId="0" borderId="0" xfId="3" applyFont="1" applyAlignment="1">
      <alignment vertical="top"/>
    </xf>
    <xf numFmtId="10" fontId="27" fillId="0" borderId="14" xfId="3" applyNumberFormat="1" applyFont="1" applyBorder="1" applyAlignment="1">
      <alignment vertical="top"/>
    </xf>
    <xf numFmtId="43" fontId="27" fillId="0" borderId="14" xfId="2" applyFont="1" applyBorder="1" applyAlignment="1">
      <alignment vertical="top"/>
    </xf>
    <xf numFmtId="10" fontId="27" fillId="0" borderId="14" xfId="3721" applyNumberFormat="1" applyFont="1" applyBorder="1" applyAlignment="1">
      <alignment vertical="top"/>
    </xf>
    <xf numFmtId="10" fontId="27" fillId="16" borderId="14" xfId="3721" applyNumberFormat="1" applyFont="1" applyFill="1" applyBorder="1" applyAlignment="1">
      <alignment vertical="top"/>
    </xf>
    <xf numFmtId="0" fontId="107" fillId="0" borderId="14" xfId="0" applyFont="1" applyBorder="1"/>
    <xf numFmtId="0" fontId="64" fillId="0" borderId="27" xfId="3" applyFont="1" applyBorder="1" applyAlignment="1">
      <alignment vertical="top" wrapText="1"/>
    </xf>
    <xf numFmtId="0" fontId="105" fillId="0" borderId="0" xfId="3" applyFont="1" applyBorder="1" applyAlignment="1">
      <alignment vertical="top"/>
    </xf>
    <xf numFmtId="0" fontId="64" fillId="0" borderId="27" xfId="3" applyFont="1" applyBorder="1" applyAlignment="1">
      <alignment vertical="top"/>
    </xf>
    <xf numFmtId="0" fontId="105" fillId="0" borderId="70" xfId="3" applyFont="1" applyBorder="1" applyAlignment="1">
      <alignment vertical="top"/>
    </xf>
    <xf numFmtId="9" fontId="0" fillId="84" borderId="35" xfId="3721" applyFont="1" applyFill="1" applyBorder="1" applyAlignment="1">
      <alignment vertical="top"/>
    </xf>
    <xf numFmtId="4" fontId="0" fillId="84" borderId="35" xfId="0" applyNumberFormat="1" applyFill="1" applyBorder="1" applyAlignment="1">
      <alignment vertical="top"/>
    </xf>
    <xf numFmtId="9" fontId="21" fillId="84" borderId="35" xfId="3721" applyFont="1" applyFill="1" applyBorder="1" applyAlignment="1">
      <alignment vertical="top"/>
    </xf>
    <xf numFmtId="0" fontId="21" fillId="84" borderId="35" xfId="3" applyFont="1" applyFill="1" applyBorder="1" applyAlignment="1">
      <alignment vertical="top"/>
    </xf>
    <xf numFmtId="9" fontId="21" fillId="86" borderId="35" xfId="3721" applyFont="1" applyFill="1" applyBorder="1" applyAlignment="1">
      <alignment vertical="top"/>
    </xf>
    <xf numFmtId="0" fontId="21" fillId="86" borderId="35" xfId="3" applyFont="1" applyFill="1" applyBorder="1" applyAlignment="1">
      <alignment vertical="top"/>
    </xf>
    <xf numFmtId="10" fontId="21" fillId="86" borderId="35" xfId="3721" applyNumberFormat="1" applyFont="1" applyFill="1" applyBorder="1" applyAlignment="1">
      <alignment vertical="top"/>
    </xf>
    <xf numFmtId="0" fontId="21" fillId="0" borderId="35" xfId="3" applyFont="1" applyBorder="1" applyAlignment="1">
      <alignment vertical="top"/>
    </xf>
    <xf numFmtId="9" fontId="21" fillId="0" borderId="35" xfId="3721" applyFont="1" applyBorder="1" applyAlignment="1">
      <alignment vertical="top"/>
    </xf>
    <xf numFmtId="0" fontId="105" fillId="0" borderId="35" xfId="3" applyFont="1" applyBorder="1" applyAlignment="1">
      <alignment vertical="top"/>
    </xf>
    <xf numFmtId="0" fontId="105" fillId="0" borderId="36" xfId="3" applyFont="1" applyBorder="1" applyAlignment="1">
      <alignment vertical="top"/>
    </xf>
    <xf numFmtId="0" fontId="110" fillId="0" borderId="29" xfId="3" applyFont="1" applyFill="1" applyBorder="1" applyAlignment="1">
      <alignment horizontal="right" vertical="top" wrapText="1"/>
    </xf>
    <xf numFmtId="4" fontId="110" fillId="0" borderId="29" xfId="4" applyNumberFormat="1" applyFont="1" applyFill="1" applyBorder="1" applyAlignment="1">
      <alignment horizontal="right" vertical="top"/>
    </xf>
    <xf numFmtId="0" fontId="110" fillId="0" borderId="29" xfId="3" applyFont="1" applyBorder="1" applyAlignment="1">
      <alignment vertical="top"/>
    </xf>
    <xf numFmtId="10" fontId="106" fillId="84" borderId="29" xfId="3721" applyNumberFormat="1" applyFont="1" applyFill="1" applyBorder="1" applyAlignment="1">
      <alignment vertical="top"/>
    </xf>
    <xf numFmtId="4" fontId="106" fillId="84" borderId="29" xfId="0" applyNumberFormat="1" applyFont="1" applyFill="1" applyBorder="1" applyAlignment="1">
      <alignment vertical="top"/>
    </xf>
    <xf numFmtId="10" fontId="110" fillId="84" borderId="29" xfId="3721" applyNumberFormat="1" applyFont="1" applyFill="1" applyBorder="1" applyAlignment="1">
      <alignment vertical="top"/>
    </xf>
    <xf numFmtId="4" fontId="110" fillId="84" borderId="29" xfId="3" applyNumberFormat="1" applyFont="1" applyFill="1" applyBorder="1" applyAlignment="1">
      <alignment vertical="top"/>
    </xf>
    <xf numFmtId="0" fontId="27" fillId="0" borderId="29" xfId="3" applyFont="1" applyBorder="1" applyAlignment="1">
      <alignment vertical="top"/>
    </xf>
    <xf numFmtId="0" fontId="107" fillId="0" borderId="27" xfId="0" applyFont="1" applyBorder="1"/>
    <xf numFmtId="0" fontId="107" fillId="0" borderId="28" xfId="0" applyFont="1" applyBorder="1"/>
    <xf numFmtId="0" fontId="107" fillId="0" borderId="30" xfId="0" applyFont="1" applyBorder="1"/>
    <xf numFmtId="0" fontId="107" fillId="0" borderId="33" xfId="0" applyFont="1" applyBorder="1"/>
    <xf numFmtId="0" fontId="110" fillId="16" borderId="14" xfId="3" applyFont="1" applyFill="1" applyBorder="1" applyAlignment="1">
      <alignment vertical="top" wrapText="1"/>
    </xf>
    <xf numFmtId="4" fontId="110" fillId="16" borderId="14" xfId="5" applyNumberFormat="1" applyFont="1" applyFill="1" applyBorder="1" applyAlignment="1">
      <alignment horizontal="right" vertical="top"/>
    </xf>
    <xf numFmtId="10" fontId="106" fillId="16" borderId="14" xfId="3721" applyNumberFormat="1" applyFont="1" applyFill="1" applyBorder="1" applyAlignment="1">
      <alignment vertical="top"/>
    </xf>
    <xf numFmtId="0" fontId="102" fillId="11" borderId="14" xfId="3" applyFont="1" applyFill="1" applyBorder="1" applyAlignment="1">
      <alignment horizontal="left" vertical="top"/>
    </xf>
    <xf numFmtId="0" fontId="102" fillId="11" borderId="14" xfId="3" applyFont="1" applyFill="1" applyBorder="1" applyAlignment="1">
      <alignment horizontal="center" vertical="top" wrapText="1"/>
    </xf>
    <xf numFmtId="0" fontId="102" fillId="11" borderId="14" xfId="3" applyFont="1" applyFill="1" applyBorder="1" applyAlignment="1">
      <alignment horizontal="center" vertical="top"/>
    </xf>
    <xf numFmtId="0" fontId="102" fillId="11" borderId="14" xfId="3" applyFont="1" applyFill="1" applyBorder="1" applyAlignment="1">
      <alignment horizontal="left" vertical="top" wrapText="1"/>
    </xf>
    <xf numFmtId="4" fontId="109" fillId="14" borderId="29" xfId="0" applyNumberFormat="1" applyFont="1" applyFill="1" applyBorder="1" applyAlignment="1">
      <alignment vertical="top"/>
    </xf>
    <xf numFmtId="0" fontId="105" fillId="14" borderId="29" xfId="3" applyFont="1" applyFill="1" applyBorder="1" applyAlignment="1">
      <alignment vertical="top"/>
    </xf>
    <xf numFmtId="0" fontId="110" fillId="14" borderId="28" xfId="3" applyFont="1" applyFill="1" applyBorder="1" applyAlignment="1">
      <alignment vertical="top"/>
    </xf>
    <xf numFmtId="0" fontId="110" fillId="14" borderId="30" xfId="3" applyFont="1" applyFill="1" applyBorder="1" applyAlignment="1">
      <alignment vertical="top" wrapText="1"/>
    </xf>
    <xf numFmtId="0" fontId="110" fillId="14" borderId="33" xfId="3" applyFont="1" applyFill="1" applyBorder="1" applyAlignment="1">
      <alignment vertical="top" wrapText="1"/>
    </xf>
    <xf numFmtId="10" fontId="109" fillId="14" borderId="29" xfId="3721" applyNumberFormat="1" applyFont="1" applyFill="1" applyBorder="1" applyAlignment="1">
      <alignment vertical="top"/>
    </xf>
    <xf numFmtId="10" fontId="107" fillId="14" borderId="29" xfId="3721" applyNumberFormat="1" applyFont="1" applyFill="1" applyBorder="1" applyAlignment="1">
      <alignment vertical="top"/>
    </xf>
    <xf numFmtId="4" fontId="107" fillId="14" borderId="29" xfId="0" applyNumberFormat="1" applyFont="1" applyFill="1" applyBorder="1" applyAlignment="1">
      <alignment vertical="top"/>
    </xf>
    <xf numFmtId="10" fontId="110" fillId="16" borderId="14" xfId="3721" applyNumberFormat="1" applyFont="1" applyFill="1" applyBorder="1" applyAlignment="1">
      <alignment horizontal="right" vertical="top"/>
    </xf>
    <xf numFmtId="4" fontId="110" fillId="84" borderId="14" xfId="4" applyNumberFormat="1" applyFont="1" applyFill="1" applyBorder="1" applyAlignment="1">
      <alignment horizontal="right" vertical="top"/>
    </xf>
    <xf numFmtId="0" fontId="110" fillId="84" borderId="14" xfId="3" applyFont="1" applyFill="1" applyBorder="1" applyAlignment="1">
      <alignment vertical="top" wrapText="1"/>
    </xf>
    <xf numFmtId="10" fontId="110" fillId="84" borderId="14" xfId="3721" applyNumberFormat="1" applyFont="1" applyFill="1" applyBorder="1" applyAlignment="1">
      <alignment horizontal="right" vertical="top"/>
    </xf>
    <xf numFmtId="10" fontId="106" fillId="84" borderId="14" xfId="3721" applyNumberFormat="1" applyFont="1" applyFill="1" applyBorder="1" applyAlignment="1">
      <alignment vertical="top"/>
    </xf>
    <xf numFmtId="43" fontId="27" fillId="84" borderId="0" xfId="3" applyNumberFormat="1" applyFont="1" applyFill="1" applyAlignment="1">
      <alignment vertical="top"/>
    </xf>
    <xf numFmtId="0" fontId="27" fillId="0" borderId="0" xfId="3" applyFont="1" applyFill="1" applyBorder="1" applyAlignment="1">
      <alignment vertical="top"/>
    </xf>
    <xf numFmtId="0" fontId="21" fillId="0" borderId="0" xfId="3" applyFont="1" applyFill="1" applyAlignment="1">
      <alignment vertical="top"/>
    </xf>
    <xf numFmtId="9" fontId="21" fillId="0" borderId="35" xfId="3721" applyFont="1" applyFill="1" applyBorder="1" applyAlignment="1">
      <alignment vertical="top"/>
    </xf>
    <xf numFmtId="0" fontId="21" fillId="0" borderId="35" xfId="3" applyFont="1" applyFill="1" applyBorder="1" applyAlignment="1">
      <alignment vertical="top"/>
    </xf>
    <xf numFmtId="10" fontId="21" fillId="0" borderId="35" xfId="3721" applyNumberFormat="1" applyFont="1" applyFill="1" applyBorder="1" applyAlignment="1">
      <alignment vertical="top"/>
    </xf>
    <xf numFmtId="0" fontId="105" fillId="0" borderId="35" xfId="3" applyFont="1" applyFill="1" applyBorder="1" applyAlignment="1">
      <alignment vertical="top"/>
    </xf>
    <xf numFmtId="0" fontId="105" fillId="0" borderId="36" xfId="3" applyFont="1" applyFill="1" applyBorder="1" applyAlignment="1">
      <alignment vertical="top"/>
    </xf>
    <xf numFmtId="0" fontId="23" fillId="0" borderId="38" xfId="3" applyFont="1" applyFill="1" applyBorder="1" applyAlignment="1">
      <alignment horizontal="center" vertical="top"/>
    </xf>
    <xf numFmtId="0" fontId="22" fillId="0" borderId="35" xfId="3" applyFont="1" applyFill="1" applyBorder="1" applyAlignment="1">
      <alignment horizontal="left" vertical="top" wrapText="1"/>
    </xf>
    <xf numFmtId="0" fontId="22" fillId="0" borderId="35" xfId="3" applyFont="1" applyFill="1" applyBorder="1" applyAlignment="1">
      <alignment horizontal="center" vertical="top" wrapText="1"/>
    </xf>
    <xf numFmtId="0" fontId="22" fillId="0" borderId="35" xfId="3" applyFont="1" applyFill="1" applyBorder="1" applyAlignment="1">
      <alignment horizontal="center" vertical="top"/>
    </xf>
    <xf numFmtId="4" fontId="24" fillId="0" borderId="35" xfId="4" applyNumberFormat="1" applyFont="1" applyFill="1" applyBorder="1" applyAlignment="1">
      <alignment horizontal="right" vertical="top"/>
    </xf>
    <xf numFmtId="4" fontId="25" fillId="0" borderId="36" xfId="4" applyNumberFormat="1" applyFont="1" applyFill="1" applyBorder="1" applyAlignment="1">
      <alignment horizontal="right" vertical="top"/>
    </xf>
    <xf numFmtId="0" fontId="0" fillId="0" borderId="0" xfId="0" applyFill="1"/>
    <xf numFmtId="4" fontId="28" fillId="0" borderId="0" xfId="4" applyNumberFormat="1" applyFont="1" applyFill="1" applyBorder="1" applyAlignment="1">
      <alignment horizontal="right" vertical="top"/>
    </xf>
    <xf numFmtId="9" fontId="0" fillId="0" borderId="0" xfId="3721" applyFont="1" applyFill="1" applyAlignment="1">
      <alignment vertical="top"/>
    </xf>
    <xf numFmtId="4" fontId="0" fillId="0" borderId="0" xfId="0" applyNumberFormat="1" applyFill="1" applyAlignment="1">
      <alignment vertical="top"/>
    </xf>
    <xf numFmtId="9" fontId="27" fillId="0" borderId="0" xfId="3721" applyFont="1" applyFill="1" applyAlignment="1">
      <alignment vertical="top"/>
    </xf>
    <xf numFmtId="10" fontId="27" fillId="0" borderId="0" xfId="3721" applyNumberFormat="1" applyFont="1" applyFill="1" applyAlignment="1">
      <alignment vertical="top"/>
    </xf>
    <xf numFmtId="0" fontId="28" fillId="0" borderId="0" xfId="3" applyFont="1" applyFill="1" applyBorder="1" applyAlignment="1">
      <alignment vertical="top" wrapText="1"/>
    </xf>
    <xf numFmtId="0" fontId="28" fillId="0" borderId="0" xfId="3" applyFont="1" applyFill="1" applyAlignment="1">
      <alignment horizontal="center" vertical="top"/>
    </xf>
    <xf numFmtId="0" fontId="28" fillId="0" borderId="0" xfId="3" applyFont="1" applyFill="1" applyAlignment="1">
      <alignment horizontal="left" vertical="top" wrapText="1"/>
    </xf>
    <xf numFmtId="0" fontId="28" fillId="0" borderId="0" xfId="3" applyFont="1" applyFill="1" applyAlignment="1">
      <alignment horizontal="center" vertical="top" wrapText="1"/>
    </xf>
    <xf numFmtId="0" fontId="28" fillId="0" borderId="0" xfId="3" applyFont="1" applyFill="1" applyAlignment="1">
      <alignment vertical="top" wrapText="1"/>
    </xf>
    <xf numFmtId="0" fontId="26" fillId="0" borderId="27" xfId="3" applyFont="1" applyFill="1" applyBorder="1" applyAlignment="1">
      <alignment horizontal="left" vertical="top"/>
    </xf>
    <xf numFmtId="4" fontId="26" fillId="0" borderId="27" xfId="4" applyNumberFormat="1" applyFont="1" applyFill="1" applyBorder="1" applyAlignment="1">
      <alignment horizontal="right" vertical="top"/>
    </xf>
    <xf numFmtId="0" fontId="26" fillId="0" borderId="14" xfId="3" applyFont="1" applyFill="1" applyBorder="1" applyAlignment="1">
      <alignment horizontal="left" vertical="top"/>
    </xf>
    <xf numFmtId="4" fontId="26" fillId="0" borderId="14" xfId="4" applyNumberFormat="1" applyFont="1" applyFill="1" applyBorder="1" applyAlignment="1">
      <alignment horizontal="right" vertical="top"/>
    </xf>
    <xf numFmtId="4" fontId="28" fillId="0" borderId="14" xfId="4" applyNumberFormat="1" applyFont="1" applyFill="1" applyBorder="1" applyAlignment="1">
      <alignment horizontal="right" vertical="top"/>
    </xf>
    <xf numFmtId="4" fontId="28" fillId="0" borderId="0" xfId="4" applyNumberFormat="1" applyFont="1" applyFill="1" applyAlignment="1">
      <alignment horizontal="right" vertical="top"/>
    </xf>
    <xf numFmtId="9" fontId="116" fillId="87" borderId="24" xfId="3721" applyFont="1" applyFill="1" applyBorder="1" applyAlignment="1">
      <alignment vertical="top"/>
    </xf>
    <xf numFmtId="9" fontId="0" fillId="87" borderId="26" xfId="3721" applyFont="1" applyFill="1" applyBorder="1" applyAlignment="1">
      <alignment vertical="top"/>
    </xf>
    <xf numFmtId="0" fontId="21" fillId="9" borderId="35" xfId="3" applyFont="1" applyFill="1" applyBorder="1" applyAlignment="1">
      <alignment vertical="top"/>
    </xf>
    <xf numFmtId="0" fontId="27" fillId="9" borderId="0" xfId="3" applyFont="1" applyFill="1" applyAlignment="1">
      <alignment vertical="top"/>
    </xf>
    <xf numFmtId="9" fontId="0" fillId="16" borderId="26" xfId="3721" applyFont="1" applyFill="1" applyBorder="1" applyAlignment="1">
      <alignment vertical="top"/>
    </xf>
    <xf numFmtId="0" fontId="8" fillId="5" borderId="0" xfId="0" applyFont="1" applyFill="1" applyBorder="1" applyAlignment="1" applyProtection="1">
      <alignment horizontal="left" vertical="center"/>
    </xf>
    <xf numFmtId="0" fontId="7" fillId="6" borderId="4" xfId="1" applyFont="1" applyFill="1" applyBorder="1" applyAlignment="1" applyProtection="1">
      <alignment horizontal="center" vertical="center"/>
    </xf>
    <xf numFmtId="0" fontId="7" fillId="6" borderId="0" xfId="1" applyFont="1" applyFill="1" applyBorder="1" applyAlignment="1" applyProtection="1">
      <alignment horizontal="center" vertical="center"/>
    </xf>
    <xf numFmtId="0" fontId="7" fillId="6" borderId="5" xfId="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5" xfId="1" applyFont="1" applyFill="1" applyBorder="1" applyAlignment="1" applyProtection="1">
      <alignment horizontal="center" vertical="center"/>
    </xf>
    <xf numFmtId="0" fontId="117" fillId="0" borderId="26" xfId="3" applyFont="1" applyFill="1" applyBorder="1" applyAlignment="1">
      <alignment horizontal="center" vertical="top"/>
    </xf>
    <xf numFmtId="0" fontId="20" fillId="0" borderId="38" xfId="3" applyFont="1" applyFill="1" applyBorder="1" applyAlignment="1">
      <alignment horizontal="center" vertical="top"/>
    </xf>
    <xf numFmtId="0" fontId="20" fillId="0" borderId="35" xfId="3" applyFont="1" applyFill="1" applyBorder="1" applyAlignment="1">
      <alignment horizontal="center" vertical="top"/>
    </xf>
    <xf numFmtId="0" fontId="20" fillId="0" borderId="26" xfId="3" applyFont="1" applyFill="1" applyBorder="1" applyAlignment="1">
      <alignment horizontal="center" vertical="top"/>
    </xf>
    <xf numFmtId="0" fontId="20" fillId="0" borderId="36" xfId="3" applyFont="1" applyFill="1" applyBorder="1" applyAlignment="1">
      <alignment horizontal="center" vertical="top"/>
    </xf>
    <xf numFmtId="9" fontId="116" fillId="87" borderId="26" xfId="3721" applyFont="1" applyFill="1" applyBorder="1" applyAlignment="1">
      <alignment horizontal="center" vertical="top"/>
    </xf>
    <xf numFmtId="164" fontId="82" fillId="0" borderId="0" xfId="10" applyFont="1" applyFill="1" applyBorder="1" applyAlignment="1">
      <alignment horizontal="center" vertical="top"/>
    </xf>
    <xf numFmtId="165" fontId="61" fillId="0" borderId="0" xfId="11" applyNumberFormat="1" applyFont="1" applyFill="1" applyBorder="1" applyAlignment="1">
      <alignment horizontal="center" vertical="top" wrapText="1"/>
    </xf>
    <xf numFmtId="0" fontId="110" fillId="10" borderId="22" xfId="3" applyFont="1" applyFill="1" applyBorder="1" applyAlignment="1">
      <alignment horizontal="center" vertical="top"/>
    </xf>
    <xf numFmtId="0" fontId="110" fillId="10" borderId="23" xfId="3" applyFont="1" applyFill="1" applyBorder="1" applyAlignment="1">
      <alignment horizontal="center" vertical="top"/>
    </xf>
    <xf numFmtId="0" fontId="110" fillId="13" borderId="22" xfId="0" applyFont="1" applyFill="1" applyBorder="1" applyAlignment="1">
      <alignment horizontal="center" vertical="top"/>
    </xf>
    <xf numFmtId="0" fontId="110" fillId="13" borderId="23" xfId="0" applyFont="1" applyFill="1" applyBorder="1" applyAlignment="1">
      <alignment horizontal="center" vertical="top"/>
    </xf>
    <xf numFmtId="0" fontId="110" fillId="13" borderId="37" xfId="0" applyFont="1" applyFill="1" applyBorder="1" applyAlignment="1">
      <alignment horizontal="center" vertical="top"/>
    </xf>
    <xf numFmtId="0" fontId="110" fillId="13" borderId="22" xfId="3" applyFont="1" applyFill="1" applyBorder="1" applyAlignment="1">
      <alignment horizontal="center" vertical="top"/>
    </xf>
    <xf numFmtId="0" fontId="110" fillId="13" borderId="23" xfId="3" applyFont="1" applyFill="1" applyBorder="1" applyAlignment="1">
      <alignment horizontal="center" vertical="top"/>
    </xf>
    <xf numFmtId="0" fontId="110" fillId="13" borderId="24" xfId="3" applyFont="1" applyFill="1" applyBorder="1" applyAlignment="1">
      <alignment horizontal="center" vertical="top"/>
    </xf>
    <xf numFmtId="0" fontId="110" fillId="13" borderId="26" xfId="3" applyFont="1" applyFill="1" applyBorder="1" applyAlignment="1">
      <alignment horizontal="center" vertical="top"/>
    </xf>
    <xf numFmtId="0" fontId="110" fillId="10" borderId="24" xfId="3" applyFont="1" applyFill="1" applyBorder="1" applyAlignment="1">
      <alignment horizontal="center" vertical="top"/>
    </xf>
    <xf numFmtId="0" fontId="110" fillId="10" borderId="26" xfId="3" applyFont="1" applyFill="1" applyBorder="1" applyAlignment="1">
      <alignment horizontal="center" vertical="top"/>
    </xf>
    <xf numFmtId="0" fontId="110" fillId="10" borderId="25" xfId="3" applyFont="1" applyFill="1" applyBorder="1" applyAlignment="1">
      <alignment horizontal="center" vertical="top"/>
    </xf>
    <xf numFmtId="0" fontId="110" fillId="13" borderId="24" xfId="0" applyFont="1" applyFill="1" applyBorder="1" applyAlignment="1">
      <alignment horizontal="left" vertical="top"/>
    </xf>
    <xf numFmtId="0" fontId="110" fillId="13" borderId="26" xfId="0" applyFont="1" applyFill="1" applyBorder="1" applyAlignment="1">
      <alignment horizontal="left" vertical="top"/>
    </xf>
    <xf numFmtId="0" fontId="110" fillId="13" borderId="25" xfId="0" applyFont="1" applyFill="1" applyBorder="1" applyAlignment="1">
      <alignment horizontal="left" vertical="top"/>
    </xf>
    <xf numFmtId="0" fontId="110" fillId="10" borderId="19" xfId="3" applyFont="1" applyFill="1" applyBorder="1" applyAlignment="1">
      <alignment horizontal="center" vertical="top"/>
    </xf>
    <xf numFmtId="0" fontId="110" fillId="10" borderId="18" xfId="3" applyFont="1" applyFill="1" applyBorder="1" applyAlignment="1">
      <alignment horizontal="center" vertical="top"/>
    </xf>
    <xf numFmtId="0" fontId="110" fillId="10" borderId="19" xfId="3" quotePrefix="1" applyFont="1" applyFill="1" applyBorder="1" applyAlignment="1">
      <alignment horizontal="center" vertical="top"/>
    </xf>
    <xf numFmtId="0" fontId="110" fillId="10" borderId="18" xfId="3" quotePrefix="1" applyFont="1" applyFill="1" applyBorder="1" applyAlignment="1">
      <alignment horizontal="center" vertical="top"/>
    </xf>
    <xf numFmtId="0" fontId="110" fillId="10" borderId="22" xfId="3" applyFont="1" applyFill="1" applyBorder="1" applyAlignment="1">
      <alignment horizontal="center" vertical="top" wrapText="1"/>
    </xf>
    <xf numFmtId="0" fontId="110" fillId="10" borderId="23" xfId="3" applyFont="1" applyFill="1" applyBorder="1" applyAlignment="1">
      <alignment horizontal="center" vertical="top" wrapText="1"/>
    </xf>
    <xf numFmtId="0" fontId="110" fillId="10" borderId="37" xfId="3" applyFont="1" applyFill="1" applyBorder="1" applyAlignment="1">
      <alignment horizontal="center" vertical="top" wrapText="1"/>
    </xf>
    <xf numFmtId="0" fontId="110" fillId="10" borderId="24" xfId="3" quotePrefix="1" applyFont="1" applyFill="1" applyBorder="1" applyAlignment="1">
      <alignment horizontal="center" vertical="top"/>
    </xf>
    <xf numFmtId="0" fontId="110" fillId="10" borderId="26" xfId="3" quotePrefix="1" applyFont="1" applyFill="1" applyBorder="1" applyAlignment="1">
      <alignment horizontal="center" vertical="top"/>
    </xf>
    <xf numFmtId="0" fontId="114" fillId="0" borderId="27" xfId="0" applyFont="1" applyBorder="1" applyAlignment="1">
      <alignment horizontal="center" vertical="top"/>
    </xf>
    <xf numFmtId="0" fontId="114" fillId="86" borderId="27" xfId="0" applyFont="1" applyFill="1" applyBorder="1" applyAlignment="1">
      <alignment horizontal="center" vertical="top"/>
    </xf>
    <xf numFmtId="165" fontId="61" fillId="11" borderId="0" xfId="11" applyNumberFormat="1" applyFont="1" applyFill="1" applyBorder="1" applyAlignment="1">
      <alignment horizontal="center" vertical="top" wrapText="1"/>
    </xf>
    <xf numFmtId="4" fontId="24" fillId="11" borderId="26" xfId="4" applyNumberFormat="1" applyFont="1" applyFill="1" applyBorder="1" applyAlignment="1">
      <alignment horizontal="center" vertical="top"/>
    </xf>
    <xf numFmtId="4" fontId="24" fillId="11" borderId="25" xfId="4" applyNumberFormat="1" applyFont="1" applyFill="1" applyBorder="1" applyAlignment="1">
      <alignment horizontal="center" vertical="top"/>
    </xf>
    <xf numFmtId="0" fontId="113" fillId="0" borderId="38" xfId="3" applyFont="1" applyBorder="1" applyAlignment="1">
      <alignment horizontal="center" vertical="top"/>
    </xf>
    <xf numFmtId="0" fontId="113" fillId="0" borderId="35" xfId="3" applyFont="1" applyBorder="1" applyAlignment="1">
      <alignment horizontal="center" vertical="top"/>
    </xf>
    <xf numFmtId="0" fontId="113" fillId="0" borderId="36" xfId="3" applyFont="1" applyBorder="1" applyAlignment="1">
      <alignment horizontal="center" vertical="top"/>
    </xf>
    <xf numFmtId="0" fontId="110" fillId="10" borderId="72" xfId="3" applyFont="1" applyFill="1" applyBorder="1" applyAlignment="1">
      <alignment horizontal="center" vertical="top" wrapText="1"/>
    </xf>
    <xf numFmtId="0" fontId="110" fillId="10" borderId="34" xfId="3" applyFont="1" applyFill="1" applyBorder="1" applyAlignment="1">
      <alignment horizontal="center" vertical="top" wrapText="1"/>
    </xf>
    <xf numFmtId="0" fontId="110" fillId="10" borderId="73" xfId="3" applyFont="1" applyFill="1" applyBorder="1" applyAlignment="1">
      <alignment horizontal="center" vertical="top" wrapText="1"/>
    </xf>
    <xf numFmtId="164" fontId="82" fillId="11" borderId="0" xfId="10" applyFont="1" applyFill="1" applyBorder="1" applyAlignment="1">
      <alignment horizontal="center" vertical="top"/>
    </xf>
    <xf numFmtId="0" fontId="110" fillId="85" borderId="14" xfId="3" applyFont="1" applyFill="1" applyBorder="1" applyAlignment="1">
      <alignment horizontal="right" vertical="top" wrapText="1"/>
    </xf>
    <xf numFmtId="0" fontId="110" fillId="12" borderId="14" xfId="3" applyFont="1" applyFill="1" applyBorder="1" applyAlignment="1">
      <alignment horizontal="right" vertical="top" wrapText="1"/>
    </xf>
    <xf numFmtId="0" fontId="114" fillId="84" borderId="27" xfId="0" applyFont="1" applyFill="1" applyBorder="1" applyAlignment="1">
      <alignment horizontal="center" vertical="top"/>
    </xf>
    <xf numFmtId="0" fontId="110" fillId="10" borderId="17" xfId="3" applyFont="1" applyFill="1" applyBorder="1" applyAlignment="1">
      <alignment horizontal="center" vertical="top"/>
    </xf>
    <xf numFmtId="0" fontId="110" fillId="83" borderId="24" xfId="3" applyFont="1" applyFill="1" applyBorder="1" applyAlignment="1">
      <alignment horizontal="center" vertical="top"/>
    </xf>
    <xf numFmtId="0" fontId="110" fillId="83" borderId="26" xfId="3" applyFont="1" applyFill="1" applyBorder="1" applyAlignment="1">
      <alignment horizontal="center" vertical="top"/>
    </xf>
    <xf numFmtId="0" fontId="110" fillId="83" borderId="25" xfId="3" applyFont="1" applyFill="1" applyBorder="1" applyAlignment="1">
      <alignment horizontal="center" vertical="top"/>
    </xf>
    <xf numFmtId="0" fontId="110" fillId="13" borderId="22" xfId="3" quotePrefix="1" applyFont="1" applyFill="1" applyBorder="1" applyAlignment="1">
      <alignment horizontal="center" vertical="top"/>
    </xf>
    <xf numFmtId="0" fontId="110" fillId="13" borderId="23" xfId="3" quotePrefix="1" applyFont="1" applyFill="1" applyBorder="1" applyAlignment="1">
      <alignment horizontal="center" vertical="top"/>
    </xf>
    <xf numFmtId="0" fontId="110" fillId="83" borderId="24" xfId="3" quotePrefix="1" applyFont="1" applyFill="1" applyBorder="1" applyAlignment="1">
      <alignment horizontal="center" vertical="top"/>
    </xf>
    <xf numFmtId="0" fontId="110" fillId="83" borderId="26" xfId="3" quotePrefix="1" applyFont="1" applyFill="1" applyBorder="1" applyAlignment="1">
      <alignment horizontal="center" vertical="top"/>
    </xf>
    <xf numFmtId="0" fontId="110" fillId="0" borderId="24" xfId="3" applyFont="1" applyFill="1" applyBorder="1" applyAlignment="1">
      <alignment horizontal="center" vertical="top" wrapText="1"/>
    </xf>
    <xf numFmtId="0" fontId="110" fillId="0" borderId="26" xfId="3" applyFont="1" applyFill="1" applyBorder="1" applyAlignment="1">
      <alignment horizontal="center" vertical="top" wrapText="1"/>
    </xf>
    <xf numFmtId="0" fontId="110" fillId="10" borderId="22" xfId="3" quotePrefix="1" applyFont="1" applyFill="1" applyBorder="1" applyAlignment="1">
      <alignment horizontal="center" vertical="top"/>
    </xf>
    <xf numFmtId="0" fontId="110" fillId="10" borderId="23" xfId="3" quotePrefix="1" applyFont="1" applyFill="1" applyBorder="1" applyAlignment="1">
      <alignment horizontal="center" vertical="top"/>
    </xf>
    <xf numFmtId="0" fontId="110" fillId="0" borderId="25" xfId="3" applyFont="1" applyFill="1" applyBorder="1" applyAlignment="1">
      <alignment horizontal="center" vertical="top" wrapText="1"/>
    </xf>
    <xf numFmtId="0" fontId="110" fillId="0" borderId="24" xfId="407" applyFont="1" applyFill="1" applyBorder="1" applyAlignment="1">
      <alignment horizontal="center" vertical="top" wrapText="1"/>
    </xf>
    <xf numFmtId="0" fontId="110" fillId="0" borderId="26" xfId="407" applyFont="1" applyFill="1" applyBorder="1" applyAlignment="1">
      <alignment horizontal="center" vertical="top" wrapText="1"/>
    </xf>
    <xf numFmtId="0" fontId="110" fillId="0" borderId="25" xfId="407" applyFont="1" applyFill="1" applyBorder="1" applyAlignment="1">
      <alignment horizontal="center" vertical="top" wrapText="1"/>
    </xf>
    <xf numFmtId="0" fontId="110" fillId="10" borderId="25" xfId="3" quotePrefix="1" applyFont="1" applyFill="1" applyBorder="1" applyAlignment="1">
      <alignment horizontal="center" vertical="top"/>
    </xf>
    <xf numFmtId="0" fontId="118" fillId="0" borderId="0" xfId="3" applyFont="1" applyFill="1" applyAlignment="1">
      <alignment vertical="top"/>
    </xf>
    <xf numFmtId="43" fontId="119" fillId="0" borderId="0" xfId="3" applyNumberFormat="1" applyFont="1" applyFill="1" applyAlignment="1">
      <alignment vertical="top"/>
    </xf>
    <xf numFmtId="211" fontId="119" fillId="0" borderId="0" xfId="3721" applyNumberFormat="1" applyFont="1" applyFill="1" applyAlignment="1">
      <alignment vertical="top"/>
    </xf>
    <xf numFmtId="0" fontId="119" fillId="0" borderId="0" xfId="3" applyFont="1" applyFill="1" applyAlignment="1">
      <alignment vertical="top"/>
    </xf>
    <xf numFmtId="0" fontId="120" fillId="0" borderId="0" xfId="0" applyFont="1" applyFill="1" applyAlignment="1">
      <alignment vertical="top"/>
    </xf>
    <xf numFmtId="0" fontId="119" fillId="0" borderId="14" xfId="3" applyFont="1" applyFill="1" applyBorder="1" applyAlignment="1">
      <alignment vertical="top"/>
    </xf>
    <xf numFmtId="0" fontId="121" fillId="0" borderId="14" xfId="3" applyFont="1" applyFill="1" applyBorder="1" applyAlignment="1">
      <alignment horizontal="center" vertical="top"/>
    </xf>
    <xf numFmtId="0" fontId="121" fillId="0" borderId="14" xfId="3" applyFont="1" applyFill="1" applyBorder="1" applyAlignment="1">
      <alignment horizontal="left" vertical="top" wrapText="1"/>
    </xf>
    <xf numFmtId="0" fontId="121" fillId="0" borderId="14" xfId="3" applyFont="1" applyFill="1" applyBorder="1" applyAlignment="1">
      <alignment horizontal="center" vertical="top" wrapText="1"/>
    </xf>
    <xf numFmtId="0" fontId="121" fillId="0" borderId="14" xfId="3" applyFont="1" applyFill="1" applyBorder="1" applyAlignment="1">
      <alignment vertical="top" wrapText="1"/>
    </xf>
    <xf numFmtId="0" fontId="119" fillId="0" borderId="14" xfId="3" applyFont="1" applyFill="1" applyBorder="1" applyAlignment="1">
      <alignment horizontal="center" vertical="top"/>
    </xf>
    <xf numFmtId="4" fontId="119" fillId="0" borderId="14" xfId="4" applyNumberFormat="1" applyFont="1" applyFill="1" applyBorder="1" applyAlignment="1">
      <alignment horizontal="right" vertical="top"/>
    </xf>
    <xf numFmtId="10" fontId="122" fillId="0" borderId="14" xfId="3721" applyNumberFormat="1" applyFont="1" applyFill="1" applyBorder="1" applyAlignment="1">
      <alignment vertical="top"/>
    </xf>
    <xf numFmtId="9" fontId="120" fillId="0" borderId="14" xfId="3721" applyFont="1" applyFill="1" applyBorder="1" applyAlignment="1">
      <alignment vertical="top"/>
    </xf>
    <xf numFmtId="4" fontId="120" fillId="0" borderId="14" xfId="0" applyNumberFormat="1" applyFont="1" applyFill="1" applyBorder="1" applyAlignment="1">
      <alignment vertical="top"/>
    </xf>
    <xf numFmtId="4" fontId="120" fillId="16" borderId="14" xfId="0" applyNumberFormat="1" applyFont="1" applyFill="1" applyBorder="1" applyAlignment="1">
      <alignment vertical="top"/>
    </xf>
    <xf numFmtId="0" fontId="120" fillId="0" borderId="14" xfId="0" applyFont="1" applyFill="1" applyBorder="1" applyAlignment="1">
      <alignment vertical="top"/>
    </xf>
    <xf numFmtId="10" fontId="120" fillId="0" borderId="14" xfId="3721" applyNumberFormat="1" applyFont="1" applyFill="1" applyBorder="1" applyAlignment="1">
      <alignment vertical="top"/>
    </xf>
    <xf numFmtId="4" fontId="120" fillId="9" borderId="14" xfId="0" applyNumberFormat="1" applyFont="1" applyFill="1" applyBorder="1" applyAlignment="1">
      <alignment vertical="top"/>
    </xf>
    <xf numFmtId="10" fontId="119" fillId="0" borderId="14" xfId="3" applyNumberFormat="1" applyFont="1" applyFill="1" applyBorder="1" applyAlignment="1">
      <alignment vertical="top"/>
    </xf>
    <xf numFmtId="43" fontId="119" fillId="0" borderId="14" xfId="2" applyFont="1" applyFill="1" applyBorder="1" applyAlignment="1">
      <alignment vertical="top"/>
    </xf>
    <xf numFmtId="10" fontId="119" fillId="0" borderId="14" xfId="6" applyNumberFormat="1" applyFont="1" applyFill="1" applyBorder="1" applyAlignment="1">
      <alignment vertical="top"/>
    </xf>
    <xf numFmtId="10" fontId="119" fillId="0" borderId="14" xfId="3721" applyNumberFormat="1" applyFont="1" applyFill="1" applyBorder="1" applyAlignment="1">
      <alignment vertical="top"/>
    </xf>
    <xf numFmtId="4" fontId="121" fillId="0" borderId="14" xfId="3" applyNumberFormat="1" applyFont="1" applyFill="1" applyBorder="1" applyAlignment="1">
      <alignment vertical="top" wrapText="1"/>
    </xf>
    <xf numFmtId="4" fontId="121" fillId="0" borderId="14" xfId="3" quotePrefix="1" applyNumberFormat="1" applyFont="1" applyFill="1" applyBorder="1" applyAlignment="1">
      <alignment vertical="top"/>
    </xf>
    <xf numFmtId="4" fontId="121" fillId="0" borderId="14" xfId="3" applyNumberFormat="1" applyFont="1" applyFill="1" applyBorder="1" applyAlignment="1">
      <alignment vertical="top"/>
    </xf>
    <xf numFmtId="4" fontId="119" fillId="0" borderId="14" xfId="3" applyNumberFormat="1" applyFont="1" applyFill="1" applyBorder="1" applyAlignment="1">
      <alignment vertical="top"/>
    </xf>
    <xf numFmtId="4" fontId="121" fillId="0" borderId="14" xfId="5" applyNumberFormat="1" applyFont="1" applyFill="1" applyBorder="1" applyAlignment="1">
      <alignment horizontal="right" vertical="top"/>
    </xf>
    <xf numFmtId="10" fontId="121" fillId="0" borderId="14" xfId="3721" applyNumberFormat="1" applyFont="1" applyFill="1" applyBorder="1" applyAlignment="1">
      <alignment horizontal="right" vertical="top"/>
    </xf>
    <xf numFmtId="10" fontId="123" fillId="0" borderId="14" xfId="3721" applyNumberFormat="1" applyFont="1" applyFill="1" applyBorder="1" applyAlignment="1">
      <alignment vertical="top"/>
    </xf>
    <xf numFmtId="4" fontId="121" fillId="16" borderId="14" xfId="5" applyNumberFormat="1" applyFont="1" applyFill="1" applyBorder="1" applyAlignment="1">
      <alignment horizontal="right" vertical="top"/>
    </xf>
    <xf numFmtId="4" fontId="121" fillId="9" borderId="14" xfId="5" applyNumberFormat="1" applyFont="1" applyFill="1" applyBorder="1" applyAlignment="1">
      <alignment horizontal="right" vertical="top"/>
    </xf>
    <xf numFmtId="4" fontId="121" fillId="0" borderId="14" xfId="4" applyNumberFormat="1" applyFont="1" applyFill="1" applyBorder="1" applyAlignment="1">
      <alignment horizontal="right" vertical="top"/>
    </xf>
    <xf numFmtId="4" fontId="121" fillId="16" borderId="14" xfId="4" applyNumberFormat="1" applyFont="1" applyFill="1" applyBorder="1" applyAlignment="1">
      <alignment horizontal="right" vertical="top"/>
    </xf>
    <xf numFmtId="4" fontId="121" fillId="9" borderId="14" xfId="4" applyNumberFormat="1" applyFont="1" applyFill="1" applyBorder="1" applyAlignment="1">
      <alignment horizontal="right" vertical="top"/>
    </xf>
    <xf numFmtId="0" fontId="121" fillId="0" borderId="14" xfId="3" quotePrefix="1" applyFont="1" applyFill="1" applyBorder="1" applyAlignment="1">
      <alignment vertical="top" wrapText="1"/>
    </xf>
    <xf numFmtId="0" fontId="121" fillId="0" borderId="14" xfId="3" applyFont="1" applyFill="1" applyBorder="1" applyAlignment="1">
      <alignment vertical="top"/>
    </xf>
    <xf numFmtId="0" fontId="121" fillId="0" borderId="14" xfId="3" applyFont="1" applyFill="1" applyBorder="1" applyAlignment="1">
      <alignment horizontal="right" vertical="top" wrapText="1"/>
    </xf>
    <xf numFmtId="10" fontId="121" fillId="0" borderId="14" xfId="3" applyNumberFormat="1" applyFont="1" applyFill="1" applyBorder="1" applyAlignment="1">
      <alignment vertical="top"/>
    </xf>
    <xf numFmtId="0" fontId="121" fillId="0" borderId="14" xfId="3" applyFont="1" applyFill="1" applyBorder="1" applyAlignment="1">
      <alignment horizontal="right" vertical="top" wrapText="1"/>
    </xf>
    <xf numFmtId="4" fontId="123" fillId="0" borderId="14" xfId="0" applyNumberFormat="1" applyFont="1" applyFill="1" applyBorder="1" applyAlignment="1">
      <alignment vertical="top"/>
    </xf>
    <xf numFmtId="10" fontId="121" fillId="0" borderId="14" xfId="3721" applyNumberFormat="1" applyFont="1" applyFill="1" applyBorder="1" applyAlignment="1">
      <alignment vertical="top"/>
    </xf>
    <xf numFmtId="4" fontId="121" fillId="16" borderId="14" xfId="3" applyNumberFormat="1" applyFont="1" applyFill="1" applyBorder="1" applyAlignment="1">
      <alignment vertical="top"/>
    </xf>
    <xf numFmtId="4" fontId="121" fillId="9" borderId="14" xfId="3" applyNumberFormat="1" applyFont="1" applyFill="1" applyBorder="1" applyAlignment="1">
      <alignment vertical="top"/>
    </xf>
    <xf numFmtId="0" fontId="124" fillId="0" borderId="14" xfId="3" applyFont="1" applyFill="1" applyBorder="1" applyAlignment="1">
      <alignment horizontal="center" vertical="top" wrapText="1"/>
    </xf>
    <xf numFmtId="0" fontId="125" fillId="0" borderId="14" xfId="3" applyFont="1" applyFill="1" applyBorder="1" applyAlignment="1">
      <alignment vertical="top"/>
    </xf>
    <xf numFmtId="4" fontId="124" fillId="0" borderId="14" xfId="4" applyNumberFormat="1" applyFont="1" applyFill="1" applyBorder="1" applyAlignment="1">
      <alignment horizontal="center" vertical="top" wrapText="1"/>
    </xf>
    <xf numFmtId="4" fontId="124" fillId="0" borderId="14" xfId="3" applyNumberFormat="1" applyFont="1" applyFill="1" applyBorder="1" applyAlignment="1">
      <alignment horizontal="center" vertical="top"/>
    </xf>
    <xf numFmtId="0" fontId="126" fillId="0" borderId="27" xfId="0" applyFont="1" applyFill="1" applyBorder="1" applyAlignment="1">
      <alignment horizontal="center" vertical="top"/>
    </xf>
    <xf numFmtId="0" fontId="126" fillId="0" borderId="14" xfId="0" applyFont="1" applyFill="1" applyBorder="1" applyAlignment="1">
      <alignment horizontal="center" vertical="top"/>
    </xf>
    <xf numFmtId="0" fontId="118" fillId="0" borderId="27" xfId="3" applyFont="1" applyFill="1" applyBorder="1" applyAlignment="1">
      <alignment vertical="top" wrapText="1"/>
    </xf>
    <xf numFmtId="0" fontId="124" fillId="0" borderId="14" xfId="3" applyFont="1" applyFill="1" applyBorder="1" applyAlignment="1">
      <alignment vertical="top" wrapText="1"/>
    </xf>
    <xf numFmtId="0" fontId="124" fillId="0" borderId="14" xfId="3" applyFont="1" applyFill="1" applyBorder="1" applyAlignment="1">
      <alignment horizontal="center" vertical="top" wrapText="1"/>
    </xf>
    <xf numFmtId="4" fontId="124" fillId="0" borderId="14" xfId="4" applyNumberFormat="1" applyFont="1" applyFill="1" applyBorder="1" applyAlignment="1">
      <alignment horizontal="center" vertical="top" wrapText="1"/>
    </xf>
    <xf numFmtId="4" fontId="124" fillId="0" borderId="14" xfId="4" applyNumberFormat="1" applyFont="1" applyFill="1" applyBorder="1" applyAlignment="1">
      <alignment horizontal="right" vertical="top" wrapText="1"/>
    </xf>
    <xf numFmtId="9" fontId="126" fillId="0" borderId="14" xfId="3721" applyFont="1" applyFill="1" applyBorder="1" applyAlignment="1">
      <alignment vertical="top"/>
    </xf>
    <xf numFmtId="4" fontId="126" fillId="0" borderId="14" xfId="0" applyNumberFormat="1" applyFont="1" applyFill="1" applyBorder="1" applyAlignment="1">
      <alignment vertical="top"/>
    </xf>
    <xf numFmtId="4" fontId="126" fillId="16" borderId="14" xfId="0" applyNumberFormat="1" applyFont="1" applyFill="1" applyBorder="1" applyAlignment="1">
      <alignment vertical="top"/>
    </xf>
    <xf numFmtId="0" fontId="126" fillId="0" borderId="14" xfId="0" applyFont="1" applyFill="1" applyBorder="1" applyAlignment="1">
      <alignment vertical="top"/>
    </xf>
    <xf numFmtId="10" fontId="126" fillId="0" borderId="14" xfId="3721" applyNumberFormat="1" applyFont="1" applyFill="1" applyBorder="1" applyAlignment="1">
      <alignment vertical="top"/>
    </xf>
    <xf numFmtId="4" fontId="126" fillId="9" borderId="14" xfId="0" applyNumberFormat="1" applyFont="1" applyFill="1" applyBorder="1" applyAlignment="1">
      <alignment vertical="top"/>
    </xf>
    <xf numFmtId="0" fontId="118" fillId="0" borderId="14" xfId="3" applyFont="1" applyFill="1" applyBorder="1" applyAlignment="1">
      <alignment vertical="top"/>
    </xf>
    <xf numFmtId="0" fontId="0" fillId="0" borderId="28" xfId="0" applyBorder="1"/>
    <xf numFmtId="0" fontId="0" fillId="0" borderId="30" xfId="0" applyBorder="1"/>
    <xf numFmtId="0" fontId="0" fillId="0" borderId="33" xfId="0" applyBorder="1"/>
    <xf numFmtId="0" fontId="0" fillId="0" borderId="39" xfId="0" applyBorder="1"/>
    <xf numFmtId="0" fontId="0" fillId="0" borderId="0" xfId="0" applyBorder="1"/>
    <xf numFmtId="0" fontId="0" fillId="0" borderId="70" xfId="0" applyBorder="1"/>
    <xf numFmtId="0" fontId="20" fillId="0" borderId="28" xfId="3" applyFont="1" applyFill="1" applyBorder="1" applyAlignment="1">
      <alignment horizontal="center" vertical="top"/>
    </xf>
    <xf numFmtId="0" fontId="20" fillId="0" borderId="30" xfId="3" applyFont="1" applyFill="1" applyBorder="1" applyAlignment="1">
      <alignment horizontal="center" vertical="top"/>
    </xf>
    <xf numFmtId="0" fontId="115" fillId="0" borderId="24" xfId="3" applyFont="1" applyFill="1" applyBorder="1" applyAlignment="1">
      <alignment horizontal="left"/>
    </xf>
    <xf numFmtId="0" fontId="115" fillId="0" borderId="26" xfId="3" applyFont="1" applyFill="1" applyBorder="1" applyAlignment="1">
      <alignment horizontal="left"/>
    </xf>
    <xf numFmtId="0" fontId="119" fillId="0" borderId="14" xfId="3" applyFont="1" applyFill="1" applyBorder="1" applyAlignment="1">
      <alignment horizontal="left" vertical="top" wrapText="1"/>
    </xf>
    <xf numFmtId="4" fontId="119" fillId="0" borderId="14" xfId="3" applyNumberFormat="1" applyFont="1" applyFill="1" applyBorder="1" applyAlignment="1">
      <alignment horizontal="left" vertical="top" wrapText="1"/>
    </xf>
    <xf numFmtId="0" fontId="119" fillId="0" borderId="14" xfId="3" applyFont="1" applyFill="1" applyBorder="1" applyAlignment="1">
      <alignment horizontal="left" vertical="top" wrapText="1"/>
    </xf>
    <xf numFmtId="0" fontId="119" fillId="0" borderId="14" xfId="3" quotePrefix="1" applyFont="1" applyFill="1" applyBorder="1" applyAlignment="1">
      <alignment horizontal="left" vertical="top" wrapText="1"/>
    </xf>
    <xf numFmtId="0" fontId="119" fillId="0" borderId="14" xfId="3" applyFont="1" applyFill="1" applyBorder="1" applyAlignment="1">
      <alignment vertical="top" wrapText="1"/>
    </xf>
    <xf numFmtId="0" fontId="119" fillId="0" borderId="14" xfId="3" quotePrefix="1" applyFont="1" applyFill="1" applyBorder="1" applyAlignment="1">
      <alignment vertical="top" wrapText="1"/>
    </xf>
    <xf numFmtId="0" fontId="119" fillId="0" borderId="14" xfId="3" quotePrefix="1" applyFont="1" applyFill="1" applyBorder="1" applyAlignment="1">
      <alignment horizontal="left" vertical="top" wrapText="1"/>
    </xf>
    <xf numFmtId="4" fontId="119" fillId="0" borderId="14" xfId="3" quotePrefix="1" applyNumberFormat="1" applyFont="1" applyFill="1" applyBorder="1" applyAlignment="1">
      <alignment horizontal="left" vertical="top" wrapText="1"/>
    </xf>
    <xf numFmtId="0" fontId="20" fillId="0" borderId="0" xfId="3" applyFont="1" applyFill="1" applyBorder="1" applyAlignment="1">
      <alignment horizontal="center" vertical="top"/>
    </xf>
    <xf numFmtId="0" fontId="20" fillId="0" borderId="70" xfId="3" applyFont="1" applyFill="1" applyBorder="1" applyAlignment="1">
      <alignment horizontal="center" vertical="top"/>
    </xf>
    <xf numFmtId="0" fontId="103" fillId="0" borderId="14" xfId="403" applyFont="1" applyFill="1" applyBorder="1" applyAlignment="1">
      <alignment horizontal="center" vertical="top"/>
    </xf>
    <xf numFmtId="0" fontId="23" fillId="0" borderId="14" xfId="3" applyFont="1" applyFill="1" applyBorder="1" applyAlignment="1">
      <alignment horizontal="left" vertical="top"/>
    </xf>
    <xf numFmtId="0" fontId="0" fillId="0" borderId="38" xfId="0" applyBorder="1"/>
    <xf numFmtId="0" fontId="0" fillId="0" borderId="35" xfId="0" applyBorder="1"/>
    <xf numFmtId="0" fontId="0" fillId="0" borderId="36" xfId="0" applyBorder="1"/>
    <xf numFmtId="0" fontId="119" fillId="0" borderId="24" xfId="3" applyFont="1" applyFill="1" applyBorder="1" applyAlignment="1">
      <alignment horizontal="left" vertical="top"/>
    </xf>
    <xf numFmtId="0" fontId="119" fillId="0" borderId="26" xfId="3" applyFont="1" applyFill="1" applyBorder="1" applyAlignment="1">
      <alignment horizontal="left" vertical="top"/>
    </xf>
    <xf numFmtId="0" fontId="119" fillId="0" borderId="25" xfId="3" applyFont="1" applyFill="1" applyBorder="1" applyAlignment="1">
      <alignment horizontal="left" vertical="top"/>
    </xf>
  </cellXfs>
  <cellStyles count="3722">
    <cellStyle name="_Cópia de mapa 032_gol" xfId="409"/>
    <cellStyle name="_mapa 032_gol_rev01" xfId="410"/>
    <cellStyle name="_mapa fleury-rev2.doc" xfId="411"/>
    <cellStyle name="_mapa padrão 134_rev3" xfId="412"/>
    <cellStyle name="0,0_x000d__x000a_NA_x000d__x000a_" xfId="413"/>
    <cellStyle name="0,0_x000d__x000a_NA_x000d__x000a_ 2" xfId="1998"/>
    <cellStyle name="20% - Cor1" xfId="414"/>
    <cellStyle name="20% - Cor1 2" xfId="1999"/>
    <cellStyle name="20% - Cor2" xfId="415"/>
    <cellStyle name="20% - Cor2 2" xfId="2000"/>
    <cellStyle name="20% - Cor3" xfId="416"/>
    <cellStyle name="20% - Cor3 2" xfId="2001"/>
    <cellStyle name="20% - Cor4" xfId="417"/>
    <cellStyle name="20% - Cor4 2" xfId="2002"/>
    <cellStyle name="20% - Cor5" xfId="418"/>
    <cellStyle name="20% - Cor5 2" xfId="2003"/>
    <cellStyle name="20% - Cor6" xfId="419"/>
    <cellStyle name="20% - Cor6 2" xfId="2004"/>
    <cellStyle name="20% - Ênfase1 10" xfId="3084"/>
    <cellStyle name="20% - Ênfase1 2" xfId="491"/>
    <cellStyle name="20% - Ênfase1 2 10" xfId="2930"/>
    <cellStyle name="20% - Ênfase1 2 11" xfId="3085"/>
    <cellStyle name="20% - Ênfase1 2 2" xfId="552"/>
    <cellStyle name="20% - Ênfase1 2 2 2" xfId="553"/>
    <cellStyle name="20% - Ênfase1 2 2 2 2" xfId="554"/>
    <cellStyle name="20% - Ênfase1 2 2 2 2 2" xfId="2005"/>
    <cellStyle name="20% - Ênfase1 2 2 2 3" xfId="555"/>
    <cellStyle name="20% - Ênfase1 2 2 2 3 2" xfId="2006"/>
    <cellStyle name="20% - Ênfase1 2 2 2 4" xfId="2007"/>
    <cellStyle name="20% - Ênfase1 2 2 2_12001 - Planilha orçamentária" xfId="556"/>
    <cellStyle name="20% - Ênfase1 2 2 3" xfId="557"/>
    <cellStyle name="20% - Ênfase1 2 2 3 2" xfId="2008"/>
    <cellStyle name="20% - Ênfase1 2 2 4" xfId="558"/>
    <cellStyle name="20% - Ênfase1 2 2 4 2" xfId="2009"/>
    <cellStyle name="20% - Ênfase1 2 2 5" xfId="2010"/>
    <cellStyle name="20% - Ênfase1 2 2_12001 - Planilha orçamentária" xfId="559"/>
    <cellStyle name="20% - Ênfase1 2 3" xfId="560"/>
    <cellStyle name="20% - Ênfase1 2 3 2" xfId="561"/>
    <cellStyle name="20% - Ênfase1 2 3 2 2" xfId="2011"/>
    <cellStyle name="20% - Ênfase1 2 3 3" xfId="562"/>
    <cellStyle name="20% - Ênfase1 2 3 3 2" xfId="2012"/>
    <cellStyle name="20% - Ênfase1 2 3 4" xfId="2013"/>
    <cellStyle name="20% - Ênfase1 2 3_12001 - Planilha orçamentária" xfId="563"/>
    <cellStyle name="20% - Ênfase1 2 4" xfId="564"/>
    <cellStyle name="20% - Ênfase1 2 4 2" xfId="2014"/>
    <cellStyle name="20% - Ênfase1 2 5" xfId="565"/>
    <cellStyle name="20% - Ênfase1 2 5 2" xfId="2015"/>
    <cellStyle name="20% - Ênfase1 2 6" xfId="2707"/>
    <cellStyle name="20% - Ênfase1 2 6 2" xfId="3086"/>
    <cellStyle name="20% - Ênfase1 2 7" xfId="2708"/>
    <cellStyle name="20% - Ênfase1 2 7 2" xfId="3096"/>
    <cellStyle name="20% - Ênfase1 2 8" xfId="2709"/>
    <cellStyle name="20% - Ênfase1 2 8 2" xfId="3110"/>
    <cellStyle name="20% - Ênfase1 2 9" xfId="2710"/>
    <cellStyle name="20% - Ênfase1 2 9 2" xfId="2942"/>
    <cellStyle name="20% - Ênfase1 2_12001 - Planilha orçamentária" xfId="566"/>
    <cellStyle name="20% - Ênfase1 3" xfId="519"/>
    <cellStyle name="20% - Ênfase1 3 2" xfId="2711"/>
    <cellStyle name="20% - Ênfase1 4" xfId="1753"/>
    <cellStyle name="20% - Ênfase1 5" xfId="931"/>
    <cellStyle name="20% - Ênfase1 6" xfId="2943"/>
    <cellStyle name="20% - Ênfase1 7" xfId="2944"/>
    <cellStyle name="20% - Ênfase1 8" xfId="3002"/>
    <cellStyle name="20% - Ênfase1 9" xfId="3097"/>
    <cellStyle name="20% - Ênfase2 10" xfId="3118"/>
    <cellStyle name="20% - Ênfase2 2" xfId="495"/>
    <cellStyle name="20% - Ênfase2 2 10" xfId="2925"/>
    <cellStyle name="20% - Ênfase2 2 11" xfId="3003"/>
    <cellStyle name="20% - Ênfase2 2 2" xfId="567"/>
    <cellStyle name="20% - Ênfase2 2 2 2" xfId="568"/>
    <cellStyle name="20% - Ênfase2 2 2 2 2" xfId="569"/>
    <cellStyle name="20% - Ênfase2 2 2 2 2 2" xfId="2016"/>
    <cellStyle name="20% - Ênfase2 2 2 2 3" xfId="570"/>
    <cellStyle name="20% - Ênfase2 2 2 2 3 2" xfId="2017"/>
    <cellStyle name="20% - Ênfase2 2 2 2 4" xfId="2018"/>
    <cellStyle name="20% - Ênfase2 2 2 2_12001 - Planilha orçamentária" xfId="571"/>
    <cellStyle name="20% - Ênfase2 2 2 3" xfId="572"/>
    <cellStyle name="20% - Ênfase2 2 2 3 2" xfId="2019"/>
    <cellStyle name="20% - Ênfase2 2 2 4" xfId="573"/>
    <cellStyle name="20% - Ênfase2 2 2 4 2" xfId="2020"/>
    <cellStyle name="20% - Ênfase2 2 2 5" xfId="2021"/>
    <cellStyle name="20% - Ênfase2 2 2_12001 - Planilha orçamentária" xfId="574"/>
    <cellStyle name="20% - Ênfase2 2 3" xfId="575"/>
    <cellStyle name="20% - Ênfase2 2 3 2" xfId="576"/>
    <cellStyle name="20% - Ênfase2 2 3 2 2" xfId="2022"/>
    <cellStyle name="20% - Ênfase2 2 3 3" xfId="577"/>
    <cellStyle name="20% - Ênfase2 2 3 3 2" xfId="2023"/>
    <cellStyle name="20% - Ênfase2 2 3 4" xfId="2024"/>
    <cellStyle name="20% - Ênfase2 2 3_12001 - Planilha orçamentária" xfId="578"/>
    <cellStyle name="20% - Ênfase2 2 4" xfId="579"/>
    <cellStyle name="20% - Ênfase2 2 4 2" xfId="2025"/>
    <cellStyle name="20% - Ênfase2 2 5" xfId="580"/>
    <cellStyle name="20% - Ênfase2 2 5 2" xfId="2026"/>
    <cellStyle name="20% - Ênfase2 2 6" xfId="2712"/>
    <cellStyle name="20% - Ênfase2 2 6 2" xfId="2945"/>
    <cellStyle name="20% - Ênfase2 2 7" xfId="2713"/>
    <cellStyle name="20% - Ênfase2 2 7 2" xfId="3098"/>
    <cellStyle name="20% - Ênfase2 2 8" xfId="2714"/>
    <cellStyle name="20% - Ênfase2 2 8 2" xfId="3119"/>
    <cellStyle name="20% - Ênfase2 2 9" xfId="2715"/>
    <cellStyle name="20% - Ênfase2 2 9 2" xfId="3099"/>
    <cellStyle name="20% - Ênfase2 2_12001 - Planilha orçamentária" xfId="581"/>
    <cellStyle name="20% - Ênfase2 3" xfId="521"/>
    <cellStyle name="20% - Ênfase2 3 2" xfId="2716"/>
    <cellStyle name="20% - Ênfase2 4" xfId="3120"/>
    <cellStyle name="20% - Ênfase2 5" xfId="2927"/>
    <cellStyle name="20% - Ênfase2 6" xfId="2946"/>
    <cellStyle name="20% - Ênfase2 7" xfId="2947"/>
    <cellStyle name="20% - Ênfase2 8" xfId="3004"/>
    <cellStyle name="20% - Ênfase2 9" xfId="3100"/>
    <cellStyle name="20% - Ênfase3 10" xfId="1748"/>
    <cellStyle name="20% - Ênfase3 2" xfId="499"/>
    <cellStyle name="20% - Ênfase3 2 10" xfId="3005"/>
    <cellStyle name="20% - Ênfase3 2 11" xfId="3006"/>
    <cellStyle name="20% - Ênfase3 2 2" xfId="582"/>
    <cellStyle name="20% - Ênfase3 2 2 2" xfId="583"/>
    <cellStyle name="20% - Ênfase3 2 2 2 2" xfId="584"/>
    <cellStyle name="20% - Ênfase3 2 2 2 2 2" xfId="2027"/>
    <cellStyle name="20% - Ênfase3 2 2 2 3" xfId="585"/>
    <cellStyle name="20% - Ênfase3 2 2 2 3 2" xfId="2028"/>
    <cellStyle name="20% - Ênfase3 2 2 2 4" xfId="2029"/>
    <cellStyle name="20% - Ênfase3 2 2 2_12001 - Planilha orçamentária" xfId="586"/>
    <cellStyle name="20% - Ênfase3 2 2 3" xfId="587"/>
    <cellStyle name="20% - Ênfase3 2 2 3 2" xfId="2030"/>
    <cellStyle name="20% - Ênfase3 2 2 4" xfId="588"/>
    <cellStyle name="20% - Ênfase3 2 2 4 2" xfId="2031"/>
    <cellStyle name="20% - Ênfase3 2 2 5" xfId="2032"/>
    <cellStyle name="20% - Ênfase3 2 2_12001 - Planilha orçamentária" xfId="589"/>
    <cellStyle name="20% - Ênfase3 2 3" xfId="590"/>
    <cellStyle name="20% - Ênfase3 2 3 2" xfId="591"/>
    <cellStyle name="20% - Ênfase3 2 3 2 2" xfId="2033"/>
    <cellStyle name="20% - Ênfase3 2 3 3" xfId="592"/>
    <cellStyle name="20% - Ênfase3 2 3 3 2" xfId="2034"/>
    <cellStyle name="20% - Ênfase3 2 3 4" xfId="2035"/>
    <cellStyle name="20% - Ênfase3 2 3_12001 - Planilha orçamentária" xfId="593"/>
    <cellStyle name="20% - Ênfase3 2 4" xfId="594"/>
    <cellStyle name="20% - Ênfase3 2 4 2" xfId="2036"/>
    <cellStyle name="20% - Ênfase3 2 5" xfId="595"/>
    <cellStyle name="20% - Ênfase3 2 5 2" xfId="2037"/>
    <cellStyle name="20% - Ênfase3 2 6" xfId="2717"/>
    <cellStyle name="20% - Ênfase3 2 6 2" xfId="3076"/>
    <cellStyle name="20% - Ênfase3 2 7" xfId="2718"/>
    <cellStyle name="20% - Ênfase3 2 7 2" xfId="2931"/>
    <cellStyle name="20% - Ênfase3 2 8" xfId="2719"/>
    <cellStyle name="20% - Ênfase3 2 8 2" xfId="3122"/>
    <cellStyle name="20% - Ênfase3 2 9" xfId="2720"/>
    <cellStyle name="20% - Ênfase3 2 9 2" xfId="3007"/>
    <cellStyle name="20% - Ênfase3 2_12001 - Planilha orçamentária" xfId="596"/>
    <cellStyle name="20% - Ênfase3 3" xfId="523"/>
    <cellStyle name="20% - Ênfase3 3 2" xfId="2721"/>
    <cellStyle name="20% - Ênfase3 4" xfId="2932"/>
    <cellStyle name="20% - Ênfase3 5" xfId="3087"/>
    <cellStyle name="20% - Ênfase3 6" xfId="2933"/>
    <cellStyle name="20% - Ênfase3 7" xfId="3088"/>
    <cellStyle name="20% - Ênfase3 8" xfId="2948"/>
    <cellStyle name="20% - Ênfase3 9" xfId="3008"/>
    <cellStyle name="20% - Ênfase4 10" xfId="3101"/>
    <cellStyle name="20% - Ênfase4 2" xfId="503"/>
    <cellStyle name="20% - Ênfase4 2 10" xfId="3009"/>
    <cellStyle name="20% - Ênfase4 2 11" xfId="3010"/>
    <cellStyle name="20% - Ênfase4 2 2" xfId="597"/>
    <cellStyle name="20% - Ênfase4 2 2 2" xfId="598"/>
    <cellStyle name="20% - Ênfase4 2 2 2 2" xfId="599"/>
    <cellStyle name="20% - Ênfase4 2 2 2 2 2" xfId="2038"/>
    <cellStyle name="20% - Ênfase4 2 2 2 3" xfId="600"/>
    <cellStyle name="20% - Ênfase4 2 2 2 3 2" xfId="2039"/>
    <cellStyle name="20% - Ênfase4 2 2 2 4" xfId="2040"/>
    <cellStyle name="20% - Ênfase4 2 2 2_12001 - Planilha orçamentária" xfId="601"/>
    <cellStyle name="20% - Ênfase4 2 2 3" xfId="602"/>
    <cellStyle name="20% - Ênfase4 2 2 3 2" xfId="2041"/>
    <cellStyle name="20% - Ênfase4 2 2 4" xfId="603"/>
    <cellStyle name="20% - Ênfase4 2 2 4 2" xfId="2042"/>
    <cellStyle name="20% - Ênfase4 2 2 5" xfId="2043"/>
    <cellStyle name="20% - Ênfase4 2 2_12001 - Planilha orçamentária" xfId="604"/>
    <cellStyle name="20% - Ênfase4 2 3" xfId="605"/>
    <cellStyle name="20% - Ênfase4 2 3 2" xfId="606"/>
    <cellStyle name="20% - Ênfase4 2 3 2 2" xfId="2044"/>
    <cellStyle name="20% - Ênfase4 2 3 3" xfId="607"/>
    <cellStyle name="20% - Ênfase4 2 3 3 2" xfId="2045"/>
    <cellStyle name="20% - Ênfase4 2 3 4" xfId="2046"/>
    <cellStyle name="20% - Ênfase4 2 3_12001 - Planilha orçamentária" xfId="608"/>
    <cellStyle name="20% - Ênfase4 2 4" xfId="609"/>
    <cellStyle name="20% - Ênfase4 2 4 2" xfId="2047"/>
    <cellStyle name="20% - Ênfase4 2 5" xfId="610"/>
    <cellStyle name="20% - Ênfase4 2 5 2" xfId="2048"/>
    <cellStyle name="20% - Ênfase4 2 6" xfId="2722"/>
    <cellStyle name="20% - Ênfase4 2 6 2" xfId="3102"/>
    <cellStyle name="20% - Ênfase4 2 7" xfId="2723"/>
    <cellStyle name="20% - Ênfase4 2 7 2" xfId="2949"/>
    <cellStyle name="20% - Ênfase4 2 8" xfId="2724"/>
    <cellStyle name="20% - Ênfase4 2 8 2" xfId="3011"/>
    <cellStyle name="20% - Ênfase4 2 9" xfId="2725"/>
    <cellStyle name="20% - Ênfase4 2 9 2" xfId="2950"/>
    <cellStyle name="20% - Ênfase4 2_12001 - Planilha orçamentária" xfId="611"/>
    <cellStyle name="20% - Ênfase4 3" xfId="525"/>
    <cellStyle name="20% - Ênfase4 3 2" xfId="2726"/>
    <cellStyle name="20% - Ênfase4 4" xfId="3012"/>
    <cellStyle name="20% - Ênfase4 5" xfId="3013"/>
    <cellStyle name="20% - Ênfase4 6" xfId="3014"/>
    <cellStyle name="20% - Ênfase4 7" xfId="2951"/>
    <cellStyle name="20% - Ênfase4 8" xfId="2952"/>
    <cellStyle name="20% - Ênfase4 9" xfId="3015"/>
    <cellStyle name="20% - Ênfase5 10" xfId="2953"/>
    <cellStyle name="20% - Ênfase5 2" xfId="507"/>
    <cellStyle name="20% - Ênfase5 2 10" xfId="3016"/>
    <cellStyle name="20% - Ênfase5 2 11" xfId="3017"/>
    <cellStyle name="20% - Ênfase5 2 2" xfId="612"/>
    <cellStyle name="20% - Ênfase5 2 2 2" xfId="613"/>
    <cellStyle name="20% - Ênfase5 2 2 2 2" xfId="614"/>
    <cellStyle name="20% - Ênfase5 2 2 2 2 2" xfId="2049"/>
    <cellStyle name="20% - Ênfase5 2 2 2 3" xfId="615"/>
    <cellStyle name="20% - Ênfase5 2 2 2 3 2" xfId="2050"/>
    <cellStyle name="20% - Ênfase5 2 2 2 4" xfId="2051"/>
    <cellStyle name="20% - Ênfase5 2 2 2_12001 - Planilha orçamentária" xfId="616"/>
    <cellStyle name="20% - Ênfase5 2 2 3" xfId="617"/>
    <cellStyle name="20% - Ênfase5 2 2 3 2" xfId="2052"/>
    <cellStyle name="20% - Ênfase5 2 2 4" xfId="618"/>
    <cellStyle name="20% - Ênfase5 2 2 4 2" xfId="2053"/>
    <cellStyle name="20% - Ênfase5 2 2 5" xfId="2054"/>
    <cellStyle name="20% - Ênfase5 2 2_12001 - Planilha orçamentária" xfId="619"/>
    <cellStyle name="20% - Ênfase5 2 3" xfId="620"/>
    <cellStyle name="20% - Ênfase5 2 3 2" xfId="621"/>
    <cellStyle name="20% - Ênfase5 2 3 2 2" xfId="2055"/>
    <cellStyle name="20% - Ênfase5 2 3 3" xfId="622"/>
    <cellStyle name="20% - Ênfase5 2 3 3 2" xfId="2056"/>
    <cellStyle name="20% - Ênfase5 2 3 4" xfId="2057"/>
    <cellStyle name="20% - Ênfase5 2 3_12001 - Planilha orçamentária" xfId="623"/>
    <cellStyle name="20% - Ênfase5 2 4" xfId="624"/>
    <cellStyle name="20% - Ênfase5 2 4 2" xfId="2058"/>
    <cellStyle name="20% - Ênfase5 2 5" xfId="625"/>
    <cellStyle name="20% - Ênfase5 2 5 2" xfId="2059"/>
    <cellStyle name="20% - Ênfase5 2 6" xfId="2727"/>
    <cellStyle name="20% - Ênfase5 2 6 2" xfId="2954"/>
    <cellStyle name="20% - Ênfase5 2 7" xfId="2728"/>
    <cellStyle name="20% - Ênfase5 2 7 2" xfId="2955"/>
    <cellStyle name="20% - Ênfase5 2 8" xfId="2729"/>
    <cellStyle name="20% - Ênfase5 2 8 2" xfId="3018"/>
    <cellStyle name="20% - Ênfase5 2 9" xfId="2730"/>
    <cellStyle name="20% - Ênfase5 2 9 2" xfId="2956"/>
    <cellStyle name="20% - Ênfase5 2_12001 - Planilha orçamentária" xfId="626"/>
    <cellStyle name="20% - Ênfase5 3" xfId="527"/>
    <cellStyle name="20% - Ênfase5 3 2" xfId="2731"/>
    <cellStyle name="20% - Ênfase5 4" xfId="3019"/>
    <cellStyle name="20% - Ênfase5 5" xfId="3020"/>
    <cellStyle name="20% - Ênfase5 6" xfId="3021"/>
    <cellStyle name="20% - Ênfase5 7" xfId="3077"/>
    <cellStyle name="20% - Ênfase5 8" xfId="3089"/>
    <cellStyle name="20% - Ênfase5 9" xfId="3123"/>
    <cellStyle name="20% - Ênfase6 10" xfId="3022"/>
    <cellStyle name="20% - Ênfase6 2" xfId="511"/>
    <cellStyle name="20% - Ênfase6 2 10" xfId="2934"/>
    <cellStyle name="20% - Ênfase6 2 11" xfId="2935"/>
    <cellStyle name="20% - Ênfase6 2 2" xfId="627"/>
    <cellStyle name="20% - Ênfase6 2 2 2" xfId="628"/>
    <cellStyle name="20% - Ênfase6 2 2 2 2" xfId="629"/>
    <cellStyle name="20% - Ênfase6 2 2 2 2 2" xfId="2060"/>
    <cellStyle name="20% - Ênfase6 2 2 2 3" xfId="630"/>
    <cellStyle name="20% - Ênfase6 2 2 2 3 2" xfId="2061"/>
    <cellStyle name="20% - Ênfase6 2 2 2 4" xfId="2062"/>
    <cellStyle name="20% - Ênfase6 2 2 2_12001 - Planilha orçamentária" xfId="631"/>
    <cellStyle name="20% - Ênfase6 2 2 3" xfId="632"/>
    <cellStyle name="20% - Ênfase6 2 2 3 2" xfId="2063"/>
    <cellStyle name="20% - Ênfase6 2 2 4" xfId="633"/>
    <cellStyle name="20% - Ênfase6 2 2 4 2" xfId="2064"/>
    <cellStyle name="20% - Ênfase6 2 2 5" xfId="2065"/>
    <cellStyle name="20% - Ênfase6 2 2_12001 - Planilha orçamentária" xfId="634"/>
    <cellStyle name="20% - Ênfase6 2 3" xfId="635"/>
    <cellStyle name="20% - Ênfase6 2 3 2" xfId="636"/>
    <cellStyle name="20% - Ênfase6 2 3 2 2" xfId="2066"/>
    <cellStyle name="20% - Ênfase6 2 3 3" xfId="637"/>
    <cellStyle name="20% - Ênfase6 2 3 3 2" xfId="2067"/>
    <cellStyle name="20% - Ênfase6 2 3 4" xfId="2068"/>
    <cellStyle name="20% - Ênfase6 2 3_12001 - Planilha orçamentária" xfId="638"/>
    <cellStyle name="20% - Ênfase6 2 4" xfId="639"/>
    <cellStyle name="20% - Ênfase6 2 4 2" xfId="2069"/>
    <cellStyle name="20% - Ênfase6 2 5" xfId="640"/>
    <cellStyle name="20% - Ênfase6 2 5 2" xfId="2070"/>
    <cellStyle name="20% - Ênfase6 2 6" xfId="2732"/>
    <cellStyle name="20% - Ênfase6 2 6 2" xfId="2936"/>
    <cellStyle name="20% - Ênfase6 2 7" xfId="2733"/>
    <cellStyle name="20% - Ênfase6 2 7 2" xfId="3090"/>
    <cellStyle name="20% - Ênfase6 2 8" xfId="2734"/>
    <cellStyle name="20% - Ênfase6 2 8 2" xfId="2957"/>
    <cellStyle name="20% - Ênfase6 2 9" xfId="2735"/>
    <cellStyle name="20% - Ênfase6 2 9 2" xfId="3023"/>
    <cellStyle name="20% - Ênfase6 2_12001 - Planilha orçamentária" xfId="641"/>
    <cellStyle name="20% - Ênfase6 3" xfId="529"/>
    <cellStyle name="20% - Ênfase6 3 2" xfId="2736"/>
    <cellStyle name="20% - Ênfase6 4" xfId="2958"/>
    <cellStyle name="20% - Ênfase6 5" xfId="3024"/>
    <cellStyle name="20% - Ênfase6 6" xfId="3025"/>
    <cellStyle name="20% - Ênfase6 7" xfId="2959"/>
    <cellStyle name="20% - Ênfase6 8" xfId="2960"/>
    <cellStyle name="20% - Ênfase6 9" xfId="3026"/>
    <cellStyle name="40% - Cor1" xfId="420"/>
    <cellStyle name="40% - Cor1 2" xfId="2071"/>
    <cellStyle name="40% - Cor2" xfId="421"/>
    <cellStyle name="40% - Cor2 2" xfId="2072"/>
    <cellStyle name="40% - Cor3" xfId="422"/>
    <cellStyle name="40% - Cor3 2" xfId="2073"/>
    <cellStyle name="40% - Cor4" xfId="423"/>
    <cellStyle name="40% - Cor4 2" xfId="2074"/>
    <cellStyle name="40% - Cor5" xfId="424"/>
    <cellStyle name="40% - Cor5 2" xfId="2075"/>
    <cellStyle name="40% - Cor6" xfId="425"/>
    <cellStyle name="40% - Cor6 2" xfId="2076"/>
    <cellStyle name="40% - Ênfase1 10" xfId="2961"/>
    <cellStyle name="40% - Ênfase1 2" xfId="492"/>
    <cellStyle name="40% - Ênfase1 2 10" xfId="3027"/>
    <cellStyle name="40% - Ênfase1 2 11" xfId="3112"/>
    <cellStyle name="40% - Ênfase1 2 2" xfId="642"/>
    <cellStyle name="40% - Ênfase1 2 2 2" xfId="643"/>
    <cellStyle name="40% - Ênfase1 2 2 2 2" xfId="644"/>
    <cellStyle name="40% - Ênfase1 2 2 2 2 2" xfId="2077"/>
    <cellStyle name="40% - Ênfase1 2 2 2 3" xfId="645"/>
    <cellStyle name="40% - Ênfase1 2 2 2 3 2" xfId="2078"/>
    <cellStyle name="40% - Ênfase1 2 2 2 4" xfId="2079"/>
    <cellStyle name="40% - Ênfase1 2 2 2_12001 - Planilha orçamentária" xfId="646"/>
    <cellStyle name="40% - Ênfase1 2 2 3" xfId="647"/>
    <cellStyle name="40% - Ênfase1 2 2 3 2" xfId="2080"/>
    <cellStyle name="40% - Ênfase1 2 2 4" xfId="648"/>
    <cellStyle name="40% - Ênfase1 2 2 4 2" xfId="2081"/>
    <cellStyle name="40% - Ênfase1 2 2 5" xfId="2082"/>
    <cellStyle name="40% - Ênfase1 2 2_12001 - Planilha orçamentária" xfId="649"/>
    <cellStyle name="40% - Ênfase1 2 3" xfId="650"/>
    <cellStyle name="40% - Ênfase1 2 3 2" xfId="651"/>
    <cellStyle name="40% - Ênfase1 2 3 2 2" xfId="2083"/>
    <cellStyle name="40% - Ênfase1 2 3 3" xfId="652"/>
    <cellStyle name="40% - Ênfase1 2 3 3 2" xfId="2084"/>
    <cellStyle name="40% - Ênfase1 2 3 4" xfId="2085"/>
    <cellStyle name="40% - Ênfase1 2 3_12001 - Planilha orçamentária" xfId="653"/>
    <cellStyle name="40% - Ênfase1 2 4" xfId="654"/>
    <cellStyle name="40% - Ênfase1 2 4 2" xfId="2086"/>
    <cellStyle name="40% - Ênfase1 2 5" xfId="655"/>
    <cellStyle name="40% - Ênfase1 2 5 2" xfId="2087"/>
    <cellStyle name="40% - Ênfase1 2 6" xfId="2737"/>
    <cellStyle name="40% - Ênfase1 2 6 2" xfId="2928"/>
    <cellStyle name="40% - Ênfase1 2 7" xfId="2738"/>
    <cellStyle name="40% - Ênfase1 2 7 2" xfId="2962"/>
    <cellStyle name="40% - Ênfase1 2 8" xfId="2739"/>
    <cellStyle name="40% - Ênfase1 2 8 2" xfId="2963"/>
    <cellStyle name="40% - Ênfase1 2 9" xfId="2740"/>
    <cellStyle name="40% - Ênfase1 2 9 2" xfId="3028"/>
    <cellStyle name="40% - Ênfase1 2_12001 - Planilha orçamentária" xfId="656"/>
    <cellStyle name="40% - Ênfase1 3" xfId="520"/>
    <cellStyle name="40% - Ênfase1 3 2" xfId="2741"/>
    <cellStyle name="40% - Ênfase1 4" xfId="2964"/>
    <cellStyle name="40% - Ênfase1 5" xfId="3029"/>
    <cellStyle name="40% - Ênfase1 6" xfId="3121"/>
    <cellStyle name="40% - Ênfase1 7" xfId="2965"/>
    <cellStyle name="40% - Ênfase1 8" xfId="2966"/>
    <cellStyle name="40% - Ênfase1 9" xfId="934"/>
    <cellStyle name="40% - Ênfase2 10" xfId="2967"/>
    <cellStyle name="40% - Ênfase2 2" xfId="496"/>
    <cellStyle name="40% - Ênfase2 2 10" xfId="3030"/>
    <cellStyle name="40% - Ênfase2 2 11" xfId="3031"/>
    <cellStyle name="40% - Ênfase2 2 2" xfId="657"/>
    <cellStyle name="40% - Ênfase2 2 2 2" xfId="658"/>
    <cellStyle name="40% - Ênfase2 2 2 2 2" xfId="659"/>
    <cellStyle name="40% - Ênfase2 2 2 2 2 2" xfId="2088"/>
    <cellStyle name="40% - Ênfase2 2 2 2 3" xfId="660"/>
    <cellStyle name="40% - Ênfase2 2 2 2 3 2" xfId="2089"/>
    <cellStyle name="40% - Ênfase2 2 2 2 4" xfId="2090"/>
    <cellStyle name="40% - Ênfase2 2 2 2_12001 - Planilha orçamentária" xfId="661"/>
    <cellStyle name="40% - Ênfase2 2 2 3" xfId="662"/>
    <cellStyle name="40% - Ênfase2 2 2 3 2" xfId="2091"/>
    <cellStyle name="40% - Ênfase2 2 2 4" xfId="663"/>
    <cellStyle name="40% - Ênfase2 2 2 4 2" xfId="2092"/>
    <cellStyle name="40% - Ênfase2 2 2 5" xfId="2093"/>
    <cellStyle name="40% - Ênfase2 2 2_12001 - Planilha orçamentária" xfId="664"/>
    <cellStyle name="40% - Ênfase2 2 3" xfId="665"/>
    <cellStyle name="40% - Ênfase2 2 3 2" xfId="666"/>
    <cellStyle name="40% - Ênfase2 2 3 2 2" xfId="2094"/>
    <cellStyle name="40% - Ênfase2 2 3 3" xfId="667"/>
    <cellStyle name="40% - Ênfase2 2 3 3 2" xfId="2095"/>
    <cellStyle name="40% - Ênfase2 2 3 4" xfId="2096"/>
    <cellStyle name="40% - Ênfase2 2 3_12001 - Planilha orçamentária" xfId="668"/>
    <cellStyle name="40% - Ênfase2 2 4" xfId="669"/>
    <cellStyle name="40% - Ênfase2 2 4 2" xfId="2097"/>
    <cellStyle name="40% - Ênfase2 2 5" xfId="670"/>
    <cellStyle name="40% - Ênfase2 2 5 2" xfId="2098"/>
    <cellStyle name="40% - Ênfase2 2 6" xfId="2742"/>
    <cellStyle name="40% - Ênfase2 2 6 2" xfId="3032"/>
    <cellStyle name="40% - Ênfase2 2 7" xfId="2743"/>
    <cellStyle name="40% - Ênfase2 2 7 2" xfId="3078"/>
    <cellStyle name="40% - Ênfase2 2 8" xfId="2744"/>
    <cellStyle name="40% - Ênfase2 2 8 2" xfId="2937"/>
    <cellStyle name="40% - Ênfase2 2 9" xfId="2745"/>
    <cellStyle name="40% - Ênfase2 2 9 2" xfId="3124"/>
    <cellStyle name="40% - Ênfase2 2_12001 - Planilha orçamentária" xfId="671"/>
    <cellStyle name="40% - Ênfase2 3" xfId="522"/>
    <cellStyle name="40% - Ênfase2 3 2" xfId="2746"/>
    <cellStyle name="40% - Ênfase2 4" xfId="3033"/>
    <cellStyle name="40% - Ênfase2 5" xfId="3091"/>
    <cellStyle name="40% - Ênfase2 6" xfId="3092"/>
    <cellStyle name="40% - Ênfase2 7" xfId="2938"/>
    <cellStyle name="40% - Ênfase2 8" xfId="2939"/>
    <cellStyle name="40% - Ênfase2 9" xfId="2968"/>
    <cellStyle name="40% - Ênfase3 10" xfId="3034"/>
    <cellStyle name="40% - Ênfase3 2" xfId="500"/>
    <cellStyle name="40% - Ênfase3 2 10" xfId="2969"/>
    <cellStyle name="40% - Ênfase3 2 11" xfId="3035"/>
    <cellStyle name="40% - Ênfase3 2 2" xfId="672"/>
    <cellStyle name="40% - Ênfase3 2 2 2" xfId="673"/>
    <cellStyle name="40% - Ênfase3 2 2 2 2" xfId="674"/>
    <cellStyle name="40% - Ênfase3 2 2 2 2 2" xfId="2099"/>
    <cellStyle name="40% - Ênfase3 2 2 2 3" xfId="675"/>
    <cellStyle name="40% - Ênfase3 2 2 2 3 2" xfId="2100"/>
    <cellStyle name="40% - Ênfase3 2 2 2 4" xfId="2101"/>
    <cellStyle name="40% - Ênfase3 2 2 2_12001 - Planilha orçamentária" xfId="676"/>
    <cellStyle name="40% - Ênfase3 2 2 3" xfId="677"/>
    <cellStyle name="40% - Ênfase3 2 2 3 2" xfId="2102"/>
    <cellStyle name="40% - Ênfase3 2 2 4" xfId="678"/>
    <cellStyle name="40% - Ênfase3 2 2 4 2" xfId="2103"/>
    <cellStyle name="40% - Ênfase3 2 2 5" xfId="2104"/>
    <cellStyle name="40% - Ênfase3 2 2_12001 - Planilha orçamentária" xfId="679"/>
    <cellStyle name="40% - Ênfase3 2 3" xfId="680"/>
    <cellStyle name="40% - Ênfase3 2 3 2" xfId="681"/>
    <cellStyle name="40% - Ênfase3 2 3 2 2" xfId="2105"/>
    <cellStyle name="40% - Ênfase3 2 3 3" xfId="682"/>
    <cellStyle name="40% - Ênfase3 2 3 3 2" xfId="2106"/>
    <cellStyle name="40% - Ênfase3 2 3 4" xfId="2107"/>
    <cellStyle name="40% - Ênfase3 2 3_12001 - Planilha orçamentária" xfId="683"/>
    <cellStyle name="40% - Ênfase3 2 4" xfId="684"/>
    <cellStyle name="40% - Ênfase3 2 4 2" xfId="2108"/>
    <cellStyle name="40% - Ênfase3 2 5" xfId="685"/>
    <cellStyle name="40% - Ênfase3 2 5 2" xfId="2109"/>
    <cellStyle name="40% - Ênfase3 2 6" xfId="2747"/>
    <cellStyle name="40% - Ênfase3 2 6 2" xfId="3036"/>
    <cellStyle name="40% - Ênfase3 2 7" xfId="2748"/>
    <cellStyle name="40% - Ênfase3 2 7 2" xfId="2970"/>
    <cellStyle name="40% - Ênfase3 2 8" xfId="2749"/>
    <cellStyle name="40% - Ênfase3 2 8 2" xfId="2971"/>
    <cellStyle name="40% - Ênfase3 2 9" xfId="2750"/>
    <cellStyle name="40% - Ênfase3 2 9 2" xfId="3037"/>
    <cellStyle name="40% - Ênfase3 2_12001 - Planilha orçamentária" xfId="686"/>
    <cellStyle name="40% - Ênfase3 3" xfId="524"/>
    <cellStyle name="40% - Ênfase3 3 2" xfId="2751"/>
    <cellStyle name="40% - Ênfase3 4" xfId="2972"/>
    <cellStyle name="40% - Ênfase3 5" xfId="3038"/>
    <cellStyle name="40% - Ênfase3 6" xfId="3039"/>
    <cellStyle name="40% - Ênfase3 7" xfId="3040"/>
    <cellStyle name="40% - Ênfase3 8" xfId="2973"/>
    <cellStyle name="40% - Ênfase3 9" xfId="2974"/>
    <cellStyle name="40% - Ênfase4 10" xfId="3041"/>
    <cellStyle name="40% - Ênfase4 2" xfId="504"/>
    <cellStyle name="40% - Ênfase4 2 10" xfId="2975"/>
    <cellStyle name="40% - Ênfase4 2 11" xfId="3042"/>
    <cellStyle name="40% - Ênfase4 2 2" xfId="687"/>
    <cellStyle name="40% - Ênfase4 2 2 2" xfId="688"/>
    <cellStyle name="40% - Ênfase4 2 2 2 2" xfId="689"/>
    <cellStyle name="40% - Ênfase4 2 2 2 2 2" xfId="2110"/>
    <cellStyle name="40% - Ênfase4 2 2 2 3" xfId="690"/>
    <cellStyle name="40% - Ênfase4 2 2 2 3 2" xfId="2111"/>
    <cellStyle name="40% - Ênfase4 2 2 2 4" xfId="2112"/>
    <cellStyle name="40% - Ênfase4 2 2 2_12001 - Planilha orçamentária" xfId="691"/>
    <cellStyle name="40% - Ênfase4 2 2 3" xfId="692"/>
    <cellStyle name="40% - Ênfase4 2 2 3 2" xfId="2113"/>
    <cellStyle name="40% - Ênfase4 2 2 4" xfId="693"/>
    <cellStyle name="40% - Ênfase4 2 2 4 2" xfId="2114"/>
    <cellStyle name="40% - Ênfase4 2 2 5" xfId="2115"/>
    <cellStyle name="40% - Ênfase4 2 2_12001 - Planilha orçamentária" xfId="694"/>
    <cellStyle name="40% - Ênfase4 2 3" xfId="695"/>
    <cellStyle name="40% - Ênfase4 2 3 2" xfId="696"/>
    <cellStyle name="40% - Ênfase4 2 3 2 2" xfId="2116"/>
    <cellStyle name="40% - Ênfase4 2 3 3" xfId="697"/>
    <cellStyle name="40% - Ênfase4 2 3 3 2" xfId="2117"/>
    <cellStyle name="40% - Ênfase4 2 3 4" xfId="2118"/>
    <cellStyle name="40% - Ênfase4 2 3_12001 - Planilha orçamentária" xfId="698"/>
    <cellStyle name="40% - Ênfase4 2 4" xfId="699"/>
    <cellStyle name="40% - Ênfase4 2 4 2" xfId="2119"/>
    <cellStyle name="40% - Ênfase4 2 5" xfId="700"/>
    <cellStyle name="40% - Ênfase4 2 5 2" xfId="2120"/>
    <cellStyle name="40% - Ênfase4 2 6" xfId="2752"/>
    <cellStyle name="40% - Ênfase4 2 6 2" xfId="3043"/>
    <cellStyle name="40% - Ênfase4 2 7" xfId="2753"/>
    <cellStyle name="40% - Ênfase4 2 7 2" xfId="2976"/>
    <cellStyle name="40% - Ênfase4 2 8" xfId="2754"/>
    <cellStyle name="40% - Ênfase4 2 8 2" xfId="2977"/>
    <cellStyle name="40% - Ênfase4 2 9" xfId="2755"/>
    <cellStyle name="40% - Ênfase4 2 9 2" xfId="3044"/>
    <cellStyle name="40% - Ênfase4 2_12001 - Planilha orçamentária" xfId="701"/>
    <cellStyle name="40% - Ênfase4 3" xfId="526"/>
    <cellStyle name="40% - Ênfase4 3 2" xfId="2756"/>
    <cellStyle name="40% - Ênfase4 4" xfId="2978"/>
    <cellStyle name="40% - Ênfase4 5" xfId="3045"/>
    <cellStyle name="40% - Ênfase4 6" xfId="3046"/>
    <cellStyle name="40% - Ênfase4 7" xfId="3047"/>
    <cellStyle name="40% - Ênfase4 8" xfId="3127"/>
    <cellStyle name="40% - Ênfase4 9" xfId="3093"/>
    <cellStyle name="40% - Ênfase5 10" xfId="3125"/>
    <cellStyle name="40% - Ênfase5 2" xfId="508"/>
    <cellStyle name="40% - Ênfase5 2 10" xfId="3048"/>
    <cellStyle name="40% - Ênfase5 2 11" xfId="2940"/>
    <cellStyle name="40% - Ênfase5 2 2" xfId="702"/>
    <cellStyle name="40% - Ênfase5 2 2 2" xfId="703"/>
    <cellStyle name="40% - Ênfase5 2 2 2 2" xfId="704"/>
    <cellStyle name="40% - Ênfase5 2 2 2 2 2" xfId="2121"/>
    <cellStyle name="40% - Ênfase5 2 2 2 3" xfId="705"/>
    <cellStyle name="40% - Ênfase5 2 2 2 3 2" xfId="2122"/>
    <cellStyle name="40% - Ênfase5 2 2 2 4" xfId="2123"/>
    <cellStyle name="40% - Ênfase5 2 2 2_12001 - Planilha orçamentária" xfId="706"/>
    <cellStyle name="40% - Ênfase5 2 2 3" xfId="707"/>
    <cellStyle name="40% - Ênfase5 2 2 3 2" xfId="2124"/>
    <cellStyle name="40% - Ênfase5 2 2 4" xfId="708"/>
    <cellStyle name="40% - Ênfase5 2 2 4 2" xfId="2125"/>
    <cellStyle name="40% - Ênfase5 2 2 5" xfId="2126"/>
    <cellStyle name="40% - Ênfase5 2 2_12001 - Planilha orçamentária" xfId="709"/>
    <cellStyle name="40% - Ênfase5 2 3" xfId="710"/>
    <cellStyle name="40% - Ênfase5 2 3 2" xfId="711"/>
    <cellStyle name="40% - Ênfase5 2 3 2 2" xfId="2127"/>
    <cellStyle name="40% - Ênfase5 2 3 3" xfId="712"/>
    <cellStyle name="40% - Ênfase5 2 3 3 2" xfId="2128"/>
    <cellStyle name="40% - Ênfase5 2 3 4" xfId="2129"/>
    <cellStyle name="40% - Ênfase5 2 3_12001 - Planilha orçamentária" xfId="713"/>
    <cellStyle name="40% - Ênfase5 2 4" xfId="714"/>
    <cellStyle name="40% - Ênfase5 2 4 2" xfId="2130"/>
    <cellStyle name="40% - Ênfase5 2 5" xfId="715"/>
    <cellStyle name="40% - Ênfase5 2 5 2" xfId="2131"/>
    <cellStyle name="40% - Ênfase5 2 6" xfId="2757"/>
    <cellStyle name="40% - Ênfase5 2 6 2" xfId="3094"/>
    <cellStyle name="40% - Ênfase5 2 7" xfId="2758"/>
    <cellStyle name="40% - Ênfase5 2 7 2" xfId="3113"/>
    <cellStyle name="40% - Ênfase5 2 8" xfId="2759"/>
    <cellStyle name="40% - Ênfase5 2 8 2" xfId="3114"/>
    <cellStyle name="40% - Ênfase5 2 9" xfId="2760"/>
    <cellStyle name="40% - Ênfase5 2 9 2" xfId="2979"/>
    <cellStyle name="40% - Ênfase5 2_12001 - Planilha orçamentária" xfId="716"/>
    <cellStyle name="40% - Ênfase5 3" xfId="528"/>
    <cellStyle name="40% - Ênfase5 3 2" xfId="2761"/>
    <cellStyle name="40% - Ênfase5 4" xfId="3049"/>
    <cellStyle name="40% - Ênfase5 5" xfId="2980"/>
    <cellStyle name="40% - Ênfase5 6" xfId="3050"/>
    <cellStyle name="40% - Ênfase5 7" xfId="3051"/>
    <cellStyle name="40% - Ênfase5 8" xfId="2981"/>
    <cellStyle name="40% - Ênfase5 9" xfId="2982"/>
    <cellStyle name="40% - Ênfase6 10" xfId="3052"/>
    <cellStyle name="40% - Ênfase6 2" xfId="512"/>
    <cellStyle name="40% - Ênfase6 2 10" xfId="2983"/>
    <cellStyle name="40% - Ênfase6 2 11" xfId="3053"/>
    <cellStyle name="40% - Ênfase6 2 2" xfId="717"/>
    <cellStyle name="40% - Ênfase6 2 2 2" xfId="718"/>
    <cellStyle name="40% - Ênfase6 2 2 2 2" xfId="719"/>
    <cellStyle name="40% - Ênfase6 2 2 2 2 2" xfId="2132"/>
    <cellStyle name="40% - Ênfase6 2 2 2 3" xfId="720"/>
    <cellStyle name="40% - Ênfase6 2 2 2 3 2" xfId="2133"/>
    <cellStyle name="40% - Ênfase6 2 2 2 4" xfId="2134"/>
    <cellStyle name="40% - Ênfase6 2 2 2_12001 - Planilha orçamentária" xfId="721"/>
    <cellStyle name="40% - Ênfase6 2 2 3" xfId="722"/>
    <cellStyle name="40% - Ênfase6 2 2 3 2" xfId="2135"/>
    <cellStyle name="40% - Ênfase6 2 2 4" xfId="723"/>
    <cellStyle name="40% - Ênfase6 2 2 4 2" xfId="2136"/>
    <cellStyle name="40% - Ênfase6 2 2 5" xfId="2137"/>
    <cellStyle name="40% - Ênfase6 2 2_12001 - Planilha orçamentária" xfId="724"/>
    <cellStyle name="40% - Ênfase6 2 3" xfId="725"/>
    <cellStyle name="40% - Ênfase6 2 3 2" xfId="726"/>
    <cellStyle name="40% - Ênfase6 2 3 2 2" xfId="2138"/>
    <cellStyle name="40% - Ênfase6 2 3 3" xfId="727"/>
    <cellStyle name="40% - Ênfase6 2 3 3 2" xfId="2139"/>
    <cellStyle name="40% - Ênfase6 2 3 4" xfId="2140"/>
    <cellStyle name="40% - Ênfase6 2 3_12001 - Planilha orçamentária" xfId="728"/>
    <cellStyle name="40% - Ênfase6 2 4" xfId="729"/>
    <cellStyle name="40% - Ênfase6 2 4 2" xfId="2141"/>
    <cellStyle name="40% - Ênfase6 2 5" xfId="730"/>
    <cellStyle name="40% - Ênfase6 2 5 2" xfId="2142"/>
    <cellStyle name="40% - Ênfase6 2 6" xfId="2762"/>
    <cellStyle name="40% - Ênfase6 2 6 2" xfId="3054"/>
    <cellStyle name="40% - Ênfase6 2 7" xfId="2763"/>
    <cellStyle name="40% - Ênfase6 2 7 2" xfId="3055"/>
    <cellStyle name="40% - Ênfase6 2 8" xfId="2764"/>
    <cellStyle name="40% - Ênfase6 2 8 2" xfId="2984"/>
    <cellStyle name="40% - Ênfase6 2 9" xfId="2765"/>
    <cellStyle name="40% - Ênfase6 2 9 2" xfId="2985"/>
    <cellStyle name="40% - Ênfase6 2_12001 - Planilha orçamentária" xfId="731"/>
    <cellStyle name="40% - Ênfase6 3" xfId="530"/>
    <cellStyle name="40% - Ênfase6 3 2" xfId="2766"/>
    <cellStyle name="40% - Ênfase6 4" xfId="3056"/>
    <cellStyle name="40% - Ênfase6 5" xfId="2986"/>
    <cellStyle name="40% - Ênfase6 6" xfId="3057"/>
    <cellStyle name="40% - Ênfase6 7" xfId="3058"/>
    <cellStyle name="40% - Ênfase6 8" xfId="2987"/>
    <cellStyle name="40% - Ênfase6 9" xfId="2988"/>
    <cellStyle name="60% - Cor1" xfId="426"/>
    <cellStyle name="60% - Cor2" xfId="427"/>
    <cellStyle name="60% - Cor3" xfId="428"/>
    <cellStyle name="60% - Cor4" xfId="429"/>
    <cellStyle name="60% - Cor5" xfId="430"/>
    <cellStyle name="60% - Cor6" xfId="431"/>
    <cellStyle name="60% - Ênfase1 10" xfId="3059"/>
    <cellStyle name="60% - Ênfase1 2" xfId="493"/>
    <cellStyle name="60% - Ênfase1 2 10" xfId="2989"/>
    <cellStyle name="60% - Ênfase1 2 11" xfId="3060"/>
    <cellStyle name="60% - Ênfase1 2 2" xfId="3061"/>
    <cellStyle name="60% - Ênfase1 2 2 2" xfId="3062"/>
    <cellStyle name="60% - Ênfase1 2 2 3" xfId="3128"/>
    <cellStyle name="60% - Ênfase1 2 3" xfId="3115"/>
    <cellStyle name="60% - Ênfase1 2 4" xfId="3126"/>
    <cellStyle name="60% - Ênfase1 2 5" xfId="3063"/>
    <cellStyle name="60% - Ênfase1 2 6" xfId="3116"/>
    <cellStyle name="60% - Ênfase1 2 7" xfId="2941"/>
    <cellStyle name="60% - Ênfase1 2 8" xfId="2926"/>
    <cellStyle name="60% - Ênfase1 2 9" xfId="3117"/>
    <cellStyle name="60% - Ênfase1 3" xfId="732"/>
    <cellStyle name="60% - Ênfase1 4" xfId="2990"/>
    <cellStyle name="60% - Ênfase1 5" xfId="3064"/>
    <cellStyle name="60% - Ênfase1 6" xfId="3103"/>
    <cellStyle name="60% - Ênfase1 7" xfId="3065"/>
    <cellStyle name="60% - Ênfase1 8" xfId="3066"/>
    <cellStyle name="60% - Ênfase1 9" xfId="2991"/>
    <cellStyle name="60% - Ênfase2 10" xfId="3104"/>
    <cellStyle name="60% - Ênfase2 2" xfId="497"/>
    <cellStyle name="60% - Ênfase2 2 10" xfId="3067"/>
    <cellStyle name="60% - Ênfase2 2 11" xfId="3105"/>
    <cellStyle name="60% - Ênfase2 2 2" xfId="3068"/>
    <cellStyle name="60% - Ênfase2 2 2 2" xfId="3069"/>
    <cellStyle name="60% - Ênfase2 2 2 3" xfId="3070"/>
    <cellStyle name="60% - Ênfase2 2 3" xfId="2992"/>
    <cellStyle name="60% - Ênfase2 2 4" xfId="2993"/>
    <cellStyle name="60% - Ênfase2 2 5" xfId="3071"/>
    <cellStyle name="60% - Ênfase2 2 6" xfId="3106"/>
    <cellStyle name="60% - Ênfase2 2 7" xfId="3072"/>
    <cellStyle name="60% - Ênfase2 2 8" xfId="3073"/>
    <cellStyle name="60% - Ênfase2 2 9" xfId="2994"/>
    <cellStyle name="60% - Ênfase2 3" xfId="733"/>
    <cellStyle name="60% - Ênfase2 4" xfId="3107"/>
    <cellStyle name="60% - Ênfase2 5" xfId="1747"/>
    <cellStyle name="60% - Ênfase2 6" xfId="3108"/>
    <cellStyle name="60% - Ênfase2 7" xfId="932"/>
    <cellStyle name="60% - Ênfase2 8" xfId="3074"/>
    <cellStyle name="60% - Ênfase2 9" xfId="3075"/>
    <cellStyle name="60% - Ênfase3 10" xfId="3129"/>
    <cellStyle name="60% - Ênfase3 2" xfId="501"/>
    <cellStyle name="60% - Ênfase3 2 10" xfId="2995"/>
    <cellStyle name="60% - Ênfase3 2 11" xfId="3081"/>
    <cellStyle name="60% - Ênfase3 2 2" xfId="2996"/>
    <cellStyle name="60% - Ênfase3 2 2 2" xfId="935"/>
    <cellStyle name="60% - Ênfase3 2 2 3" xfId="2997"/>
    <cellStyle name="60% - Ênfase3 2 3" xfId="3082"/>
    <cellStyle name="60% - Ênfase3 2 4" xfId="2998"/>
    <cellStyle name="60% - Ênfase3 2 5" xfId="3130"/>
    <cellStyle name="60% - Ênfase3 2 6" xfId="2999"/>
    <cellStyle name="60% - Ênfase3 2 7" xfId="2924"/>
    <cellStyle name="60% - Ênfase3 2 8" xfId="3000"/>
    <cellStyle name="60% - Ênfase3 2 9" xfId="3131"/>
    <cellStyle name="60% - Ênfase3 3" xfId="734"/>
    <cellStyle name="60% - Ênfase3 4" xfId="3001"/>
    <cellStyle name="60% - Ênfase3 5" xfId="3080"/>
    <cellStyle name="60% - Ênfase3 6" xfId="3132"/>
    <cellStyle name="60% - Ênfase3 7" xfId="3083"/>
    <cellStyle name="60% - Ênfase3 8" xfId="3133"/>
    <cellStyle name="60% - Ênfase3 9" xfId="3134"/>
    <cellStyle name="60% - Ênfase4 10" xfId="3135"/>
    <cellStyle name="60% - Ênfase4 2" xfId="505"/>
    <cellStyle name="60% - Ênfase4 2 10" xfId="3136"/>
    <cellStyle name="60% - Ênfase4 2 11" xfId="3137"/>
    <cellStyle name="60% - Ênfase4 2 2" xfId="3138"/>
    <cellStyle name="60% - Ênfase4 2 2 2" xfId="3139"/>
    <cellStyle name="60% - Ênfase4 2 2 3" xfId="3140"/>
    <cellStyle name="60% - Ênfase4 2 3" xfId="3141"/>
    <cellStyle name="60% - Ênfase4 2 4" xfId="3142"/>
    <cellStyle name="60% - Ênfase4 2 5" xfId="3143"/>
    <cellStyle name="60% - Ênfase4 2 6" xfId="3144"/>
    <cellStyle name="60% - Ênfase4 2 7" xfId="3145"/>
    <cellStyle name="60% - Ênfase4 2 8" xfId="3146"/>
    <cellStyle name="60% - Ênfase4 2 9" xfId="3147"/>
    <cellStyle name="60% - Ênfase4 3" xfId="735"/>
    <cellStyle name="60% - Ênfase4 4" xfId="3148"/>
    <cellStyle name="60% - Ênfase4 5" xfId="3149"/>
    <cellStyle name="60% - Ênfase4 6" xfId="3150"/>
    <cellStyle name="60% - Ênfase4 7" xfId="3151"/>
    <cellStyle name="60% - Ênfase4 8" xfId="3152"/>
    <cellStyle name="60% - Ênfase4 9" xfId="3153"/>
    <cellStyle name="60% - Ênfase5 10" xfId="3154"/>
    <cellStyle name="60% - Ênfase5 2" xfId="509"/>
    <cellStyle name="60% - Ênfase5 2 10" xfId="3155"/>
    <cellStyle name="60% - Ênfase5 2 11" xfId="3156"/>
    <cellStyle name="60% - Ênfase5 2 2" xfId="3157"/>
    <cellStyle name="60% - Ênfase5 2 2 2" xfId="3158"/>
    <cellStyle name="60% - Ênfase5 2 2 3" xfId="3159"/>
    <cellStyle name="60% - Ênfase5 2 3" xfId="3160"/>
    <cellStyle name="60% - Ênfase5 2 4" xfId="3161"/>
    <cellStyle name="60% - Ênfase5 2 5" xfId="3162"/>
    <cellStyle name="60% - Ênfase5 2 6" xfId="3163"/>
    <cellStyle name="60% - Ênfase5 2 7" xfId="3164"/>
    <cellStyle name="60% - Ênfase5 2 8" xfId="3165"/>
    <cellStyle name="60% - Ênfase5 2 9" xfId="3166"/>
    <cellStyle name="60% - Ênfase5 3" xfId="736"/>
    <cellStyle name="60% - Ênfase5 4" xfId="3167"/>
    <cellStyle name="60% - Ênfase5 5" xfId="3168"/>
    <cellStyle name="60% - Ênfase5 6" xfId="3169"/>
    <cellStyle name="60% - Ênfase5 7" xfId="3170"/>
    <cellStyle name="60% - Ênfase5 8" xfId="3171"/>
    <cellStyle name="60% - Ênfase5 9" xfId="3172"/>
    <cellStyle name="60% - Ênfase6 10" xfId="3173"/>
    <cellStyle name="60% - Ênfase6 2" xfId="513"/>
    <cellStyle name="60% - Ênfase6 2 10" xfId="3174"/>
    <cellStyle name="60% - Ênfase6 2 11" xfId="3175"/>
    <cellStyle name="60% - Ênfase6 2 2" xfId="3176"/>
    <cellStyle name="60% - Ênfase6 2 2 2" xfId="3177"/>
    <cellStyle name="60% - Ênfase6 2 2 3" xfId="3178"/>
    <cellStyle name="60% - Ênfase6 2 3" xfId="3179"/>
    <cellStyle name="60% - Ênfase6 2 4" xfId="3180"/>
    <cellStyle name="60% - Ênfase6 2 5" xfId="3181"/>
    <cellStyle name="60% - Ênfase6 2 6" xfId="3182"/>
    <cellStyle name="60% - Ênfase6 2 7" xfId="3183"/>
    <cellStyle name="60% - Ênfase6 2 8" xfId="3184"/>
    <cellStyle name="60% - Ênfase6 2 9" xfId="3185"/>
    <cellStyle name="60% - Ênfase6 3" xfId="737"/>
    <cellStyle name="60% - Ênfase6 4" xfId="3186"/>
    <cellStyle name="60% - Ênfase6 5" xfId="3187"/>
    <cellStyle name="60% - Ênfase6 6" xfId="3188"/>
    <cellStyle name="60% - Ênfase6 7" xfId="3189"/>
    <cellStyle name="60% - Ênfase6 8" xfId="3190"/>
    <cellStyle name="60% - Ênfase6 9" xfId="3191"/>
    <cellStyle name="arrafo de 5" xfId="738"/>
    <cellStyle name="Bom 10" xfId="3192"/>
    <cellStyle name="Bom 2" xfId="478"/>
    <cellStyle name="Bom 2 10" xfId="3193"/>
    <cellStyle name="Bom 2 11" xfId="3194"/>
    <cellStyle name="Bom 2 2" xfId="3195"/>
    <cellStyle name="Bom 2 2 2" xfId="3196"/>
    <cellStyle name="Bom 2 2 3" xfId="3197"/>
    <cellStyle name="Bom 2 3" xfId="3198"/>
    <cellStyle name="Bom 2 4" xfId="3199"/>
    <cellStyle name="Bom 2 5" xfId="3200"/>
    <cellStyle name="Bom 2 6" xfId="3201"/>
    <cellStyle name="Bom 2 7" xfId="3202"/>
    <cellStyle name="Bom 2 8" xfId="3203"/>
    <cellStyle name="Bom 2 9" xfId="3204"/>
    <cellStyle name="Bom 3" xfId="739"/>
    <cellStyle name="Bom 4" xfId="746"/>
    <cellStyle name="Bom 5" xfId="3205"/>
    <cellStyle name="Bom 6" xfId="3206"/>
    <cellStyle name="Bom 7" xfId="3207"/>
    <cellStyle name="Bom 8" xfId="3208"/>
    <cellStyle name="Bom 9" xfId="3209"/>
    <cellStyle name="CABEÇALHO" xfId="3210"/>
    <cellStyle name="Cabeçalho 1" xfId="460"/>
    <cellStyle name="Cabeçalho 2" xfId="462"/>
    <cellStyle name="Cabeçalho 3" xfId="463"/>
    <cellStyle name="Cabeçalho 4" xfId="464"/>
    <cellStyle name="Cálculo 10" xfId="3211"/>
    <cellStyle name="Cálculo 2" xfId="483"/>
    <cellStyle name="Cálculo 2 10" xfId="3212"/>
    <cellStyle name="Cálculo 2 11" xfId="3213"/>
    <cellStyle name="Cálculo 2 2" xfId="740"/>
    <cellStyle name="Cálculo 2 2 2" xfId="3214"/>
    <cellStyle name="Cálculo 2 2 3" xfId="3215"/>
    <cellStyle name="Cálculo 2 3" xfId="3216"/>
    <cellStyle name="Cálculo 2 4" xfId="3217"/>
    <cellStyle name="Cálculo 2 5" xfId="3218"/>
    <cellStyle name="Cálculo 2 6" xfId="3219"/>
    <cellStyle name="Cálculo 2 7" xfId="3220"/>
    <cellStyle name="Cálculo 2 8" xfId="3221"/>
    <cellStyle name="Cálculo 2 9" xfId="3222"/>
    <cellStyle name="Cálculo 3" xfId="741"/>
    <cellStyle name="Cálculo 4" xfId="432"/>
    <cellStyle name="Cálculo 5" xfId="3223"/>
    <cellStyle name="Cálculo 6" xfId="3224"/>
    <cellStyle name="Cálculo 7" xfId="3225"/>
    <cellStyle name="Cálculo 8" xfId="3226"/>
    <cellStyle name="Cálculo 9" xfId="3227"/>
    <cellStyle name="Cancel" xfId="433"/>
    <cellStyle name="Cancel 2" xfId="2143"/>
    <cellStyle name="category" xfId="532"/>
    <cellStyle name="Célula de Verificação 10" xfId="3228"/>
    <cellStyle name="Célula de Verificação 2" xfId="485"/>
    <cellStyle name="Célula de Verificação 2 10" xfId="3229"/>
    <cellStyle name="Célula de Verificação 2 11" xfId="3230"/>
    <cellStyle name="Célula de Verificação 2 2" xfId="3231"/>
    <cellStyle name="Célula de Verificação 2 2 2" xfId="3232"/>
    <cellStyle name="Célula de Verificação 2 2 3" xfId="3233"/>
    <cellStyle name="Célula de Verificação 2 3" xfId="3234"/>
    <cellStyle name="Célula de Verificação 2 4" xfId="3235"/>
    <cellStyle name="Célula de Verificação 2 5" xfId="3236"/>
    <cellStyle name="Célula de Verificação 2 6" xfId="3237"/>
    <cellStyle name="Célula de Verificação 2 7" xfId="3238"/>
    <cellStyle name="Célula de Verificação 2 8" xfId="3239"/>
    <cellStyle name="Célula de Verificação 2 9" xfId="3240"/>
    <cellStyle name="Célula de Verificação 3" xfId="742"/>
    <cellStyle name="Célula de Verificação 4" xfId="1979"/>
    <cellStyle name="Célula de Verificação 5" xfId="3241"/>
    <cellStyle name="Célula de Verificação 6" xfId="3242"/>
    <cellStyle name="Célula de Verificação 7" xfId="3243"/>
    <cellStyle name="Célula de Verificação 8" xfId="3244"/>
    <cellStyle name="Célula de Verificação 9" xfId="3245"/>
    <cellStyle name="Célula Ligada" xfId="434"/>
    <cellStyle name="Célula Vinculada 10" xfId="3246"/>
    <cellStyle name="Célula Vinculada 2" xfId="484"/>
    <cellStyle name="Célula Vinculada 2 10" xfId="3247"/>
    <cellStyle name="Célula Vinculada 2 11" xfId="3248"/>
    <cellStyle name="Célula Vinculada 2 2" xfId="3249"/>
    <cellStyle name="Célula Vinculada 2 2 2" xfId="3250"/>
    <cellStyle name="Célula Vinculada 2 2 3" xfId="3251"/>
    <cellStyle name="Célula Vinculada 2 3" xfId="3252"/>
    <cellStyle name="Célula Vinculada 2 4" xfId="3253"/>
    <cellStyle name="Célula Vinculada 2 5" xfId="3254"/>
    <cellStyle name="Célula Vinculada 2 6" xfId="3255"/>
    <cellStyle name="Célula Vinculada 2 7" xfId="3256"/>
    <cellStyle name="Célula Vinculada 2 8" xfId="3257"/>
    <cellStyle name="Célula Vinculada 2 9" xfId="3258"/>
    <cellStyle name="Célula Vinculada 3" xfId="743"/>
    <cellStyle name="Célula Vinculada 4" xfId="3259"/>
    <cellStyle name="Célula Vinculada 5" xfId="3260"/>
    <cellStyle name="Célula Vinculada 6" xfId="3261"/>
    <cellStyle name="Célula Vinculada 7" xfId="3262"/>
    <cellStyle name="Célula Vinculada 8" xfId="3263"/>
    <cellStyle name="Célula Vinculada 9" xfId="3264"/>
    <cellStyle name="Comma" xfId="3712"/>
    <cellStyle name="Comma [0]" xfId="744"/>
    <cellStyle name="Comma [0] 2" xfId="2767"/>
    <cellStyle name="Comma 2" xfId="3265"/>
    <cellStyle name="Comma 2 2" xfId="3266"/>
    <cellStyle name="Comma 2 3" xfId="3267"/>
    <cellStyle name="Comma_5 Series SW" xfId="533"/>
    <cellStyle name="Comma0" xfId="3268"/>
    <cellStyle name="Company Logo" xfId="745"/>
    <cellStyle name="Cor1" xfId="435"/>
    <cellStyle name="Cor2" xfId="436"/>
    <cellStyle name="Cor3" xfId="437"/>
    <cellStyle name="Cor4" xfId="438"/>
    <cellStyle name="Cor5" xfId="439"/>
    <cellStyle name="Cor6" xfId="440"/>
    <cellStyle name="Correcto" xfId="1984"/>
    <cellStyle name="Currency" xfId="3713"/>
    <cellStyle name="Currency $" xfId="534"/>
    <cellStyle name="Currency [0]" xfId="747"/>
    <cellStyle name="Currency [0] 2" xfId="2768"/>
    <cellStyle name="Currency [0]_Sonae_Ar condicionado" xfId="3714"/>
    <cellStyle name="Currency_aola" xfId="535"/>
    <cellStyle name="Currency0" xfId="3715"/>
    <cellStyle name="Data" xfId="748"/>
    <cellStyle name="Data 2" xfId="3269"/>
    <cellStyle name="Data 2 2" xfId="3270"/>
    <cellStyle name="Data 2 3" xfId="3271"/>
    <cellStyle name="Data Headings" xfId="749"/>
    <cellStyle name="Data Headings 2" xfId="750"/>
    <cellStyle name="Data Headings 3" xfId="2688"/>
    <cellStyle name="Data Headings 4" xfId="2689"/>
    <cellStyle name="Data Input" xfId="751"/>
    <cellStyle name="Date" xfId="3716"/>
    <cellStyle name="Duasdec" xfId="3272"/>
    <cellStyle name="Ênfase1 10" xfId="3273"/>
    <cellStyle name="Ênfase1 2" xfId="490"/>
    <cellStyle name="Ênfase1 2 10" xfId="3274"/>
    <cellStyle name="Ênfase1 2 11" xfId="3275"/>
    <cellStyle name="Ênfase1 2 2" xfId="3276"/>
    <cellStyle name="Ênfase1 2 2 2" xfId="3277"/>
    <cellStyle name="Ênfase1 2 2 3" xfId="3278"/>
    <cellStyle name="Ênfase1 2 3" xfId="3279"/>
    <cellStyle name="Ênfase1 2 4" xfId="3280"/>
    <cellStyle name="Ênfase1 2 5" xfId="3281"/>
    <cellStyle name="Ênfase1 2 6" xfId="3282"/>
    <cellStyle name="Ênfase1 2 7" xfId="3283"/>
    <cellStyle name="Ênfase1 2 8" xfId="3284"/>
    <cellStyle name="Ênfase1 2 9" xfId="3285"/>
    <cellStyle name="Ênfase1 3" xfId="752"/>
    <cellStyle name="Ênfase1 4" xfId="3286"/>
    <cellStyle name="Ênfase1 5" xfId="3287"/>
    <cellStyle name="Ênfase1 6" xfId="3288"/>
    <cellStyle name="Ênfase1 7" xfId="3289"/>
    <cellStyle name="Ênfase1 8" xfId="3290"/>
    <cellStyle name="Ênfase1 9" xfId="3291"/>
    <cellStyle name="Ênfase2 10" xfId="3292"/>
    <cellStyle name="Ênfase2 2" xfId="494"/>
    <cellStyle name="Ênfase2 2 10" xfId="3293"/>
    <cellStyle name="Ênfase2 2 11" xfId="3294"/>
    <cellStyle name="Ênfase2 2 2" xfId="3295"/>
    <cellStyle name="Ênfase2 2 2 2" xfId="3296"/>
    <cellStyle name="Ênfase2 2 2 3" xfId="3297"/>
    <cellStyle name="Ênfase2 2 3" xfId="3298"/>
    <cellStyle name="Ênfase2 2 4" xfId="3299"/>
    <cellStyle name="Ênfase2 2 5" xfId="3300"/>
    <cellStyle name="Ênfase2 2 6" xfId="3301"/>
    <cellStyle name="Ênfase2 2 7" xfId="3302"/>
    <cellStyle name="Ênfase2 2 8" xfId="3303"/>
    <cellStyle name="Ênfase2 2 9" xfId="3304"/>
    <cellStyle name="Ênfase2 3" xfId="753"/>
    <cellStyle name="Ênfase2 4" xfId="3305"/>
    <cellStyle name="Ênfase2 5" xfId="3306"/>
    <cellStyle name="Ênfase2 6" xfId="3307"/>
    <cellStyle name="Ênfase2 7" xfId="3308"/>
    <cellStyle name="Ênfase2 8" xfId="3309"/>
    <cellStyle name="Ênfase2 9" xfId="3310"/>
    <cellStyle name="Ênfase3 10" xfId="3311"/>
    <cellStyle name="Ênfase3 2" xfId="498"/>
    <cellStyle name="Ênfase3 2 10" xfId="3312"/>
    <cellStyle name="Ênfase3 2 11" xfId="3313"/>
    <cellStyle name="Ênfase3 2 2" xfId="3314"/>
    <cellStyle name="Ênfase3 2 2 2" xfId="3315"/>
    <cellStyle name="Ênfase3 2 2 3" xfId="3316"/>
    <cellStyle name="Ênfase3 2 3" xfId="3317"/>
    <cellStyle name="Ênfase3 2 4" xfId="3318"/>
    <cellStyle name="Ênfase3 2 5" xfId="3319"/>
    <cellStyle name="Ênfase3 2 6" xfId="3320"/>
    <cellStyle name="Ênfase3 2 7" xfId="3321"/>
    <cellStyle name="Ênfase3 2 8" xfId="3322"/>
    <cellStyle name="Ênfase3 2 9" xfId="3323"/>
    <cellStyle name="Ênfase3 3" xfId="754"/>
    <cellStyle name="Ênfase3 4" xfId="3324"/>
    <cellStyle name="Ênfase3 5" xfId="3325"/>
    <cellStyle name="Ênfase3 6" xfId="3326"/>
    <cellStyle name="Ênfase3 7" xfId="3327"/>
    <cellStyle name="Ênfase3 8" xfId="3328"/>
    <cellStyle name="Ênfase3 9" xfId="3329"/>
    <cellStyle name="Ênfase4 10" xfId="3330"/>
    <cellStyle name="Ênfase4 2" xfId="502"/>
    <cellStyle name="Ênfase4 2 10" xfId="3331"/>
    <cellStyle name="Ênfase4 2 11" xfId="3332"/>
    <cellStyle name="Ênfase4 2 2" xfId="3333"/>
    <cellStyle name="Ênfase4 2 2 2" xfId="3334"/>
    <cellStyle name="Ênfase4 2 2 3" xfId="3335"/>
    <cellStyle name="Ênfase4 2 3" xfId="3336"/>
    <cellStyle name="Ênfase4 2 4" xfId="3337"/>
    <cellStyle name="Ênfase4 2 5" xfId="3338"/>
    <cellStyle name="Ênfase4 2 6" xfId="3339"/>
    <cellStyle name="Ênfase4 2 7" xfId="3340"/>
    <cellStyle name="Ênfase4 2 8" xfId="3341"/>
    <cellStyle name="Ênfase4 2 9" xfId="3342"/>
    <cellStyle name="Ênfase4 3" xfId="755"/>
    <cellStyle name="Ênfase4 4" xfId="3343"/>
    <cellStyle name="Ênfase4 5" xfId="3344"/>
    <cellStyle name="Ênfase4 6" xfId="3345"/>
    <cellStyle name="Ênfase4 7" xfId="3346"/>
    <cellStyle name="Ênfase4 8" xfId="3347"/>
    <cellStyle name="Ênfase4 9" xfId="3348"/>
    <cellStyle name="Ênfase5 10" xfId="3349"/>
    <cellStyle name="Ênfase5 2" xfId="506"/>
    <cellStyle name="Ênfase5 2 10" xfId="3350"/>
    <cellStyle name="Ênfase5 2 11" xfId="3351"/>
    <cellStyle name="Ênfase5 2 2" xfId="3352"/>
    <cellStyle name="Ênfase5 2 2 2" xfId="3353"/>
    <cellStyle name="Ênfase5 2 2 3" xfId="3354"/>
    <cellStyle name="Ênfase5 2 3" xfId="3355"/>
    <cellStyle name="Ênfase5 2 4" xfId="3356"/>
    <cellStyle name="Ênfase5 2 5" xfId="3357"/>
    <cellStyle name="Ênfase5 2 6" xfId="3358"/>
    <cellStyle name="Ênfase5 2 7" xfId="3359"/>
    <cellStyle name="Ênfase5 2 8" xfId="3360"/>
    <cellStyle name="Ênfase5 2 9" xfId="3361"/>
    <cellStyle name="Ênfase5 3" xfId="756"/>
    <cellStyle name="Ênfase5 4" xfId="3362"/>
    <cellStyle name="Ênfase5 5" xfId="3363"/>
    <cellStyle name="Ênfase5 6" xfId="3364"/>
    <cellStyle name="Ênfase5 7" xfId="3365"/>
    <cellStyle name="Ênfase5 8" xfId="3366"/>
    <cellStyle name="Ênfase5 9" xfId="3367"/>
    <cellStyle name="Ênfase6 10" xfId="3368"/>
    <cellStyle name="Ênfase6 2" xfId="510"/>
    <cellStyle name="Ênfase6 2 10" xfId="3369"/>
    <cellStyle name="Ênfase6 2 11" xfId="3370"/>
    <cellStyle name="Ênfase6 2 2" xfId="3371"/>
    <cellStyle name="Ênfase6 2 2 2" xfId="3372"/>
    <cellStyle name="Ênfase6 2 2 3" xfId="3373"/>
    <cellStyle name="Ênfase6 2 3" xfId="3374"/>
    <cellStyle name="Ênfase6 2 4" xfId="3375"/>
    <cellStyle name="Ênfase6 2 5" xfId="3376"/>
    <cellStyle name="Ênfase6 2 6" xfId="3377"/>
    <cellStyle name="Ênfase6 2 7" xfId="3378"/>
    <cellStyle name="Ênfase6 2 8" xfId="3379"/>
    <cellStyle name="Ênfase6 2 9" xfId="3380"/>
    <cellStyle name="Ênfase6 3" xfId="757"/>
    <cellStyle name="Ênfase6 4" xfId="3381"/>
    <cellStyle name="Ênfase6 5" xfId="3382"/>
    <cellStyle name="Ênfase6 6" xfId="3383"/>
    <cellStyle name="Ênfase6 7" xfId="3384"/>
    <cellStyle name="Ênfase6 8" xfId="3385"/>
    <cellStyle name="Ênfase6 9" xfId="3386"/>
    <cellStyle name="Entrada 10" xfId="3387"/>
    <cellStyle name="Entrada 2" xfId="481"/>
    <cellStyle name="Entrada 2 10" xfId="3388"/>
    <cellStyle name="Entrada 2 11" xfId="3389"/>
    <cellStyle name="Entrada 2 2" xfId="758"/>
    <cellStyle name="Entrada 2 2 2" xfId="3390"/>
    <cellStyle name="Entrada 2 2 3" xfId="3391"/>
    <cellStyle name="Entrada 2 3" xfId="3392"/>
    <cellStyle name="Entrada 2 4" xfId="3393"/>
    <cellStyle name="Entrada 2 5" xfId="3394"/>
    <cellStyle name="Entrada 2 6" xfId="3395"/>
    <cellStyle name="Entrada 2 7" xfId="3396"/>
    <cellStyle name="Entrada 2 8" xfId="3397"/>
    <cellStyle name="Entrada 2 9" xfId="3398"/>
    <cellStyle name="Entrada 3" xfId="759"/>
    <cellStyle name="Entrada 4" xfId="441"/>
    <cellStyle name="Entrada 5" xfId="3399"/>
    <cellStyle name="Entrada 6" xfId="3400"/>
    <cellStyle name="Entrada 7" xfId="3401"/>
    <cellStyle name="Entrada 8" xfId="3402"/>
    <cellStyle name="Entrada 9" xfId="3403"/>
    <cellStyle name="Estilo 1" xfId="442"/>
    <cellStyle name="Estilo 1 2" xfId="760"/>
    <cellStyle name="Estilo 1 2 2" xfId="761"/>
    <cellStyle name="Estilo 1 2 3" xfId="762"/>
    <cellStyle name="Estilo 1 3" xfId="763"/>
    <cellStyle name="Estilo 1 3 2" xfId="764"/>
    <cellStyle name="Estilo 1 3 3" xfId="765"/>
    <cellStyle name="Euro" xfId="443"/>
    <cellStyle name="Euro 2" xfId="766"/>
    <cellStyle name="Euro 2 2" xfId="3404"/>
    <cellStyle name="Euro 2 3" xfId="3405"/>
    <cellStyle name="Euro 3" xfId="767"/>
    <cellStyle name="Euro 4" xfId="3406"/>
    <cellStyle name="Fixed" xfId="3717"/>
    <cellStyle name="Fixo" xfId="768"/>
    <cellStyle name="Followed Hyperlink" xfId="536"/>
    <cellStyle name="Gameleira" xfId="769"/>
    <cellStyle name="Grey" xfId="537"/>
    <cellStyle name="HEADER" xfId="538"/>
    <cellStyle name="Heading 1" xfId="3718"/>
    <cellStyle name="Heading 2" xfId="3719"/>
    <cellStyle name="Incorrecto" xfId="444"/>
    <cellStyle name="Incorreto 10" xfId="3407"/>
    <cellStyle name="Incorreto 2" xfId="479"/>
    <cellStyle name="Incorreto 2 10" xfId="3408"/>
    <cellStyle name="Incorreto 2 11" xfId="3409"/>
    <cellStyle name="Incorreto 2 2" xfId="3410"/>
    <cellStyle name="Incorreto 2 2 2" xfId="3411"/>
    <cellStyle name="Incorreto 2 2 3" xfId="3412"/>
    <cellStyle name="Incorreto 2 3" xfId="3413"/>
    <cellStyle name="Incorreto 2 4" xfId="3414"/>
    <cellStyle name="Incorreto 2 5" xfId="3415"/>
    <cellStyle name="Incorreto 2 6" xfId="3416"/>
    <cellStyle name="Incorreto 2 7" xfId="3417"/>
    <cellStyle name="Incorreto 2 8" xfId="3418"/>
    <cellStyle name="Incorreto 2 9" xfId="3419"/>
    <cellStyle name="Incorreto 3" xfId="770"/>
    <cellStyle name="Incorreto 4" xfId="3420"/>
    <cellStyle name="Incorreto 5" xfId="3421"/>
    <cellStyle name="Incorreto 6" xfId="3422"/>
    <cellStyle name="Incorreto 7" xfId="3423"/>
    <cellStyle name="Incorreto 8" xfId="3424"/>
    <cellStyle name="Incorreto 9" xfId="3425"/>
    <cellStyle name="Indefinido" xfId="3426"/>
    <cellStyle name="Input [yellow]" xfId="539"/>
    <cellStyle name="KGXM²_2" xfId="3427"/>
    <cellStyle name="KM_2" xfId="3428"/>
    <cellStyle name="material" xfId="771"/>
    <cellStyle name="METRO_CÚBICO_2" xfId="3429"/>
    <cellStyle name="MILÍMETRO" xfId="3430"/>
    <cellStyle name="MILÍMETRO 2" xfId="3431"/>
    <cellStyle name="Millares [0]_medestructura" xfId="466"/>
    <cellStyle name="Model" xfId="540"/>
    <cellStyle name="Moeda 2" xfId="14"/>
    <cellStyle name="Moeda 2 10" xfId="772"/>
    <cellStyle name="Moeda 2 11" xfId="773"/>
    <cellStyle name="Moeda 2 12" xfId="774"/>
    <cellStyle name="Moeda 2 13" xfId="775"/>
    <cellStyle name="Moeda 2 13 2" xfId="776"/>
    <cellStyle name="Moeda 2 13 3" xfId="2769"/>
    <cellStyle name="Moeda 2 14" xfId="777"/>
    <cellStyle name="Moeda 2 15" xfId="778"/>
    <cellStyle name="Moeda 2 16" xfId="779"/>
    <cellStyle name="Moeda 2 17" xfId="780"/>
    <cellStyle name="Moeda 2 18" xfId="781"/>
    <cellStyle name="Moeda 2 19" xfId="782"/>
    <cellStyle name="Moeda 2 2" xfId="783"/>
    <cellStyle name="Moeda 2 2 10" xfId="784"/>
    <cellStyle name="Moeda 2 2 11" xfId="785"/>
    <cellStyle name="Moeda 2 2 2" xfId="786"/>
    <cellStyle name="Moeda 2 2 3" xfId="787"/>
    <cellStyle name="Moeda 2 2 4" xfId="788"/>
    <cellStyle name="Moeda 2 2 5" xfId="789"/>
    <cellStyle name="Moeda 2 2 6" xfId="790"/>
    <cellStyle name="Moeda 2 2 7" xfId="791"/>
    <cellStyle name="Moeda 2 2 8" xfId="792"/>
    <cellStyle name="Moeda 2 2 9" xfId="793"/>
    <cellStyle name="Moeda 2 20" xfId="794"/>
    <cellStyle name="Moeda 2 21" xfId="795"/>
    <cellStyle name="Moeda 2 22" xfId="445"/>
    <cellStyle name="Moeda 2 3" xfId="796"/>
    <cellStyle name="Moeda 2 3 10" xfId="797"/>
    <cellStyle name="Moeda 2 3 2" xfId="798"/>
    <cellStyle name="Moeda 2 3 3" xfId="799"/>
    <cellStyle name="Moeda 2 3 4" xfId="800"/>
    <cellStyle name="Moeda 2 3 5" xfId="801"/>
    <cellStyle name="Moeda 2 3 6" xfId="802"/>
    <cellStyle name="Moeda 2 3 7" xfId="803"/>
    <cellStyle name="Moeda 2 3 8" xfId="804"/>
    <cellStyle name="Moeda 2 3 9" xfId="805"/>
    <cellStyle name="Moeda 2 4" xfId="806"/>
    <cellStyle name="Moeda 2 5" xfId="807"/>
    <cellStyle name="Moeda 2 6" xfId="808"/>
    <cellStyle name="Moeda 2 7" xfId="809"/>
    <cellStyle name="Moeda 2 8" xfId="810"/>
    <cellStyle name="Moeda 2 9" xfId="811"/>
    <cellStyle name="Moeda 3" xfId="13"/>
    <cellStyle name="Moeda 3 10" xfId="813"/>
    <cellStyle name="Moeda 3 11" xfId="814"/>
    <cellStyle name="Moeda 3 12" xfId="815"/>
    <cellStyle name="Moeda 3 13" xfId="816"/>
    <cellStyle name="Moeda 3 14" xfId="812"/>
    <cellStyle name="Moeda 3 2" xfId="817"/>
    <cellStyle name="Moeda 3 2 10" xfId="818"/>
    <cellStyle name="Moeda 3 2 11" xfId="819"/>
    <cellStyle name="Moeda 3 2 2" xfId="820"/>
    <cellStyle name="Moeda 3 2 3" xfId="821"/>
    <cellStyle name="Moeda 3 2 4" xfId="822"/>
    <cellStyle name="Moeda 3 2 5" xfId="823"/>
    <cellStyle name="Moeda 3 2 6" xfId="824"/>
    <cellStyle name="Moeda 3 2 7" xfId="825"/>
    <cellStyle name="Moeda 3 2 8" xfId="826"/>
    <cellStyle name="Moeda 3 2 9" xfId="827"/>
    <cellStyle name="Moeda 3 3" xfId="828"/>
    <cellStyle name="Moeda 3 3 10" xfId="829"/>
    <cellStyle name="Moeda 3 3 2" xfId="830"/>
    <cellStyle name="Moeda 3 3 3" xfId="831"/>
    <cellStyle name="Moeda 3 3 4" xfId="832"/>
    <cellStyle name="Moeda 3 3 5" xfId="833"/>
    <cellStyle name="Moeda 3 3 6" xfId="834"/>
    <cellStyle name="Moeda 3 3 7" xfId="835"/>
    <cellStyle name="Moeda 3 3 8" xfId="836"/>
    <cellStyle name="Moeda 3 3 9" xfId="837"/>
    <cellStyle name="Moeda 3 4" xfId="838"/>
    <cellStyle name="Moeda 3 5" xfId="839"/>
    <cellStyle name="Moeda 3 6" xfId="840"/>
    <cellStyle name="Moeda 3 7" xfId="841"/>
    <cellStyle name="Moeda 3 8" xfId="842"/>
    <cellStyle name="Moeda 3 9" xfId="843"/>
    <cellStyle name="Moeda 4" xfId="5"/>
    <cellStyle name="Moeda 4 2" xfId="844"/>
    <cellStyle name="Moeda 5" xfId="845"/>
    <cellStyle name="Moeda 6" xfId="846"/>
    <cellStyle name="Moeda 6 2" xfId="2770"/>
    <cellStyle name="Moeda 7" xfId="847"/>
    <cellStyle name="Moeda 7 2" xfId="2771"/>
    <cellStyle name="Moeda 8" xfId="1995"/>
    <cellStyle name="Moeda 8 2" xfId="2772"/>
    <cellStyle name="Moeda 9" xfId="2696"/>
    <cellStyle name="Moeda0" xfId="446"/>
    <cellStyle name="mpenho" xfId="3432"/>
    <cellStyle name="mpenho 2" xfId="3433"/>
    <cellStyle name="Neutra 10" xfId="3434"/>
    <cellStyle name="Neutra 2" xfId="480"/>
    <cellStyle name="Neutra 2 10" xfId="3435"/>
    <cellStyle name="Neutra 2 11" xfId="3436"/>
    <cellStyle name="Neutra 2 2" xfId="3437"/>
    <cellStyle name="Neutra 2 2 2" xfId="3438"/>
    <cellStyle name="Neutra 2 2 3" xfId="3439"/>
    <cellStyle name="Neutra 2 3" xfId="3440"/>
    <cellStyle name="Neutra 2 4" xfId="3441"/>
    <cellStyle name="Neutra 2 5" xfId="3442"/>
    <cellStyle name="Neutra 2 6" xfId="3443"/>
    <cellStyle name="Neutra 2 7" xfId="3444"/>
    <cellStyle name="Neutra 2 8" xfId="3445"/>
    <cellStyle name="Neutra 2 9" xfId="3446"/>
    <cellStyle name="Neutra 3" xfId="848"/>
    <cellStyle name="Neutra 4" xfId="849"/>
    <cellStyle name="Neutra 5" xfId="3447"/>
    <cellStyle name="Neutra 6" xfId="3448"/>
    <cellStyle name="Neutra 7" xfId="3449"/>
    <cellStyle name="Neutra 8" xfId="3450"/>
    <cellStyle name="Neutra 9" xfId="3451"/>
    <cellStyle name="Neutro" xfId="1985"/>
    <cellStyle name="No-definido" xfId="467"/>
    <cellStyle name="Normal" xfId="0" builtinId="0"/>
    <cellStyle name="Normal - Style1" xfId="541"/>
    <cellStyle name="Normal 10" xfId="15"/>
    <cellStyle name="Normal 10 2" xfId="550"/>
    <cellStyle name="Normal 10 3" xfId="2144"/>
    <cellStyle name="Normal 10 3 2" xfId="2773"/>
    <cellStyle name="Normal 10 3 3" xfId="2774"/>
    <cellStyle name="Normal 10 4" xfId="2775"/>
    <cellStyle name="Normal 10 5" xfId="472"/>
    <cellStyle name="Normal 11" xfId="12"/>
    <cellStyle name="Normal 11 2" xfId="3"/>
    <cellStyle name="Normal 11 2 2" xfId="407"/>
    <cellStyle name="Normal 11 2 3" xfId="2704"/>
    <cellStyle name="Normal 11 3" xfId="2776"/>
    <cellStyle name="Normal 11 4" xfId="514"/>
    <cellStyle name="Normal 12" xfId="395"/>
    <cellStyle name="Normal 12 2" xfId="516"/>
    <cellStyle name="Normal 13" xfId="7"/>
    <cellStyle name="Normal 13 2" xfId="2777"/>
    <cellStyle name="Normal 13 2 2" xfId="2929"/>
    <cellStyle name="Normal 13 3" xfId="517"/>
    <cellStyle name="Normal 14" xfId="401"/>
    <cellStyle name="Normal 14 2" xfId="2778"/>
    <cellStyle name="Normal 15" xfId="531"/>
    <cellStyle name="Normal 15 2" xfId="1981"/>
    <cellStyle name="Normal 15 2 2" xfId="2779"/>
    <cellStyle name="Normal 15 3" xfId="2145"/>
    <cellStyle name="Normal 15 3 2" xfId="2780"/>
    <cellStyle name="Normal 15 4" xfId="2781"/>
    <cellStyle name="Normal 16" xfId="549"/>
    <cellStyle name="Normal 16 10" xfId="850"/>
    <cellStyle name="Normal 16 10 2" xfId="2782"/>
    <cellStyle name="Normal 16 11" xfId="851"/>
    <cellStyle name="Normal 16 11 2" xfId="2783"/>
    <cellStyle name="Normal 16 12" xfId="852"/>
    <cellStyle name="Normal 16 12 2" xfId="2784"/>
    <cellStyle name="Normal 16 13" xfId="853"/>
    <cellStyle name="Normal 16 13 2" xfId="2785"/>
    <cellStyle name="Normal 16 14" xfId="854"/>
    <cellStyle name="Normal 16 14 2" xfId="2786"/>
    <cellStyle name="Normal 16 15" xfId="855"/>
    <cellStyle name="Normal 16 15 2" xfId="2787"/>
    <cellStyle name="Normal 16 16" xfId="856"/>
    <cellStyle name="Normal 16 16 2" xfId="2788"/>
    <cellStyle name="Normal 16 17" xfId="857"/>
    <cellStyle name="Normal 16 17 2" xfId="2789"/>
    <cellStyle name="Normal 16 18" xfId="858"/>
    <cellStyle name="Normal 16 18 2" xfId="2790"/>
    <cellStyle name="Normal 16 19" xfId="859"/>
    <cellStyle name="Normal 16 19 2" xfId="2791"/>
    <cellStyle name="Normal 16 2" xfId="860"/>
    <cellStyle name="Normal 16 2 2" xfId="2792"/>
    <cellStyle name="Normal 16 20" xfId="861"/>
    <cellStyle name="Normal 16 20 2" xfId="2793"/>
    <cellStyle name="Normal 16 21" xfId="862"/>
    <cellStyle name="Normal 16 21 2" xfId="2794"/>
    <cellStyle name="Normal 16 22" xfId="863"/>
    <cellStyle name="Normal 16 22 2" xfId="2795"/>
    <cellStyle name="Normal 16 23" xfId="864"/>
    <cellStyle name="Normal 16 23 2" xfId="2796"/>
    <cellStyle name="Normal 16 24" xfId="865"/>
    <cellStyle name="Normal 16 24 2" xfId="2797"/>
    <cellStyle name="Normal 16 25" xfId="866"/>
    <cellStyle name="Normal 16 25 2" xfId="2798"/>
    <cellStyle name="Normal 16 26" xfId="867"/>
    <cellStyle name="Normal 16 26 2" xfId="2799"/>
    <cellStyle name="Normal 16 27" xfId="868"/>
    <cellStyle name="Normal 16 27 2" xfId="2800"/>
    <cellStyle name="Normal 16 28" xfId="869"/>
    <cellStyle name="Normal 16 28 2" xfId="2801"/>
    <cellStyle name="Normal 16 29" xfId="870"/>
    <cellStyle name="Normal 16 29 2" xfId="2802"/>
    <cellStyle name="Normal 16 3" xfId="871"/>
    <cellStyle name="Normal 16 3 2" xfId="2803"/>
    <cellStyle name="Normal 16 30" xfId="872"/>
    <cellStyle name="Normal 16 30 2" xfId="2804"/>
    <cellStyle name="Normal 16 31" xfId="873"/>
    <cellStyle name="Normal 16 31 2" xfId="2805"/>
    <cellStyle name="Normal 16 32" xfId="874"/>
    <cellStyle name="Normal 16 32 2" xfId="2806"/>
    <cellStyle name="Normal 16 33" xfId="875"/>
    <cellStyle name="Normal 16 33 2" xfId="2807"/>
    <cellStyle name="Normal 16 34" xfId="876"/>
    <cellStyle name="Normal 16 34 2" xfId="2808"/>
    <cellStyle name="Normal 16 35" xfId="877"/>
    <cellStyle name="Normal 16 35 2" xfId="2809"/>
    <cellStyle name="Normal 16 36" xfId="878"/>
    <cellStyle name="Normal 16 36 2" xfId="2810"/>
    <cellStyle name="Normal 16 37" xfId="879"/>
    <cellStyle name="Normal 16 37 2" xfId="2811"/>
    <cellStyle name="Normal 16 38" xfId="880"/>
    <cellStyle name="Normal 16 38 2" xfId="2812"/>
    <cellStyle name="Normal 16 39" xfId="881"/>
    <cellStyle name="Normal 16 39 2" xfId="2813"/>
    <cellStyle name="Normal 16 4" xfId="882"/>
    <cellStyle name="Normal 16 4 2" xfId="2814"/>
    <cellStyle name="Normal 16 40" xfId="1996"/>
    <cellStyle name="Normal 16 40 2" xfId="2687"/>
    <cellStyle name="Normal 16 40 3" xfId="2815"/>
    <cellStyle name="Normal 16 41" xfId="2697"/>
    <cellStyle name="Normal 16 5" xfId="883"/>
    <cellStyle name="Normal 16 5 2" xfId="2816"/>
    <cellStyle name="Normal 16 6" xfId="884"/>
    <cellStyle name="Normal 16 6 2" xfId="2817"/>
    <cellStyle name="Normal 16 7" xfId="885"/>
    <cellStyle name="Normal 16 7 2" xfId="2818"/>
    <cellStyle name="Normal 16 8" xfId="886"/>
    <cellStyle name="Normal 16 8 2" xfId="2819"/>
    <cellStyle name="Normal 16 9" xfId="887"/>
    <cellStyle name="Normal 16 9 2" xfId="2820"/>
    <cellStyle name="Normal 16_12001 - Planilha orçamentária" xfId="888"/>
    <cellStyle name="Normal 17" xfId="889"/>
    <cellStyle name="Normal 18" xfId="890"/>
    <cellStyle name="Normal 19" xfId="891"/>
    <cellStyle name="Normal 19 10" xfId="892"/>
    <cellStyle name="Normal 19 10 2" xfId="2821"/>
    <cellStyle name="Normal 19 11" xfId="893"/>
    <cellStyle name="Normal 19 11 2" xfId="2822"/>
    <cellStyle name="Normal 19 12" xfId="894"/>
    <cellStyle name="Normal 19 12 2" xfId="2823"/>
    <cellStyle name="Normal 19 13" xfId="895"/>
    <cellStyle name="Normal 19 13 2" xfId="2824"/>
    <cellStyle name="Normal 19 14" xfId="896"/>
    <cellStyle name="Normal 19 14 2" xfId="2825"/>
    <cellStyle name="Normal 19 15" xfId="897"/>
    <cellStyle name="Normal 19 15 2" xfId="2826"/>
    <cellStyle name="Normal 19 16" xfId="898"/>
    <cellStyle name="Normal 19 16 2" xfId="2827"/>
    <cellStyle name="Normal 19 17" xfId="899"/>
    <cellStyle name="Normal 19 17 2" xfId="2828"/>
    <cellStyle name="Normal 19 18" xfId="900"/>
    <cellStyle name="Normal 19 18 2" xfId="2829"/>
    <cellStyle name="Normal 19 19" xfId="901"/>
    <cellStyle name="Normal 19 19 2" xfId="2830"/>
    <cellStyle name="Normal 19 2" xfId="902"/>
    <cellStyle name="Normal 19 2 2" xfId="2831"/>
    <cellStyle name="Normal 19 20" xfId="903"/>
    <cellStyle name="Normal 19 20 2" xfId="2832"/>
    <cellStyle name="Normal 19 21" xfId="904"/>
    <cellStyle name="Normal 19 21 2" xfId="2833"/>
    <cellStyle name="Normal 19 22" xfId="905"/>
    <cellStyle name="Normal 19 22 2" xfId="2834"/>
    <cellStyle name="Normal 19 23" xfId="906"/>
    <cellStyle name="Normal 19 23 2" xfId="2835"/>
    <cellStyle name="Normal 19 24" xfId="907"/>
    <cellStyle name="Normal 19 24 2" xfId="2836"/>
    <cellStyle name="Normal 19 25" xfId="908"/>
    <cellStyle name="Normal 19 25 2" xfId="2837"/>
    <cellStyle name="Normal 19 26" xfId="909"/>
    <cellStyle name="Normal 19 26 2" xfId="2838"/>
    <cellStyle name="Normal 19 27" xfId="910"/>
    <cellStyle name="Normal 19 27 2" xfId="2839"/>
    <cellStyle name="Normal 19 28" xfId="911"/>
    <cellStyle name="Normal 19 28 2" xfId="2840"/>
    <cellStyle name="Normal 19 29" xfId="912"/>
    <cellStyle name="Normal 19 29 2" xfId="2841"/>
    <cellStyle name="Normal 19 3" xfId="913"/>
    <cellStyle name="Normal 19 3 2" xfId="2842"/>
    <cellStyle name="Normal 19 30" xfId="914"/>
    <cellStyle name="Normal 19 30 2" xfId="2843"/>
    <cellStyle name="Normal 19 31" xfId="915"/>
    <cellStyle name="Normal 19 31 2" xfId="2844"/>
    <cellStyle name="Normal 19 32" xfId="916"/>
    <cellStyle name="Normal 19 32 2" xfId="2845"/>
    <cellStyle name="Normal 19 33" xfId="917"/>
    <cellStyle name="Normal 19 33 2" xfId="2846"/>
    <cellStyle name="Normal 19 34" xfId="918"/>
    <cellStyle name="Normal 19 34 2" xfId="2847"/>
    <cellStyle name="Normal 19 35" xfId="919"/>
    <cellStyle name="Normal 19 35 2" xfId="2848"/>
    <cellStyle name="Normal 19 36" xfId="920"/>
    <cellStyle name="Normal 19 36 2" xfId="2849"/>
    <cellStyle name="Normal 19 37" xfId="921"/>
    <cellStyle name="Normal 19 37 2" xfId="2850"/>
    <cellStyle name="Normal 19 38" xfId="922"/>
    <cellStyle name="Normal 19 38 2" xfId="2851"/>
    <cellStyle name="Normal 19 39" xfId="2852"/>
    <cellStyle name="Normal 19 4" xfId="923"/>
    <cellStyle name="Normal 19 4 2" xfId="2853"/>
    <cellStyle name="Normal 19 5" xfId="924"/>
    <cellStyle name="Normal 19 5 2" xfId="2854"/>
    <cellStyle name="Normal 19 6" xfId="925"/>
    <cellStyle name="Normal 19 6 2" xfId="2855"/>
    <cellStyle name="Normal 19 7" xfId="926"/>
    <cellStyle name="Normal 19 7 2" xfId="2856"/>
    <cellStyle name="Normal 19 8" xfId="927"/>
    <cellStyle name="Normal 19 8 2" xfId="2857"/>
    <cellStyle name="Normal 19 9" xfId="928"/>
    <cellStyle name="Normal 19 9 2" xfId="2858"/>
    <cellStyle name="Normal 19_12001 - Planilha orçamentária" xfId="929"/>
    <cellStyle name="Normal 2" xfId="1"/>
    <cellStyle name="Normal 2 10" xfId="16"/>
    <cellStyle name="Normal 2 11" xfId="17"/>
    <cellStyle name="Normal 2 12" xfId="18"/>
    <cellStyle name="Normal 2 13" xfId="19"/>
    <cellStyle name="Normal 2 14" xfId="20"/>
    <cellStyle name="Normal 2 15" xfId="21"/>
    <cellStyle name="Normal 2 16" xfId="22"/>
    <cellStyle name="Normal 2 17" xfId="23"/>
    <cellStyle name="Normal 2 18" xfId="24"/>
    <cellStyle name="Normal 2 19" xfId="25"/>
    <cellStyle name="Normal 2 2" xfId="26"/>
    <cellStyle name="Normal 2 2 10" xfId="27"/>
    <cellStyle name="Normal 2 2 10 2" xfId="3452"/>
    <cellStyle name="Normal 2 2 11" xfId="28"/>
    <cellStyle name="Normal 2 2 11 2" xfId="3453"/>
    <cellStyle name="Normal 2 2 12" xfId="29"/>
    <cellStyle name="Normal 2 2 13" xfId="30"/>
    <cellStyle name="Normal 2 2 14" xfId="31"/>
    <cellStyle name="Normal 2 2 15" xfId="32"/>
    <cellStyle name="Normal 2 2 16" xfId="33"/>
    <cellStyle name="Normal 2 2 17" xfId="34"/>
    <cellStyle name="Normal 2 2 18" xfId="35"/>
    <cellStyle name="Normal 2 2 19" xfId="36"/>
    <cellStyle name="Normal 2 2 2" xfId="37"/>
    <cellStyle name="Normal 2 2 2 2" xfId="3454"/>
    <cellStyle name="Normal 2 2 2 3" xfId="3455"/>
    <cellStyle name="Normal 2 2 20" xfId="38"/>
    <cellStyle name="Normal 2 2 21" xfId="448"/>
    <cellStyle name="Normal 2 2 3" xfId="39"/>
    <cellStyle name="Normal 2 2 3 2" xfId="3456"/>
    <cellStyle name="Normal 2 2 3 3" xfId="3457"/>
    <cellStyle name="Normal 2 2 4" xfId="40"/>
    <cellStyle name="Normal 2 2 5" xfId="41"/>
    <cellStyle name="Normal 2 2 5 2" xfId="3458"/>
    <cellStyle name="Normal 2 2 6" xfId="42"/>
    <cellStyle name="Normal 2 2 6 2" xfId="3459"/>
    <cellStyle name="Normal 2 2 7" xfId="43"/>
    <cellStyle name="Normal 2 2 7 2" xfId="3460"/>
    <cellStyle name="Normal 2 2 8" xfId="44"/>
    <cellStyle name="Normal 2 2 8 2" xfId="3461"/>
    <cellStyle name="Normal 2 2 9" xfId="45"/>
    <cellStyle name="Normal 2 2 9 2" xfId="3462"/>
    <cellStyle name="Normal 2 20" xfId="46"/>
    <cellStyle name="Normal 2 21" xfId="47"/>
    <cellStyle name="Normal 2 22" xfId="48"/>
    <cellStyle name="Normal 2 22 2" xfId="933"/>
    <cellStyle name="Normal 2 23" xfId="49"/>
    <cellStyle name="Normal 2 23 2" xfId="1988"/>
    <cellStyle name="Normal 2 24" xfId="50"/>
    <cellStyle name="Normal 2 24 2" xfId="3109"/>
    <cellStyle name="Normal 2 25" xfId="51"/>
    <cellStyle name="Normal 2 26" xfId="52"/>
    <cellStyle name="Normal 2 27" xfId="53"/>
    <cellStyle name="Normal 2 28" xfId="447"/>
    <cellStyle name="Normal 2 3" xfId="54"/>
    <cellStyle name="Normal 2 3 10" xfId="55"/>
    <cellStyle name="Normal 2 3 11" xfId="56"/>
    <cellStyle name="Normal 2 3 12" xfId="57"/>
    <cellStyle name="Normal 2 3 13" xfId="58"/>
    <cellStyle name="Normal 2 3 14" xfId="59"/>
    <cellStyle name="Normal 2 3 15" xfId="60"/>
    <cellStyle name="Normal 2 3 16" xfId="61"/>
    <cellStyle name="Normal 2 3 17" xfId="62"/>
    <cellStyle name="Normal 2 3 18" xfId="63"/>
    <cellStyle name="Normal 2 3 19" xfId="64"/>
    <cellStyle name="Normal 2 3 2" xfId="65"/>
    <cellStyle name="Normal 2 3 20" xfId="66"/>
    <cellStyle name="Normal 2 3 3" xfId="67"/>
    <cellStyle name="Normal 2 3 3 2" xfId="3463"/>
    <cellStyle name="Normal 2 3 4" xfId="68"/>
    <cellStyle name="Normal 2 3 5" xfId="69"/>
    <cellStyle name="Normal 2 3 6" xfId="70"/>
    <cellStyle name="Normal 2 3 7" xfId="71"/>
    <cellStyle name="Normal 2 3 8" xfId="72"/>
    <cellStyle name="Normal 2 3 9" xfId="73"/>
    <cellStyle name="Normal 2 4" xfId="74"/>
    <cellStyle name="Normal 2 4 10" xfId="75"/>
    <cellStyle name="Normal 2 4 11" xfId="76"/>
    <cellStyle name="Normal 2 4 12" xfId="77"/>
    <cellStyle name="Normal 2 4 13" xfId="78"/>
    <cellStyle name="Normal 2 4 14" xfId="79"/>
    <cellStyle name="Normal 2 4 15" xfId="80"/>
    <cellStyle name="Normal 2 4 16" xfId="81"/>
    <cellStyle name="Normal 2 4 17" xfId="82"/>
    <cellStyle name="Normal 2 4 18" xfId="83"/>
    <cellStyle name="Normal 2 4 19" xfId="84"/>
    <cellStyle name="Normal 2 4 2" xfId="85"/>
    <cellStyle name="Normal 2 4 2 2" xfId="3464"/>
    <cellStyle name="Normal 2 4 20" xfId="86"/>
    <cellStyle name="Normal 2 4 3" xfId="87"/>
    <cellStyle name="Normal 2 4 3 2" xfId="3465"/>
    <cellStyle name="Normal 2 4 4" xfId="88"/>
    <cellStyle name="Normal 2 4 5" xfId="89"/>
    <cellStyle name="Normal 2 4 6" xfId="90"/>
    <cellStyle name="Normal 2 4 7" xfId="91"/>
    <cellStyle name="Normal 2 4 8" xfId="92"/>
    <cellStyle name="Normal 2 4 9" xfId="93"/>
    <cellStyle name="Normal 2 5" xfId="94"/>
    <cellStyle name="Normal 2 5 10" xfId="95"/>
    <cellStyle name="Normal 2 5 11" xfId="96"/>
    <cellStyle name="Normal 2 5 12" xfId="97"/>
    <cellStyle name="Normal 2 5 13" xfId="98"/>
    <cellStyle name="Normal 2 5 14" xfId="99"/>
    <cellStyle name="Normal 2 5 15" xfId="100"/>
    <cellStyle name="Normal 2 5 16" xfId="101"/>
    <cellStyle name="Normal 2 5 17" xfId="102"/>
    <cellStyle name="Normal 2 5 18" xfId="103"/>
    <cellStyle name="Normal 2 5 19" xfId="104"/>
    <cellStyle name="Normal 2 5 2" xfId="105"/>
    <cellStyle name="Normal 2 5 20" xfId="106"/>
    <cellStyle name="Normal 2 5 3" xfId="107"/>
    <cellStyle name="Normal 2 5 4" xfId="108"/>
    <cellStyle name="Normal 2 5 5" xfId="109"/>
    <cellStyle name="Normal 2 5 6" xfId="110"/>
    <cellStyle name="Normal 2 5 7" xfId="111"/>
    <cellStyle name="Normal 2 5 8" xfId="112"/>
    <cellStyle name="Normal 2 5 9" xfId="113"/>
    <cellStyle name="Normal 2 6" xfId="114"/>
    <cellStyle name="Normal 2 6 10" xfId="115"/>
    <cellStyle name="Normal 2 6 11" xfId="116"/>
    <cellStyle name="Normal 2 6 12" xfId="117"/>
    <cellStyle name="Normal 2 6 13" xfId="118"/>
    <cellStyle name="Normal 2 6 14" xfId="119"/>
    <cellStyle name="Normal 2 6 15" xfId="120"/>
    <cellStyle name="Normal 2 6 16" xfId="121"/>
    <cellStyle name="Normal 2 6 17" xfId="122"/>
    <cellStyle name="Normal 2 6 18" xfId="123"/>
    <cellStyle name="Normal 2 6 19" xfId="124"/>
    <cellStyle name="Normal 2 6 2" xfId="125"/>
    <cellStyle name="Normal 2 6 20" xfId="126"/>
    <cellStyle name="Normal 2 6 3" xfId="127"/>
    <cellStyle name="Normal 2 6 4" xfId="128"/>
    <cellStyle name="Normal 2 6 5" xfId="129"/>
    <cellStyle name="Normal 2 6 6" xfId="130"/>
    <cellStyle name="Normal 2 6 7" xfId="131"/>
    <cellStyle name="Normal 2 6 8" xfId="132"/>
    <cellStyle name="Normal 2 6 9" xfId="133"/>
    <cellStyle name="Normal 2 7" xfId="134"/>
    <cellStyle name="Normal 2 7 10" xfId="135"/>
    <cellStyle name="Normal 2 7 11" xfId="136"/>
    <cellStyle name="Normal 2 7 12" xfId="137"/>
    <cellStyle name="Normal 2 7 13" xfId="138"/>
    <cellStyle name="Normal 2 7 14" xfId="139"/>
    <cellStyle name="Normal 2 7 15" xfId="140"/>
    <cellStyle name="Normal 2 7 16" xfId="141"/>
    <cellStyle name="Normal 2 7 17" xfId="142"/>
    <cellStyle name="Normal 2 7 18" xfId="143"/>
    <cellStyle name="Normal 2 7 19" xfId="144"/>
    <cellStyle name="Normal 2 7 2" xfId="145"/>
    <cellStyle name="Normal 2 7 20" xfId="146"/>
    <cellStyle name="Normal 2 7 3" xfId="147"/>
    <cellStyle name="Normal 2 7 4" xfId="148"/>
    <cellStyle name="Normal 2 7 5" xfId="149"/>
    <cellStyle name="Normal 2 7 6" xfId="150"/>
    <cellStyle name="Normal 2 7 7" xfId="151"/>
    <cellStyle name="Normal 2 7 8" xfId="152"/>
    <cellStyle name="Normal 2 7 9" xfId="153"/>
    <cellStyle name="Normal 2 8" xfId="154"/>
    <cellStyle name="Normal 2 9" xfId="155"/>
    <cellStyle name="Normal 2_013_Globo - Bloco de Apoio" xfId="449"/>
    <cellStyle name="Normal 20" xfId="936"/>
    <cellStyle name="Normal 21" xfId="937"/>
    <cellStyle name="Normal 22" xfId="938"/>
    <cellStyle name="Normal 23" xfId="939"/>
    <cellStyle name="Normal 24" xfId="940"/>
    <cellStyle name="Normal 25" xfId="941"/>
    <cellStyle name="Normal 26" xfId="942"/>
    <cellStyle name="Normal 27" xfId="943"/>
    <cellStyle name="Normal 28" xfId="944"/>
    <cellStyle name="Normal 29" xfId="156"/>
    <cellStyle name="Normal 29 2" xfId="396"/>
    <cellStyle name="Normal 29 2 2" xfId="2146"/>
    <cellStyle name="Normal 29 3" xfId="402"/>
    <cellStyle name="Normal 29 4" xfId="945"/>
    <cellStyle name="Normal 3" xfId="157"/>
    <cellStyle name="Normal 3 10" xfId="158"/>
    <cellStyle name="Normal 3 11" xfId="159"/>
    <cellStyle name="Normal 3 12" xfId="160"/>
    <cellStyle name="Normal 3 12 2" xfId="947"/>
    <cellStyle name="Normal 3 12 2 2" xfId="948"/>
    <cellStyle name="Normal 3 12 2 2 2" xfId="949"/>
    <cellStyle name="Normal 3 12 2 2 2 2" xfId="2147"/>
    <cellStyle name="Normal 3 12 2 2 3" xfId="950"/>
    <cellStyle name="Normal 3 12 2 2 3 2" xfId="2148"/>
    <cellStyle name="Normal 3 12 2 2 4" xfId="2149"/>
    <cellStyle name="Normal 3 12 2 2_12001 - Planilha orçamentária" xfId="951"/>
    <cellStyle name="Normal 3 12 2 3" xfId="952"/>
    <cellStyle name="Normal 3 12 2 3 2" xfId="2150"/>
    <cellStyle name="Normal 3 12 2 4" xfId="953"/>
    <cellStyle name="Normal 3 12 2 4 2" xfId="2151"/>
    <cellStyle name="Normal 3 12 2 5" xfId="2152"/>
    <cellStyle name="Normal 3 12 2_12001 - Planilha orçamentária" xfId="954"/>
    <cellStyle name="Normal 3 12 3" xfId="955"/>
    <cellStyle name="Normal 3 12 3 2" xfId="956"/>
    <cellStyle name="Normal 3 12 3 2 2" xfId="2153"/>
    <cellStyle name="Normal 3 12 3 3" xfId="957"/>
    <cellStyle name="Normal 3 12 3 3 2" xfId="2154"/>
    <cellStyle name="Normal 3 12 3 4" xfId="2155"/>
    <cellStyle name="Normal 3 12 3_12001 - Planilha orçamentária" xfId="958"/>
    <cellStyle name="Normal 3 12 4" xfId="959"/>
    <cellStyle name="Normal 3 12 4 2" xfId="2156"/>
    <cellStyle name="Normal 3 12 5" xfId="960"/>
    <cellStyle name="Normal 3 12 5 2" xfId="2157"/>
    <cellStyle name="Normal 3 12 6" xfId="2158"/>
    <cellStyle name="Normal 3 12 7" xfId="946"/>
    <cellStyle name="Normal 3 12_12001 - Planilha orçamentária" xfId="961"/>
    <cellStyle name="Normal 3 13" xfId="161"/>
    <cellStyle name="Normal 3 13 10" xfId="963"/>
    <cellStyle name="Normal 3 13 11" xfId="964"/>
    <cellStyle name="Normal 3 13 12" xfId="965"/>
    <cellStyle name="Normal 3 13 13" xfId="966"/>
    <cellStyle name="Normal 3 13 14" xfId="967"/>
    <cellStyle name="Normal 3 13 15" xfId="968"/>
    <cellStyle name="Normal 3 13 16" xfId="969"/>
    <cellStyle name="Normal 3 13 17" xfId="970"/>
    <cellStyle name="Normal 3 13 18" xfId="971"/>
    <cellStyle name="Normal 3 13 19" xfId="972"/>
    <cellStyle name="Normal 3 13 2" xfId="973"/>
    <cellStyle name="Normal 3 13 20" xfId="974"/>
    <cellStyle name="Normal 3 13 21" xfId="975"/>
    <cellStyle name="Normal 3 13 22" xfId="976"/>
    <cellStyle name="Normal 3 13 23" xfId="977"/>
    <cellStyle name="Normal 3 13 24" xfId="978"/>
    <cellStyle name="Normal 3 13 25" xfId="979"/>
    <cellStyle name="Normal 3 13 26" xfId="980"/>
    <cellStyle name="Normal 3 13 27" xfId="981"/>
    <cellStyle name="Normal 3 13 28" xfId="982"/>
    <cellStyle name="Normal 3 13 29" xfId="983"/>
    <cellStyle name="Normal 3 13 3" xfId="984"/>
    <cellStyle name="Normal 3 13 30" xfId="985"/>
    <cellStyle name="Normal 3 13 31" xfId="986"/>
    <cellStyle name="Normal 3 13 32" xfId="987"/>
    <cellStyle name="Normal 3 13 33" xfId="988"/>
    <cellStyle name="Normal 3 13 34" xfId="989"/>
    <cellStyle name="Normal 3 13 35" xfId="990"/>
    <cellStyle name="Normal 3 13 36" xfId="991"/>
    <cellStyle name="Normal 3 13 37" xfId="992"/>
    <cellStyle name="Normal 3 13 38" xfId="993"/>
    <cellStyle name="Normal 3 13 39" xfId="994"/>
    <cellStyle name="Normal 3 13 4" xfId="995"/>
    <cellStyle name="Normal 3 13 40" xfId="996"/>
    <cellStyle name="Normal 3 13 41" xfId="997"/>
    <cellStyle name="Normal 3 13 42" xfId="998"/>
    <cellStyle name="Normal 3 13 43" xfId="999"/>
    <cellStyle name="Normal 3 13 44" xfId="1000"/>
    <cellStyle name="Normal 3 13 45" xfId="1001"/>
    <cellStyle name="Normal 3 13 45 2" xfId="1002"/>
    <cellStyle name="Normal 3 13 45 2 2" xfId="2159"/>
    <cellStyle name="Normal 3 13 45 3" xfId="1003"/>
    <cellStyle name="Normal 3 13 45 3 2" xfId="2160"/>
    <cellStyle name="Normal 3 13 45 4" xfId="2161"/>
    <cellStyle name="Normal 3 13 45_12001 - Planilha orçamentária" xfId="1004"/>
    <cellStyle name="Normal 3 13 46" xfId="1005"/>
    <cellStyle name="Normal 3 13 46 2" xfId="2162"/>
    <cellStyle name="Normal 3 13 47" xfId="1006"/>
    <cellStyle name="Normal 3 13 47 2" xfId="2163"/>
    <cellStyle name="Normal 3 13 48" xfId="2164"/>
    <cellStyle name="Normal 3 13 49" xfId="962"/>
    <cellStyle name="Normal 3 13 5" xfId="1007"/>
    <cellStyle name="Normal 3 13 6" xfId="1008"/>
    <cellStyle name="Normal 3 13 7" xfId="1009"/>
    <cellStyle name="Normal 3 13 8" xfId="1010"/>
    <cellStyle name="Normal 3 13 9" xfId="1011"/>
    <cellStyle name="Normal 3 13_12001 - Planilha orçamentária" xfId="1012"/>
    <cellStyle name="Normal 3 14" xfId="162"/>
    <cellStyle name="Normal 3 15" xfId="163"/>
    <cellStyle name="Normal 3 16" xfId="164"/>
    <cellStyle name="Normal 3 16 2" xfId="1014"/>
    <cellStyle name="Normal 3 16 2 2" xfId="1015"/>
    <cellStyle name="Normal 3 16 2 2 2" xfId="1016"/>
    <cellStyle name="Normal 3 16 2 2 2 2" xfId="2165"/>
    <cellStyle name="Normal 3 16 2 2 3" xfId="1017"/>
    <cellStyle name="Normal 3 16 2 2 3 2" xfId="2166"/>
    <cellStyle name="Normal 3 16 2 2 4" xfId="2167"/>
    <cellStyle name="Normal 3 16 2 2_12001 - Planilha orçamentária" xfId="1018"/>
    <cellStyle name="Normal 3 16 2 3" xfId="1019"/>
    <cellStyle name="Normal 3 16 2 3 2" xfId="2168"/>
    <cellStyle name="Normal 3 16 2 4" xfId="1020"/>
    <cellStyle name="Normal 3 16 2 4 2" xfId="2169"/>
    <cellStyle name="Normal 3 16 2 5" xfId="2170"/>
    <cellStyle name="Normal 3 16 2_12001 - Planilha orçamentária" xfId="1021"/>
    <cellStyle name="Normal 3 16 3" xfId="1022"/>
    <cellStyle name="Normal 3 16 3 2" xfId="1023"/>
    <cellStyle name="Normal 3 16 3 2 2" xfId="2171"/>
    <cellStyle name="Normal 3 16 3 3" xfId="1024"/>
    <cellStyle name="Normal 3 16 3 3 2" xfId="2172"/>
    <cellStyle name="Normal 3 16 3 4" xfId="2173"/>
    <cellStyle name="Normal 3 16 3_12001 - Planilha orçamentária" xfId="1025"/>
    <cellStyle name="Normal 3 16 4" xfId="1026"/>
    <cellStyle name="Normal 3 16 4 2" xfId="2174"/>
    <cellStyle name="Normal 3 16 5" xfId="1027"/>
    <cellStyle name="Normal 3 16 5 2" xfId="2175"/>
    <cellStyle name="Normal 3 16 6" xfId="2176"/>
    <cellStyle name="Normal 3 16 7" xfId="1013"/>
    <cellStyle name="Normal 3 16_12001 - Planilha orçamentária" xfId="1028"/>
    <cellStyle name="Normal 3 17" xfId="165"/>
    <cellStyle name="Normal 3 17 2" xfId="1030"/>
    <cellStyle name="Normal 3 17 2 2" xfId="1031"/>
    <cellStyle name="Normal 3 17 2 2 2" xfId="1032"/>
    <cellStyle name="Normal 3 17 2 2 2 2" xfId="2177"/>
    <cellStyle name="Normal 3 17 2 2 3" xfId="1033"/>
    <cellStyle name="Normal 3 17 2 2 3 2" xfId="2178"/>
    <cellStyle name="Normal 3 17 2 2 4" xfId="2179"/>
    <cellStyle name="Normal 3 17 2 2_12001 - Planilha orçamentária" xfId="1034"/>
    <cellStyle name="Normal 3 17 2 3" xfId="1035"/>
    <cellStyle name="Normal 3 17 2 3 2" xfId="2180"/>
    <cellStyle name="Normal 3 17 2 4" xfId="1036"/>
    <cellStyle name="Normal 3 17 2 4 2" xfId="2181"/>
    <cellStyle name="Normal 3 17 2 5" xfId="2182"/>
    <cellStyle name="Normal 3 17 2_12001 - Planilha orçamentária" xfId="1037"/>
    <cellStyle name="Normal 3 17 3" xfId="1038"/>
    <cellStyle name="Normal 3 17 3 2" xfId="1039"/>
    <cellStyle name="Normal 3 17 3 2 2" xfId="2183"/>
    <cellStyle name="Normal 3 17 3 3" xfId="1040"/>
    <cellStyle name="Normal 3 17 3 3 2" xfId="2184"/>
    <cellStyle name="Normal 3 17 3 4" xfId="2185"/>
    <cellStyle name="Normal 3 17 3_12001 - Planilha orçamentária" xfId="1041"/>
    <cellStyle name="Normal 3 17 4" xfId="1042"/>
    <cellStyle name="Normal 3 17 4 2" xfId="2186"/>
    <cellStyle name="Normal 3 17 5" xfId="1043"/>
    <cellStyle name="Normal 3 17 5 2" xfId="2187"/>
    <cellStyle name="Normal 3 17 6" xfId="2188"/>
    <cellStyle name="Normal 3 17 7" xfId="1029"/>
    <cellStyle name="Normal 3 17_12001 - Planilha orçamentária" xfId="1044"/>
    <cellStyle name="Normal 3 18" xfId="166"/>
    <cellStyle name="Normal 3 18 2" xfId="1046"/>
    <cellStyle name="Normal 3 18 2 2" xfId="1047"/>
    <cellStyle name="Normal 3 18 2 2 2" xfId="1048"/>
    <cellStyle name="Normal 3 18 2 2 2 2" xfId="2189"/>
    <cellStyle name="Normal 3 18 2 2 3" xfId="1049"/>
    <cellStyle name="Normal 3 18 2 2 3 2" xfId="2190"/>
    <cellStyle name="Normal 3 18 2 2 4" xfId="2191"/>
    <cellStyle name="Normal 3 18 2 2_12001 - Planilha orçamentária" xfId="1050"/>
    <cellStyle name="Normal 3 18 2 3" xfId="1051"/>
    <cellStyle name="Normal 3 18 2 3 2" xfId="2192"/>
    <cellStyle name="Normal 3 18 2 4" xfId="1052"/>
    <cellStyle name="Normal 3 18 2 4 2" xfId="2193"/>
    <cellStyle name="Normal 3 18 2 5" xfId="2194"/>
    <cellStyle name="Normal 3 18 2_12001 - Planilha orçamentária" xfId="1053"/>
    <cellStyle name="Normal 3 18 3" xfId="1054"/>
    <cellStyle name="Normal 3 18 3 2" xfId="1055"/>
    <cellStyle name="Normal 3 18 3 2 2" xfId="2195"/>
    <cellStyle name="Normal 3 18 3 3" xfId="1056"/>
    <cellStyle name="Normal 3 18 3 3 2" xfId="2196"/>
    <cellStyle name="Normal 3 18 3 4" xfId="2197"/>
    <cellStyle name="Normal 3 18 3_12001 - Planilha orçamentária" xfId="1057"/>
    <cellStyle name="Normal 3 18 4" xfId="1058"/>
    <cellStyle name="Normal 3 18 4 2" xfId="2198"/>
    <cellStyle name="Normal 3 18 5" xfId="1059"/>
    <cellStyle name="Normal 3 18 5 2" xfId="2199"/>
    <cellStyle name="Normal 3 18 6" xfId="2200"/>
    <cellStyle name="Normal 3 18 7" xfId="1045"/>
    <cellStyle name="Normal 3 18_12001 - Planilha orçamentária" xfId="1060"/>
    <cellStyle name="Normal 3 19" xfId="167"/>
    <cellStyle name="Normal 3 19 2" xfId="1062"/>
    <cellStyle name="Normal 3 19 2 2" xfId="1063"/>
    <cellStyle name="Normal 3 19 2 2 2" xfId="1064"/>
    <cellStyle name="Normal 3 19 2 2 2 2" xfId="2201"/>
    <cellStyle name="Normal 3 19 2 2 3" xfId="1065"/>
    <cellStyle name="Normal 3 19 2 2 3 2" xfId="2202"/>
    <cellStyle name="Normal 3 19 2 2 4" xfId="2203"/>
    <cellStyle name="Normal 3 19 2 2_12001 - Planilha orçamentária" xfId="1066"/>
    <cellStyle name="Normal 3 19 2 3" xfId="1067"/>
    <cellStyle name="Normal 3 19 2 3 2" xfId="2204"/>
    <cellStyle name="Normal 3 19 2 4" xfId="1068"/>
    <cellStyle name="Normal 3 19 2 4 2" xfId="2205"/>
    <cellStyle name="Normal 3 19 2 5" xfId="2206"/>
    <cellStyle name="Normal 3 19 2_12001 - Planilha orçamentária" xfId="1069"/>
    <cellStyle name="Normal 3 19 3" xfId="1070"/>
    <cellStyle name="Normal 3 19 3 2" xfId="1071"/>
    <cellStyle name="Normal 3 19 3 2 2" xfId="2207"/>
    <cellStyle name="Normal 3 19 3 3" xfId="1072"/>
    <cellStyle name="Normal 3 19 3 3 2" xfId="2208"/>
    <cellStyle name="Normal 3 19 3 4" xfId="2209"/>
    <cellStyle name="Normal 3 19 3_12001 - Planilha orçamentária" xfId="1073"/>
    <cellStyle name="Normal 3 19 4" xfId="1074"/>
    <cellStyle name="Normal 3 19 4 2" xfId="2210"/>
    <cellStyle name="Normal 3 19 5" xfId="1075"/>
    <cellStyle name="Normal 3 19 5 2" xfId="2211"/>
    <cellStyle name="Normal 3 19 6" xfId="2212"/>
    <cellStyle name="Normal 3 19 7" xfId="1061"/>
    <cellStyle name="Normal 3 19_12001 - Planilha orçamentária" xfId="1076"/>
    <cellStyle name="Normal 3 2" xfId="168"/>
    <cellStyle name="Normal 3 2 10" xfId="1077"/>
    <cellStyle name="Normal 3 2 11" xfId="1078"/>
    <cellStyle name="Normal 3 2 12" xfId="1079"/>
    <cellStyle name="Normal 3 2 13" xfId="1080"/>
    <cellStyle name="Normal 3 2 14" xfId="1081"/>
    <cellStyle name="Normal 3 2 15" xfId="1082"/>
    <cellStyle name="Normal 3 2 16" xfId="1083"/>
    <cellStyle name="Normal 3 2 17" xfId="1084"/>
    <cellStyle name="Normal 3 2 18" xfId="1085"/>
    <cellStyle name="Normal 3 2 19" xfId="1086"/>
    <cellStyle name="Normal 3 2 2" xfId="11"/>
    <cellStyle name="Normal 3 2 2 2" xfId="3466"/>
    <cellStyle name="Normal 3 2 20" xfId="1087"/>
    <cellStyle name="Normal 3 2 21" xfId="1088"/>
    <cellStyle name="Normal 3 2 22" xfId="1089"/>
    <cellStyle name="Normal 3 2 23" xfId="1090"/>
    <cellStyle name="Normal 3 2 24" xfId="1091"/>
    <cellStyle name="Normal 3 2 25" xfId="1092"/>
    <cellStyle name="Normal 3 2 26" xfId="1093"/>
    <cellStyle name="Normal 3 2 27" xfId="1094"/>
    <cellStyle name="Normal 3 2 28" xfId="1095"/>
    <cellStyle name="Normal 3 2 29" xfId="1096"/>
    <cellStyle name="Normal 3 2 3" xfId="1097"/>
    <cellStyle name="Normal 3 2 30" xfId="1098"/>
    <cellStyle name="Normal 3 2 31" xfId="1099"/>
    <cellStyle name="Normal 3 2 32" xfId="1100"/>
    <cellStyle name="Normal 3 2 33" xfId="1101"/>
    <cellStyle name="Normal 3 2 34" xfId="1102"/>
    <cellStyle name="Normal 3 2 35" xfId="1103"/>
    <cellStyle name="Normal 3 2 36" xfId="1104"/>
    <cellStyle name="Normal 3 2 37" xfId="1105"/>
    <cellStyle name="Normal 3 2 38" xfId="1106"/>
    <cellStyle name="Normal 3 2 39" xfId="1107"/>
    <cellStyle name="Normal 3 2 4" xfId="1108"/>
    <cellStyle name="Normal 3 2 4 2" xfId="3467"/>
    <cellStyle name="Normal 3 2 40" xfId="1109"/>
    <cellStyle name="Normal 3 2 41" xfId="1110"/>
    <cellStyle name="Normal 3 2 42" xfId="1111"/>
    <cellStyle name="Normal 3 2 43" xfId="1112"/>
    <cellStyle name="Normal 3 2 44" xfId="1113"/>
    <cellStyle name="Normal 3 2 45" xfId="1114"/>
    <cellStyle name="Normal 3 2 46" xfId="1115"/>
    <cellStyle name="Normal 3 2 47" xfId="1116"/>
    <cellStyle name="Normal 3 2 47 2" xfId="1117"/>
    <cellStyle name="Normal 3 2 47 2 2" xfId="1118"/>
    <cellStyle name="Normal 3 2 47 2 2 2" xfId="2213"/>
    <cellStyle name="Normal 3 2 47 2 3" xfId="1119"/>
    <cellStyle name="Normal 3 2 47 2 3 2" xfId="2214"/>
    <cellStyle name="Normal 3 2 47 2 4" xfId="2215"/>
    <cellStyle name="Normal 3 2 47 2_12001 - Planilha orçamentária" xfId="1120"/>
    <cellStyle name="Normal 3 2 47 3" xfId="1121"/>
    <cellStyle name="Normal 3 2 47 3 2" xfId="2216"/>
    <cellStyle name="Normal 3 2 47 4" xfId="1122"/>
    <cellStyle name="Normal 3 2 47 4 2" xfId="2217"/>
    <cellStyle name="Normal 3 2 47 5" xfId="2218"/>
    <cellStyle name="Normal 3 2 47_12001 - Planilha orçamentária" xfId="1123"/>
    <cellStyle name="Normal 3 2 5" xfId="1124"/>
    <cellStyle name="Normal 3 2 6" xfId="1125"/>
    <cellStyle name="Normal 3 2 7" xfId="1126"/>
    <cellStyle name="Normal 3 2 8" xfId="1127"/>
    <cellStyle name="Normal 3 2 9" xfId="1128"/>
    <cellStyle name="Normal 3 20" xfId="169"/>
    <cellStyle name="Normal 3 20 2" xfId="1130"/>
    <cellStyle name="Normal 3 20 2 2" xfId="1131"/>
    <cellStyle name="Normal 3 20 2 2 2" xfId="1132"/>
    <cellStyle name="Normal 3 20 2 2 2 2" xfId="2219"/>
    <cellStyle name="Normal 3 20 2 2 3" xfId="1133"/>
    <cellStyle name="Normal 3 20 2 2 3 2" xfId="2220"/>
    <cellStyle name="Normal 3 20 2 2 4" xfId="2221"/>
    <cellStyle name="Normal 3 20 2 2_12001 - Planilha orçamentária" xfId="1134"/>
    <cellStyle name="Normal 3 20 2 3" xfId="1135"/>
    <cellStyle name="Normal 3 20 2 3 2" xfId="2222"/>
    <cellStyle name="Normal 3 20 2 4" xfId="1136"/>
    <cellStyle name="Normal 3 20 2 4 2" xfId="2223"/>
    <cellStyle name="Normal 3 20 2 5" xfId="2224"/>
    <cellStyle name="Normal 3 20 2_12001 - Planilha orçamentária" xfId="1137"/>
    <cellStyle name="Normal 3 20 3" xfId="1138"/>
    <cellStyle name="Normal 3 20 3 2" xfId="1139"/>
    <cellStyle name="Normal 3 20 3 2 2" xfId="2225"/>
    <cellStyle name="Normal 3 20 3 3" xfId="1140"/>
    <cellStyle name="Normal 3 20 3 3 2" xfId="2226"/>
    <cellStyle name="Normal 3 20 3 4" xfId="2227"/>
    <cellStyle name="Normal 3 20 3_12001 - Planilha orçamentária" xfId="1141"/>
    <cellStyle name="Normal 3 20 4" xfId="1142"/>
    <cellStyle name="Normal 3 20 4 2" xfId="2228"/>
    <cellStyle name="Normal 3 20 5" xfId="1143"/>
    <cellStyle name="Normal 3 20 5 2" xfId="2229"/>
    <cellStyle name="Normal 3 20 6" xfId="2230"/>
    <cellStyle name="Normal 3 20 7" xfId="1129"/>
    <cellStyle name="Normal 3 20_12001 - Planilha orçamentária" xfId="1144"/>
    <cellStyle name="Normal 3 21" xfId="170"/>
    <cellStyle name="Normal 3 21 2" xfId="397"/>
    <cellStyle name="Normal 3 21 2 2" xfId="1147"/>
    <cellStyle name="Normal 3 21 2 2 2" xfId="1148"/>
    <cellStyle name="Normal 3 21 2 2 2 2" xfId="2231"/>
    <cellStyle name="Normal 3 21 2 2 3" xfId="1149"/>
    <cellStyle name="Normal 3 21 2 2 3 2" xfId="2232"/>
    <cellStyle name="Normal 3 21 2 2 4" xfId="2233"/>
    <cellStyle name="Normal 3 21 2 2_12001 - Planilha orçamentária" xfId="1150"/>
    <cellStyle name="Normal 3 21 2 3" xfId="1151"/>
    <cellStyle name="Normal 3 21 2 3 2" xfId="2234"/>
    <cellStyle name="Normal 3 21 2 4" xfId="1152"/>
    <cellStyle name="Normal 3 21 2 4 2" xfId="2235"/>
    <cellStyle name="Normal 3 21 2 5" xfId="2236"/>
    <cellStyle name="Normal 3 21 2 6" xfId="1146"/>
    <cellStyle name="Normal 3 21 2_12001 - Planilha orçamentária" xfId="1153"/>
    <cellStyle name="Normal 3 21 3" xfId="403"/>
    <cellStyle name="Normal 3 21 3 2" xfId="1155"/>
    <cellStyle name="Normal 3 21 3 2 2" xfId="2237"/>
    <cellStyle name="Normal 3 21 3 3" xfId="1156"/>
    <cellStyle name="Normal 3 21 3 3 2" xfId="2238"/>
    <cellStyle name="Normal 3 21 3 4" xfId="2239"/>
    <cellStyle name="Normal 3 21 3 5" xfId="1154"/>
    <cellStyle name="Normal 3 21 3_12001 - Planilha orçamentária" xfId="1157"/>
    <cellStyle name="Normal 3 21 4" xfId="1158"/>
    <cellStyle name="Normal 3 21 4 2" xfId="2240"/>
    <cellStyle name="Normal 3 21 5" xfId="1159"/>
    <cellStyle name="Normal 3 21 5 2" xfId="2241"/>
    <cellStyle name="Normal 3 21 6" xfId="2242"/>
    <cellStyle name="Normal 3 21 7" xfId="1145"/>
    <cellStyle name="Normal 3 21_12001 - Planilha orçamentária" xfId="1160"/>
    <cellStyle name="Normal 3 22" xfId="1161"/>
    <cellStyle name="Normal 3 22 2" xfId="1162"/>
    <cellStyle name="Normal 3 22 2 2" xfId="1163"/>
    <cellStyle name="Normal 3 22 2 2 2" xfId="1164"/>
    <cellStyle name="Normal 3 22 2 2 2 2" xfId="2243"/>
    <cellStyle name="Normal 3 22 2 2 3" xfId="1165"/>
    <cellStyle name="Normal 3 22 2 2 3 2" xfId="2244"/>
    <cellStyle name="Normal 3 22 2 2 4" xfId="2245"/>
    <cellStyle name="Normal 3 22 2 2_12001 - Planilha orçamentária" xfId="1166"/>
    <cellStyle name="Normal 3 22 2 3" xfId="1167"/>
    <cellStyle name="Normal 3 22 2 3 2" xfId="2246"/>
    <cellStyle name="Normal 3 22 2 4" xfId="1168"/>
    <cellStyle name="Normal 3 22 2 4 2" xfId="2247"/>
    <cellStyle name="Normal 3 22 2 5" xfId="2248"/>
    <cellStyle name="Normal 3 22 2_12001 - Planilha orçamentária" xfId="1169"/>
    <cellStyle name="Normal 3 22 3" xfId="1170"/>
    <cellStyle name="Normal 3 22 3 2" xfId="1171"/>
    <cellStyle name="Normal 3 22 3 2 2" xfId="2249"/>
    <cellStyle name="Normal 3 22 3 3" xfId="1172"/>
    <cellStyle name="Normal 3 22 3 3 2" xfId="2250"/>
    <cellStyle name="Normal 3 22 3 4" xfId="2251"/>
    <cellStyle name="Normal 3 22 3_12001 - Planilha orçamentária" xfId="1173"/>
    <cellStyle name="Normal 3 22 4" xfId="1174"/>
    <cellStyle name="Normal 3 22 4 2" xfId="2252"/>
    <cellStyle name="Normal 3 22 5" xfId="1175"/>
    <cellStyle name="Normal 3 22 5 2" xfId="2253"/>
    <cellStyle name="Normal 3 22 6" xfId="2254"/>
    <cellStyle name="Normal 3 22_12001 - Planilha orçamentária" xfId="1176"/>
    <cellStyle name="Normal 3 23" xfId="1177"/>
    <cellStyle name="Normal 3 23 2" xfId="1178"/>
    <cellStyle name="Normal 3 23 2 2" xfId="1179"/>
    <cellStyle name="Normal 3 23 2 2 2" xfId="1180"/>
    <cellStyle name="Normal 3 23 2 2 2 2" xfId="2255"/>
    <cellStyle name="Normal 3 23 2 2 3" xfId="1181"/>
    <cellStyle name="Normal 3 23 2 2 3 2" xfId="2256"/>
    <cellStyle name="Normal 3 23 2 2 4" xfId="2257"/>
    <cellStyle name="Normal 3 23 2 2_12001 - Planilha orçamentária" xfId="1182"/>
    <cellStyle name="Normal 3 23 2 3" xfId="1183"/>
    <cellStyle name="Normal 3 23 2 3 2" xfId="2258"/>
    <cellStyle name="Normal 3 23 2 4" xfId="1184"/>
    <cellStyle name="Normal 3 23 2 4 2" xfId="2259"/>
    <cellStyle name="Normal 3 23 2 5" xfId="2260"/>
    <cellStyle name="Normal 3 23 2_12001 - Planilha orçamentária" xfId="1185"/>
    <cellStyle name="Normal 3 23 3" xfId="1186"/>
    <cellStyle name="Normal 3 23 3 2" xfId="1187"/>
    <cellStyle name="Normal 3 23 3 2 2" xfId="2261"/>
    <cellStyle name="Normal 3 23 3 3" xfId="1188"/>
    <cellStyle name="Normal 3 23 3 3 2" xfId="2262"/>
    <cellStyle name="Normal 3 23 3 4" xfId="2263"/>
    <cellStyle name="Normal 3 23 3_12001 - Planilha orçamentária" xfId="1189"/>
    <cellStyle name="Normal 3 23 4" xfId="1190"/>
    <cellStyle name="Normal 3 23 4 2" xfId="2264"/>
    <cellStyle name="Normal 3 23 5" xfId="1191"/>
    <cellStyle name="Normal 3 23 5 2" xfId="2265"/>
    <cellStyle name="Normal 3 23 6" xfId="2266"/>
    <cellStyle name="Normal 3 23_12001 - Planilha orçamentária" xfId="1192"/>
    <cellStyle name="Normal 3 24" xfId="1193"/>
    <cellStyle name="Normal 3 24 2" xfId="1194"/>
    <cellStyle name="Normal 3 24 2 2" xfId="1195"/>
    <cellStyle name="Normal 3 24 2 2 2" xfId="1196"/>
    <cellStyle name="Normal 3 24 2 2 2 2" xfId="2267"/>
    <cellStyle name="Normal 3 24 2 2 3" xfId="1197"/>
    <cellStyle name="Normal 3 24 2 2 3 2" xfId="2268"/>
    <cellStyle name="Normal 3 24 2 2 4" xfId="2269"/>
    <cellStyle name="Normal 3 24 2 2_12001 - Planilha orçamentária" xfId="1198"/>
    <cellStyle name="Normal 3 24 2 3" xfId="1199"/>
    <cellStyle name="Normal 3 24 2 3 2" xfId="2270"/>
    <cellStyle name="Normal 3 24 2 4" xfId="1200"/>
    <cellStyle name="Normal 3 24 2 4 2" xfId="2271"/>
    <cellStyle name="Normal 3 24 2 5" xfId="2272"/>
    <cellStyle name="Normal 3 24 2_12001 - Planilha orçamentária" xfId="1201"/>
    <cellStyle name="Normal 3 24 3" xfId="1202"/>
    <cellStyle name="Normal 3 24 3 2" xfId="1203"/>
    <cellStyle name="Normal 3 24 3 2 2" xfId="2273"/>
    <cellStyle name="Normal 3 24 3 3" xfId="1204"/>
    <cellStyle name="Normal 3 24 3 3 2" xfId="2274"/>
    <cellStyle name="Normal 3 24 3 4" xfId="2275"/>
    <cellStyle name="Normal 3 24 3_12001 - Planilha orçamentária" xfId="1205"/>
    <cellStyle name="Normal 3 24 4" xfId="1206"/>
    <cellStyle name="Normal 3 24 4 2" xfId="2276"/>
    <cellStyle name="Normal 3 24 5" xfId="1207"/>
    <cellStyle name="Normal 3 24 5 2" xfId="2277"/>
    <cellStyle name="Normal 3 24 6" xfId="2278"/>
    <cellStyle name="Normal 3 24_12001 - Planilha orçamentária" xfId="1208"/>
    <cellStyle name="Normal 3 25" xfId="1209"/>
    <cellStyle name="Normal 3 25 2" xfId="1210"/>
    <cellStyle name="Normal 3 25 2 2" xfId="1211"/>
    <cellStyle name="Normal 3 25 2 2 2" xfId="1212"/>
    <cellStyle name="Normal 3 25 2 2 2 2" xfId="2279"/>
    <cellStyle name="Normal 3 25 2 2 3" xfId="1213"/>
    <cellStyle name="Normal 3 25 2 2 3 2" xfId="2280"/>
    <cellStyle name="Normal 3 25 2 2 4" xfId="2281"/>
    <cellStyle name="Normal 3 25 2 2_12001 - Planilha orçamentária" xfId="1214"/>
    <cellStyle name="Normal 3 25 2 3" xfId="1215"/>
    <cellStyle name="Normal 3 25 2 3 2" xfId="2282"/>
    <cellStyle name="Normal 3 25 2 4" xfId="1216"/>
    <cellStyle name="Normal 3 25 2 4 2" xfId="2283"/>
    <cellStyle name="Normal 3 25 2 5" xfId="2284"/>
    <cellStyle name="Normal 3 25 2_12001 - Planilha orçamentária" xfId="1217"/>
    <cellStyle name="Normal 3 25 3" xfId="1218"/>
    <cellStyle name="Normal 3 25 3 2" xfId="1219"/>
    <cellStyle name="Normal 3 25 3 2 2" xfId="2285"/>
    <cellStyle name="Normal 3 25 3 3" xfId="1220"/>
    <cellStyle name="Normal 3 25 3 3 2" xfId="2286"/>
    <cellStyle name="Normal 3 25 3 4" xfId="2287"/>
    <cellStyle name="Normal 3 25 3_12001 - Planilha orçamentária" xfId="1221"/>
    <cellStyle name="Normal 3 25 4" xfId="1222"/>
    <cellStyle name="Normal 3 25 4 2" xfId="2288"/>
    <cellStyle name="Normal 3 25 5" xfId="1223"/>
    <cellStyle name="Normal 3 25 5 2" xfId="2289"/>
    <cellStyle name="Normal 3 25 6" xfId="2290"/>
    <cellStyle name="Normal 3 25_12001 - Planilha orçamentária" xfId="1224"/>
    <cellStyle name="Normal 3 26" xfId="1225"/>
    <cellStyle name="Normal 3 26 2" xfId="1226"/>
    <cellStyle name="Normal 3 26 2 2" xfId="1227"/>
    <cellStyle name="Normal 3 26 2 2 2" xfId="1228"/>
    <cellStyle name="Normal 3 26 2 2 2 2" xfId="2291"/>
    <cellStyle name="Normal 3 26 2 2 3" xfId="1229"/>
    <cellStyle name="Normal 3 26 2 2 3 2" xfId="2292"/>
    <cellStyle name="Normal 3 26 2 2 4" xfId="2293"/>
    <cellStyle name="Normal 3 26 2 2_12001 - Planilha orçamentária" xfId="1230"/>
    <cellStyle name="Normal 3 26 2 3" xfId="1231"/>
    <cellStyle name="Normal 3 26 2 3 2" xfId="2294"/>
    <cellStyle name="Normal 3 26 2 4" xfId="1232"/>
    <cellStyle name="Normal 3 26 2 4 2" xfId="2295"/>
    <cellStyle name="Normal 3 26 2 5" xfId="2296"/>
    <cellStyle name="Normal 3 26 2_12001 - Planilha orçamentária" xfId="1233"/>
    <cellStyle name="Normal 3 26 3" xfId="1234"/>
    <cellStyle name="Normal 3 26 3 2" xfId="1235"/>
    <cellStyle name="Normal 3 26 3 2 2" xfId="2297"/>
    <cellStyle name="Normal 3 26 3 3" xfId="1236"/>
    <cellStyle name="Normal 3 26 3 3 2" xfId="2298"/>
    <cellStyle name="Normal 3 26 3 4" xfId="2299"/>
    <cellStyle name="Normal 3 26 3_12001 - Planilha orçamentária" xfId="1237"/>
    <cellStyle name="Normal 3 26 4" xfId="1238"/>
    <cellStyle name="Normal 3 26 4 2" xfId="2300"/>
    <cellStyle name="Normal 3 26 5" xfId="1239"/>
    <cellStyle name="Normal 3 26 5 2" xfId="2301"/>
    <cellStyle name="Normal 3 26 6" xfId="2302"/>
    <cellStyle name="Normal 3 26_12001 - Planilha orçamentária" xfId="1240"/>
    <cellStyle name="Normal 3 27" xfId="1241"/>
    <cellStyle name="Normal 3 27 2" xfId="1242"/>
    <cellStyle name="Normal 3 27 2 2" xfId="1243"/>
    <cellStyle name="Normal 3 27 2 2 2" xfId="1244"/>
    <cellStyle name="Normal 3 27 2 2 2 2" xfId="2303"/>
    <cellStyle name="Normal 3 27 2 2 3" xfId="1245"/>
    <cellStyle name="Normal 3 27 2 2 3 2" xfId="2304"/>
    <cellStyle name="Normal 3 27 2 2 4" xfId="2305"/>
    <cellStyle name="Normal 3 27 2 2_12001 - Planilha orçamentária" xfId="1246"/>
    <cellStyle name="Normal 3 27 2 3" xfId="1247"/>
    <cellStyle name="Normal 3 27 2 3 2" xfId="2306"/>
    <cellStyle name="Normal 3 27 2 4" xfId="1248"/>
    <cellStyle name="Normal 3 27 2 4 2" xfId="2307"/>
    <cellStyle name="Normal 3 27 2 5" xfId="2308"/>
    <cellStyle name="Normal 3 27 2_12001 - Planilha orçamentária" xfId="1249"/>
    <cellStyle name="Normal 3 27 3" xfId="1250"/>
    <cellStyle name="Normal 3 27 3 2" xfId="1251"/>
    <cellStyle name="Normal 3 27 3 2 2" xfId="2309"/>
    <cellStyle name="Normal 3 27 3 3" xfId="1252"/>
    <cellStyle name="Normal 3 27 3 3 2" xfId="2310"/>
    <cellStyle name="Normal 3 27 3 4" xfId="2311"/>
    <cellStyle name="Normal 3 27 3_12001 - Planilha orçamentária" xfId="1253"/>
    <cellStyle name="Normal 3 27 4" xfId="1254"/>
    <cellStyle name="Normal 3 27 4 2" xfId="2312"/>
    <cellStyle name="Normal 3 27 5" xfId="1255"/>
    <cellStyle name="Normal 3 27 5 2" xfId="2313"/>
    <cellStyle name="Normal 3 27 6" xfId="2314"/>
    <cellStyle name="Normal 3 27_12001 - Planilha orçamentária" xfId="1256"/>
    <cellStyle name="Normal 3 28" xfId="1257"/>
    <cellStyle name="Normal 3 28 2" xfId="1258"/>
    <cellStyle name="Normal 3 28 2 2" xfId="1259"/>
    <cellStyle name="Normal 3 28 2 2 2" xfId="1260"/>
    <cellStyle name="Normal 3 28 2 2 2 2" xfId="2315"/>
    <cellStyle name="Normal 3 28 2 2 3" xfId="1261"/>
    <cellStyle name="Normal 3 28 2 2 3 2" xfId="2316"/>
    <cellStyle name="Normal 3 28 2 2 4" xfId="2317"/>
    <cellStyle name="Normal 3 28 2 2_12001 - Planilha orçamentária" xfId="1262"/>
    <cellStyle name="Normal 3 28 2 3" xfId="1263"/>
    <cellStyle name="Normal 3 28 2 3 2" xfId="2318"/>
    <cellStyle name="Normal 3 28 2 4" xfId="1264"/>
    <cellStyle name="Normal 3 28 2 4 2" xfId="2319"/>
    <cellStyle name="Normal 3 28 2 5" xfId="2320"/>
    <cellStyle name="Normal 3 28 2_12001 - Planilha orçamentária" xfId="1265"/>
    <cellStyle name="Normal 3 28 3" xfId="1266"/>
    <cellStyle name="Normal 3 28 3 2" xfId="1267"/>
    <cellStyle name="Normal 3 28 3 2 2" xfId="2321"/>
    <cellStyle name="Normal 3 28 3 3" xfId="1268"/>
    <cellStyle name="Normal 3 28 3 3 2" xfId="2322"/>
    <cellStyle name="Normal 3 28 3 4" xfId="2323"/>
    <cellStyle name="Normal 3 28 3_12001 - Planilha orçamentária" xfId="1269"/>
    <cellStyle name="Normal 3 28 4" xfId="1270"/>
    <cellStyle name="Normal 3 28 4 2" xfId="2324"/>
    <cellStyle name="Normal 3 28 5" xfId="1271"/>
    <cellStyle name="Normal 3 28 5 2" xfId="2325"/>
    <cellStyle name="Normal 3 28 6" xfId="2326"/>
    <cellStyle name="Normal 3 28_12001 - Planilha orçamentária" xfId="1272"/>
    <cellStyle name="Normal 3 29" xfId="1273"/>
    <cellStyle name="Normal 3 29 2" xfId="1274"/>
    <cellStyle name="Normal 3 29 2 2" xfId="1275"/>
    <cellStyle name="Normal 3 29 2 2 2" xfId="1276"/>
    <cellStyle name="Normal 3 29 2 2 2 2" xfId="2327"/>
    <cellStyle name="Normal 3 29 2 2 3" xfId="1277"/>
    <cellStyle name="Normal 3 29 2 2 3 2" xfId="2328"/>
    <cellStyle name="Normal 3 29 2 2 4" xfId="2329"/>
    <cellStyle name="Normal 3 29 2 2_12001 - Planilha orçamentária" xfId="1278"/>
    <cellStyle name="Normal 3 29 2 3" xfId="1279"/>
    <cellStyle name="Normal 3 29 2 3 2" xfId="2330"/>
    <cellStyle name="Normal 3 29 2 4" xfId="1280"/>
    <cellStyle name="Normal 3 29 2 4 2" xfId="2331"/>
    <cellStyle name="Normal 3 29 2 5" xfId="2332"/>
    <cellStyle name="Normal 3 29 2_12001 - Planilha orçamentária" xfId="1281"/>
    <cellStyle name="Normal 3 29 3" xfId="1282"/>
    <cellStyle name="Normal 3 29 3 2" xfId="1283"/>
    <cellStyle name="Normal 3 29 3 2 2" xfId="2333"/>
    <cellStyle name="Normal 3 29 3 3" xfId="1284"/>
    <cellStyle name="Normal 3 29 3 3 2" xfId="2334"/>
    <cellStyle name="Normal 3 29 3 4" xfId="2335"/>
    <cellStyle name="Normal 3 29 3_12001 - Planilha orçamentária" xfId="1285"/>
    <cellStyle name="Normal 3 29 4" xfId="1286"/>
    <cellStyle name="Normal 3 29 4 2" xfId="2336"/>
    <cellStyle name="Normal 3 29 5" xfId="1287"/>
    <cellStyle name="Normal 3 29 5 2" xfId="2337"/>
    <cellStyle name="Normal 3 29 6" xfId="2338"/>
    <cellStyle name="Normal 3 29_12001 - Planilha orçamentária" xfId="1288"/>
    <cellStyle name="Normal 3 3" xfId="171"/>
    <cellStyle name="Normal 3 3 2" xfId="2703"/>
    <cellStyle name="Normal 3 3 3" xfId="3468"/>
    <cellStyle name="Normal 3 30" xfId="1289"/>
    <cellStyle name="Normal 3 30 2" xfId="1290"/>
    <cellStyle name="Normal 3 30 2 2" xfId="1291"/>
    <cellStyle name="Normal 3 30 2 2 2" xfId="1292"/>
    <cellStyle name="Normal 3 30 2 2 2 2" xfId="2339"/>
    <cellStyle name="Normal 3 30 2 2 3" xfId="1293"/>
    <cellStyle name="Normal 3 30 2 2 3 2" xfId="2340"/>
    <cellStyle name="Normal 3 30 2 2 4" xfId="2341"/>
    <cellStyle name="Normal 3 30 2 2_12001 - Planilha orçamentária" xfId="1294"/>
    <cellStyle name="Normal 3 30 2 3" xfId="1295"/>
    <cellStyle name="Normal 3 30 2 3 2" xfId="2342"/>
    <cellStyle name="Normal 3 30 2 4" xfId="1296"/>
    <cellStyle name="Normal 3 30 2 4 2" xfId="2343"/>
    <cellStyle name="Normal 3 30 2 5" xfId="2344"/>
    <cellStyle name="Normal 3 30 2_12001 - Planilha orçamentária" xfId="1297"/>
    <cellStyle name="Normal 3 30 3" xfId="1298"/>
    <cellStyle name="Normal 3 30 3 2" xfId="1299"/>
    <cellStyle name="Normal 3 30 3 2 2" xfId="2345"/>
    <cellStyle name="Normal 3 30 3 3" xfId="1300"/>
    <cellStyle name="Normal 3 30 3 3 2" xfId="2346"/>
    <cellStyle name="Normal 3 30 3 4" xfId="2347"/>
    <cellStyle name="Normal 3 30 3_12001 - Planilha orçamentária" xfId="1301"/>
    <cellStyle name="Normal 3 30 4" xfId="1302"/>
    <cellStyle name="Normal 3 30 4 2" xfId="2348"/>
    <cellStyle name="Normal 3 30 5" xfId="1303"/>
    <cellStyle name="Normal 3 30 5 2" xfId="2349"/>
    <cellStyle name="Normal 3 30 6" xfId="2350"/>
    <cellStyle name="Normal 3 30_12001 - Planilha orçamentária" xfId="1304"/>
    <cellStyle name="Normal 3 31" xfId="1305"/>
    <cellStyle name="Normal 3 31 2" xfId="1306"/>
    <cellStyle name="Normal 3 31 2 2" xfId="1307"/>
    <cellStyle name="Normal 3 31 2 2 2" xfId="1308"/>
    <cellStyle name="Normal 3 31 2 2 2 2" xfId="2351"/>
    <cellStyle name="Normal 3 31 2 2 3" xfId="1309"/>
    <cellStyle name="Normal 3 31 2 2 3 2" xfId="2352"/>
    <cellStyle name="Normal 3 31 2 2 4" xfId="2353"/>
    <cellStyle name="Normal 3 31 2 2_12001 - Planilha orçamentária" xfId="1310"/>
    <cellStyle name="Normal 3 31 2 3" xfId="1311"/>
    <cellStyle name="Normal 3 31 2 3 2" xfId="2354"/>
    <cellStyle name="Normal 3 31 2 4" xfId="1312"/>
    <cellStyle name="Normal 3 31 2 4 2" xfId="2355"/>
    <cellStyle name="Normal 3 31 2 5" xfId="2356"/>
    <cellStyle name="Normal 3 31 2_12001 - Planilha orçamentária" xfId="1313"/>
    <cellStyle name="Normal 3 31 3" xfId="1314"/>
    <cellStyle name="Normal 3 31 3 2" xfId="1315"/>
    <cellStyle name="Normal 3 31 3 2 2" xfId="2357"/>
    <cellStyle name="Normal 3 31 3 3" xfId="1316"/>
    <cellStyle name="Normal 3 31 3 3 2" xfId="2358"/>
    <cellStyle name="Normal 3 31 3 4" xfId="2359"/>
    <cellStyle name="Normal 3 31 3_12001 - Planilha orçamentária" xfId="1317"/>
    <cellStyle name="Normal 3 31 4" xfId="1318"/>
    <cellStyle name="Normal 3 31 4 2" xfId="2360"/>
    <cellStyle name="Normal 3 31 5" xfId="1319"/>
    <cellStyle name="Normal 3 31 5 2" xfId="2361"/>
    <cellStyle name="Normal 3 31 6" xfId="2362"/>
    <cellStyle name="Normal 3 31_12001 - Planilha orçamentária" xfId="1320"/>
    <cellStyle name="Normal 3 32" xfId="1321"/>
    <cellStyle name="Normal 3 32 2" xfId="1322"/>
    <cellStyle name="Normal 3 32 2 2" xfId="1323"/>
    <cellStyle name="Normal 3 32 2 2 2" xfId="1324"/>
    <cellStyle name="Normal 3 32 2 2 2 2" xfId="2363"/>
    <cellStyle name="Normal 3 32 2 2 3" xfId="1325"/>
    <cellStyle name="Normal 3 32 2 2 3 2" xfId="2364"/>
    <cellStyle name="Normal 3 32 2 2 4" xfId="2365"/>
    <cellStyle name="Normal 3 32 2 2_12001 - Planilha orçamentária" xfId="1326"/>
    <cellStyle name="Normal 3 32 2 3" xfId="1327"/>
    <cellStyle name="Normal 3 32 2 3 2" xfId="2366"/>
    <cellStyle name="Normal 3 32 2 4" xfId="1328"/>
    <cellStyle name="Normal 3 32 2 4 2" xfId="2367"/>
    <cellStyle name="Normal 3 32 2 5" xfId="2368"/>
    <cellStyle name="Normal 3 32 2_12001 - Planilha orçamentária" xfId="1329"/>
    <cellStyle name="Normal 3 32 3" xfId="1330"/>
    <cellStyle name="Normal 3 32 3 2" xfId="1331"/>
    <cellStyle name="Normal 3 32 3 2 2" xfId="2369"/>
    <cellStyle name="Normal 3 32 3 3" xfId="1332"/>
    <cellStyle name="Normal 3 32 3 3 2" xfId="2370"/>
    <cellStyle name="Normal 3 32 3 4" xfId="2371"/>
    <cellStyle name="Normal 3 32 3_12001 - Planilha orçamentária" xfId="1333"/>
    <cellStyle name="Normal 3 32 4" xfId="1334"/>
    <cellStyle name="Normal 3 32 4 2" xfId="2372"/>
    <cellStyle name="Normal 3 32 5" xfId="1335"/>
    <cellStyle name="Normal 3 32 5 2" xfId="2373"/>
    <cellStyle name="Normal 3 32 6" xfId="2374"/>
    <cellStyle name="Normal 3 32_12001 - Planilha orçamentária" xfId="1336"/>
    <cellStyle name="Normal 3 33" xfId="1337"/>
    <cellStyle name="Normal 3 33 2" xfId="1338"/>
    <cellStyle name="Normal 3 33 2 2" xfId="1339"/>
    <cellStyle name="Normal 3 33 2 2 2" xfId="1340"/>
    <cellStyle name="Normal 3 33 2 2 2 2" xfId="2375"/>
    <cellStyle name="Normal 3 33 2 2 3" xfId="1341"/>
    <cellStyle name="Normal 3 33 2 2 3 2" xfId="2376"/>
    <cellStyle name="Normal 3 33 2 2 4" xfId="2377"/>
    <cellStyle name="Normal 3 33 2 2_12001 - Planilha orçamentária" xfId="1342"/>
    <cellStyle name="Normal 3 33 2 3" xfId="1343"/>
    <cellStyle name="Normal 3 33 2 3 2" xfId="2378"/>
    <cellStyle name="Normal 3 33 2 4" xfId="1344"/>
    <cellStyle name="Normal 3 33 2 4 2" xfId="2379"/>
    <cellStyle name="Normal 3 33 2 5" xfId="2380"/>
    <cellStyle name="Normal 3 33 2_12001 - Planilha orçamentária" xfId="1345"/>
    <cellStyle name="Normal 3 33 3" xfId="1346"/>
    <cellStyle name="Normal 3 33 3 2" xfId="1347"/>
    <cellStyle name="Normal 3 33 3 2 2" xfId="2381"/>
    <cellStyle name="Normal 3 33 3 3" xfId="1348"/>
    <cellStyle name="Normal 3 33 3 3 2" xfId="2382"/>
    <cellStyle name="Normal 3 33 3 4" xfId="2383"/>
    <cellStyle name="Normal 3 33 3_12001 - Planilha orçamentária" xfId="1349"/>
    <cellStyle name="Normal 3 33 4" xfId="1350"/>
    <cellStyle name="Normal 3 33 4 2" xfId="2384"/>
    <cellStyle name="Normal 3 33 5" xfId="1351"/>
    <cellStyle name="Normal 3 33 5 2" xfId="2385"/>
    <cellStyle name="Normal 3 33 6" xfId="2386"/>
    <cellStyle name="Normal 3 33_12001 - Planilha orçamentária" xfId="1352"/>
    <cellStyle name="Normal 3 34" xfId="1353"/>
    <cellStyle name="Normal 3 34 2" xfId="1354"/>
    <cellStyle name="Normal 3 34 2 2" xfId="1355"/>
    <cellStyle name="Normal 3 34 2 2 2" xfId="1356"/>
    <cellStyle name="Normal 3 34 2 2 2 2" xfId="2387"/>
    <cellStyle name="Normal 3 34 2 2 3" xfId="1357"/>
    <cellStyle name="Normal 3 34 2 2 3 2" xfId="2388"/>
    <cellStyle name="Normal 3 34 2 2 4" xfId="2389"/>
    <cellStyle name="Normal 3 34 2 2_12001 - Planilha orçamentária" xfId="1358"/>
    <cellStyle name="Normal 3 34 2 3" xfId="1359"/>
    <cellStyle name="Normal 3 34 2 3 2" xfId="2390"/>
    <cellStyle name="Normal 3 34 2 4" xfId="1360"/>
    <cellStyle name="Normal 3 34 2 4 2" xfId="2391"/>
    <cellStyle name="Normal 3 34 2 5" xfId="2392"/>
    <cellStyle name="Normal 3 34 2_12001 - Planilha orçamentária" xfId="1361"/>
    <cellStyle name="Normal 3 34 3" xfId="1362"/>
    <cellStyle name="Normal 3 34 3 2" xfId="1363"/>
    <cellStyle name="Normal 3 34 3 2 2" xfId="2393"/>
    <cellStyle name="Normal 3 34 3 3" xfId="1364"/>
    <cellStyle name="Normal 3 34 3 3 2" xfId="2394"/>
    <cellStyle name="Normal 3 34 3 4" xfId="2395"/>
    <cellStyle name="Normal 3 34 3_12001 - Planilha orçamentária" xfId="1365"/>
    <cellStyle name="Normal 3 34 4" xfId="1366"/>
    <cellStyle name="Normal 3 34 4 2" xfId="2396"/>
    <cellStyle name="Normal 3 34 5" xfId="1367"/>
    <cellStyle name="Normal 3 34 5 2" xfId="2397"/>
    <cellStyle name="Normal 3 34 6" xfId="2398"/>
    <cellStyle name="Normal 3 34_12001 - Planilha orçamentária" xfId="1368"/>
    <cellStyle name="Normal 3 35" xfId="1369"/>
    <cellStyle name="Normal 3 35 2" xfId="1370"/>
    <cellStyle name="Normal 3 35 2 2" xfId="1371"/>
    <cellStyle name="Normal 3 35 2 2 2" xfId="1372"/>
    <cellStyle name="Normal 3 35 2 2 2 2" xfId="2399"/>
    <cellStyle name="Normal 3 35 2 2 3" xfId="1373"/>
    <cellStyle name="Normal 3 35 2 2 3 2" xfId="2400"/>
    <cellStyle name="Normal 3 35 2 2 4" xfId="2401"/>
    <cellStyle name="Normal 3 35 2 2_12001 - Planilha orçamentária" xfId="1374"/>
    <cellStyle name="Normal 3 35 2 3" xfId="1375"/>
    <cellStyle name="Normal 3 35 2 3 2" xfId="2402"/>
    <cellStyle name="Normal 3 35 2 4" xfId="1376"/>
    <cellStyle name="Normal 3 35 2 4 2" xfId="2403"/>
    <cellStyle name="Normal 3 35 2 5" xfId="2404"/>
    <cellStyle name="Normal 3 35 2_12001 - Planilha orçamentária" xfId="1377"/>
    <cellStyle name="Normal 3 35 3" xfId="1378"/>
    <cellStyle name="Normal 3 35 3 2" xfId="1379"/>
    <cellStyle name="Normal 3 35 3 2 2" xfId="2405"/>
    <cellStyle name="Normal 3 35 3 3" xfId="1380"/>
    <cellStyle name="Normal 3 35 3 3 2" xfId="2406"/>
    <cellStyle name="Normal 3 35 3 4" xfId="2407"/>
    <cellStyle name="Normal 3 35 3_12001 - Planilha orçamentária" xfId="1381"/>
    <cellStyle name="Normal 3 35 4" xfId="1382"/>
    <cellStyle name="Normal 3 35 4 2" xfId="2408"/>
    <cellStyle name="Normal 3 35 5" xfId="1383"/>
    <cellStyle name="Normal 3 35 5 2" xfId="2409"/>
    <cellStyle name="Normal 3 35 6" xfId="2410"/>
    <cellStyle name="Normal 3 35_12001 - Planilha orçamentária" xfId="1384"/>
    <cellStyle name="Normal 3 36" xfId="1385"/>
    <cellStyle name="Normal 3 36 2" xfId="1386"/>
    <cellStyle name="Normal 3 36 2 2" xfId="1387"/>
    <cellStyle name="Normal 3 36 2 2 2" xfId="1388"/>
    <cellStyle name="Normal 3 36 2 2 2 2" xfId="2411"/>
    <cellStyle name="Normal 3 36 2 2 3" xfId="1389"/>
    <cellStyle name="Normal 3 36 2 2 3 2" xfId="2412"/>
    <cellStyle name="Normal 3 36 2 2 4" xfId="2413"/>
    <cellStyle name="Normal 3 36 2 2_12001 - Planilha orçamentária" xfId="1390"/>
    <cellStyle name="Normal 3 36 2 3" xfId="1391"/>
    <cellStyle name="Normal 3 36 2 3 2" xfId="2414"/>
    <cellStyle name="Normal 3 36 2 4" xfId="1392"/>
    <cellStyle name="Normal 3 36 2 4 2" xfId="2415"/>
    <cellStyle name="Normal 3 36 2 5" xfId="2416"/>
    <cellStyle name="Normal 3 36 2_12001 - Planilha orçamentária" xfId="1393"/>
    <cellStyle name="Normal 3 36 3" xfId="1394"/>
    <cellStyle name="Normal 3 36 3 2" xfId="1395"/>
    <cellStyle name="Normal 3 36 3 2 2" xfId="2417"/>
    <cellStyle name="Normal 3 36 3 3" xfId="1396"/>
    <cellStyle name="Normal 3 36 3 3 2" xfId="2418"/>
    <cellStyle name="Normal 3 36 3 4" xfId="2419"/>
    <cellStyle name="Normal 3 36 3_12001 - Planilha orçamentária" xfId="1397"/>
    <cellStyle name="Normal 3 36 4" xfId="1398"/>
    <cellStyle name="Normal 3 36 4 2" xfId="2420"/>
    <cellStyle name="Normal 3 36 5" xfId="1399"/>
    <cellStyle name="Normal 3 36 5 2" xfId="2421"/>
    <cellStyle name="Normal 3 36 6" xfId="2422"/>
    <cellStyle name="Normal 3 36_12001 - Planilha orçamentária" xfId="1400"/>
    <cellStyle name="Normal 3 37" xfId="1401"/>
    <cellStyle name="Normal 3 37 2" xfId="1402"/>
    <cellStyle name="Normal 3 37 2 2" xfId="1403"/>
    <cellStyle name="Normal 3 37 2 2 2" xfId="1404"/>
    <cellStyle name="Normal 3 37 2 2 2 2" xfId="2423"/>
    <cellStyle name="Normal 3 37 2 2 3" xfId="1405"/>
    <cellStyle name="Normal 3 37 2 2 3 2" xfId="2424"/>
    <cellStyle name="Normal 3 37 2 2 4" xfId="2425"/>
    <cellStyle name="Normal 3 37 2 2_12001 - Planilha orçamentária" xfId="1406"/>
    <cellStyle name="Normal 3 37 2 3" xfId="1407"/>
    <cellStyle name="Normal 3 37 2 3 2" xfId="2426"/>
    <cellStyle name="Normal 3 37 2 4" xfId="1408"/>
    <cellStyle name="Normal 3 37 2 4 2" xfId="2427"/>
    <cellStyle name="Normal 3 37 2 5" xfId="2428"/>
    <cellStyle name="Normal 3 37 2_12001 - Planilha orçamentária" xfId="1409"/>
    <cellStyle name="Normal 3 37 3" xfId="1410"/>
    <cellStyle name="Normal 3 37 3 2" xfId="1411"/>
    <cellStyle name="Normal 3 37 3 2 2" xfId="2429"/>
    <cellStyle name="Normal 3 37 3 3" xfId="1412"/>
    <cellStyle name="Normal 3 37 3 3 2" xfId="2430"/>
    <cellStyle name="Normal 3 37 3 4" xfId="2431"/>
    <cellStyle name="Normal 3 37 3_12001 - Planilha orçamentária" xfId="1413"/>
    <cellStyle name="Normal 3 37 4" xfId="1414"/>
    <cellStyle name="Normal 3 37 4 2" xfId="2432"/>
    <cellStyle name="Normal 3 37 5" xfId="1415"/>
    <cellStyle name="Normal 3 37 5 2" xfId="2433"/>
    <cellStyle name="Normal 3 37 6" xfId="2434"/>
    <cellStyle name="Normal 3 37_12001 - Planilha orçamentária" xfId="1416"/>
    <cellStyle name="Normal 3 38" xfId="1417"/>
    <cellStyle name="Normal 3 38 2" xfId="1418"/>
    <cellStyle name="Normal 3 38 2 2" xfId="1419"/>
    <cellStyle name="Normal 3 38 2 2 2" xfId="1420"/>
    <cellStyle name="Normal 3 38 2 2 2 2" xfId="2435"/>
    <cellStyle name="Normal 3 38 2 2 3" xfId="1421"/>
    <cellStyle name="Normal 3 38 2 2 3 2" xfId="2436"/>
    <cellStyle name="Normal 3 38 2 2 4" xfId="2437"/>
    <cellStyle name="Normal 3 38 2 2_12001 - Planilha orçamentária" xfId="1422"/>
    <cellStyle name="Normal 3 38 2 3" xfId="1423"/>
    <cellStyle name="Normal 3 38 2 3 2" xfId="2438"/>
    <cellStyle name="Normal 3 38 2 4" xfId="1424"/>
    <cellStyle name="Normal 3 38 2 4 2" xfId="2439"/>
    <cellStyle name="Normal 3 38 2 5" xfId="2440"/>
    <cellStyle name="Normal 3 38 2_12001 - Planilha orçamentária" xfId="1425"/>
    <cellStyle name="Normal 3 38 3" xfId="1426"/>
    <cellStyle name="Normal 3 38 3 2" xfId="1427"/>
    <cellStyle name="Normal 3 38 3 2 2" xfId="2441"/>
    <cellStyle name="Normal 3 38 3 3" xfId="1428"/>
    <cellStyle name="Normal 3 38 3 3 2" xfId="2442"/>
    <cellStyle name="Normal 3 38 3 4" xfId="2443"/>
    <cellStyle name="Normal 3 38 3_12001 - Planilha orçamentária" xfId="1429"/>
    <cellStyle name="Normal 3 38 4" xfId="1430"/>
    <cellStyle name="Normal 3 38 4 2" xfId="2444"/>
    <cellStyle name="Normal 3 38 5" xfId="1431"/>
    <cellStyle name="Normal 3 38 5 2" xfId="2445"/>
    <cellStyle name="Normal 3 38 6" xfId="2446"/>
    <cellStyle name="Normal 3 38_12001 - Planilha orçamentária" xfId="1432"/>
    <cellStyle name="Normal 3 39" xfId="1433"/>
    <cellStyle name="Normal 3 39 2" xfId="1434"/>
    <cellStyle name="Normal 3 39 2 2" xfId="1435"/>
    <cellStyle name="Normal 3 39 2 2 2" xfId="1436"/>
    <cellStyle name="Normal 3 39 2 2 2 2" xfId="2447"/>
    <cellStyle name="Normal 3 39 2 2 3" xfId="1437"/>
    <cellStyle name="Normal 3 39 2 2 3 2" xfId="2448"/>
    <cellStyle name="Normal 3 39 2 2 4" xfId="2449"/>
    <cellStyle name="Normal 3 39 2 2_12001 - Planilha orçamentária" xfId="1438"/>
    <cellStyle name="Normal 3 39 2 3" xfId="1439"/>
    <cellStyle name="Normal 3 39 2 3 2" xfId="2450"/>
    <cellStyle name="Normal 3 39 2 4" xfId="1440"/>
    <cellStyle name="Normal 3 39 2 4 2" xfId="2451"/>
    <cellStyle name="Normal 3 39 2 5" xfId="2452"/>
    <cellStyle name="Normal 3 39 2_12001 - Planilha orçamentária" xfId="1441"/>
    <cellStyle name="Normal 3 39 3" xfId="1442"/>
    <cellStyle name="Normal 3 39 3 2" xfId="1443"/>
    <cellStyle name="Normal 3 39 3 2 2" xfId="2453"/>
    <cellStyle name="Normal 3 39 3 3" xfId="1444"/>
    <cellStyle name="Normal 3 39 3 3 2" xfId="2454"/>
    <cellStyle name="Normal 3 39 3 4" xfId="2455"/>
    <cellStyle name="Normal 3 39 3_12001 - Planilha orçamentária" xfId="1445"/>
    <cellStyle name="Normal 3 39 4" xfId="1446"/>
    <cellStyle name="Normal 3 39 4 2" xfId="2456"/>
    <cellStyle name="Normal 3 39 5" xfId="1447"/>
    <cellStyle name="Normal 3 39 5 2" xfId="2457"/>
    <cellStyle name="Normal 3 39 6" xfId="2458"/>
    <cellStyle name="Normal 3 39_12001 - Planilha orçamentária" xfId="1448"/>
    <cellStyle name="Normal 3 4" xfId="172"/>
    <cellStyle name="Normal 3 40" xfId="1449"/>
    <cellStyle name="Normal 3 40 2" xfId="1450"/>
    <cellStyle name="Normal 3 40 2 2" xfId="1451"/>
    <cellStyle name="Normal 3 40 2 2 2" xfId="1452"/>
    <cellStyle name="Normal 3 40 2 2 2 2" xfId="2459"/>
    <cellStyle name="Normal 3 40 2 2 3" xfId="1453"/>
    <cellStyle name="Normal 3 40 2 2 3 2" xfId="2460"/>
    <cellStyle name="Normal 3 40 2 2 4" xfId="2461"/>
    <cellStyle name="Normal 3 40 2 2_12001 - Planilha orçamentária" xfId="1454"/>
    <cellStyle name="Normal 3 40 2 3" xfId="1455"/>
    <cellStyle name="Normal 3 40 2 3 2" xfId="2462"/>
    <cellStyle name="Normal 3 40 2 4" xfId="1456"/>
    <cellStyle name="Normal 3 40 2 4 2" xfId="2463"/>
    <cellStyle name="Normal 3 40 2 5" xfId="2464"/>
    <cellStyle name="Normal 3 40 2_12001 - Planilha orçamentária" xfId="1457"/>
    <cellStyle name="Normal 3 40 3" xfId="1458"/>
    <cellStyle name="Normal 3 40 3 2" xfId="1459"/>
    <cellStyle name="Normal 3 40 3 2 2" xfId="2465"/>
    <cellStyle name="Normal 3 40 3 3" xfId="1460"/>
    <cellStyle name="Normal 3 40 3 3 2" xfId="2466"/>
    <cellStyle name="Normal 3 40 3 4" xfId="2467"/>
    <cellStyle name="Normal 3 40 3_12001 - Planilha orçamentária" xfId="1461"/>
    <cellStyle name="Normal 3 40 4" xfId="1462"/>
    <cellStyle name="Normal 3 40 4 2" xfId="2468"/>
    <cellStyle name="Normal 3 40 5" xfId="1463"/>
    <cellStyle name="Normal 3 40 5 2" xfId="2469"/>
    <cellStyle name="Normal 3 40 6" xfId="2470"/>
    <cellStyle name="Normal 3 40_12001 - Planilha orçamentária" xfId="1464"/>
    <cellStyle name="Normal 3 41" xfId="1465"/>
    <cellStyle name="Normal 3 41 2" xfId="1466"/>
    <cellStyle name="Normal 3 41 2 2" xfId="1467"/>
    <cellStyle name="Normal 3 41 2 2 2" xfId="1468"/>
    <cellStyle name="Normal 3 41 2 2 2 2" xfId="2471"/>
    <cellStyle name="Normal 3 41 2 2 3" xfId="1469"/>
    <cellStyle name="Normal 3 41 2 2 3 2" xfId="2472"/>
    <cellStyle name="Normal 3 41 2 2 4" xfId="2473"/>
    <cellStyle name="Normal 3 41 2 2_12001 - Planilha orçamentária" xfId="1470"/>
    <cellStyle name="Normal 3 41 2 3" xfId="1471"/>
    <cellStyle name="Normal 3 41 2 3 2" xfId="2474"/>
    <cellStyle name="Normal 3 41 2 4" xfId="1472"/>
    <cellStyle name="Normal 3 41 2 4 2" xfId="2475"/>
    <cellStyle name="Normal 3 41 2 5" xfId="2476"/>
    <cellStyle name="Normal 3 41 2_12001 - Planilha orçamentária" xfId="1473"/>
    <cellStyle name="Normal 3 41 3" xfId="1474"/>
    <cellStyle name="Normal 3 41 3 2" xfId="1475"/>
    <cellStyle name="Normal 3 41 3 2 2" xfId="2477"/>
    <cellStyle name="Normal 3 41 3 3" xfId="1476"/>
    <cellStyle name="Normal 3 41 3 3 2" xfId="2478"/>
    <cellStyle name="Normal 3 41 3 4" xfId="2479"/>
    <cellStyle name="Normal 3 41 3_12001 - Planilha orçamentária" xfId="1477"/>
    <cellStyle name="Normal 3 41 4" xfId="1478"/>
    <cellStyle name="Normal 3 41 4 2" xfId="2480"/>
    <cellStyle name="Normal 3 41 5" xfId="1479"/>
    <cellStyle name="Normal 3 41 5 2" xfId="2481"/>
    <cellStyle name="Normal 3 41 6" xfId="2482"/>
    <cellStyle name="Normal 3 41_12001 - Planilha orçamentária" xfId="1480"/>
    <cellStyle name="Normal 3 42" xfId="1481"/>
    <cellStyle name="Normal 3 42 2" xfId="1482"/>
    <cellStyle name="Normal 3 42 2 2" xfId="1483"/>
    <cellStyle name="Normal 3 42 2 2 2" xfId="1484"/>
    <cellStyle name="Normal 3 42 2 2 2 2" xfId="2483"/>
    <cellStyle name="Normal 3 42 2 2 3" xfId="1485"/>
    <cellStyle name="Normal 3 42 2 2 3 2" xfId="2484"/>
    <cellStyle name="Normal 3 42 2 2 4" xfId="2485"/>
    <cellStyle name="Normal 3 42 2 2_12001 - Planilha orçamentária" xfId="1486"/>
    <cellStyle name="Normal 3 42 2 3" xfId="1487"/>
    <cellStyle name="Normal 3 42 2 3 2" xfId="2486"/>
    <cellStyle name="Normal 3 42 2 4" xfId="1488"/>
    <cellStyle name="Normal 3 42 2 4 2" xfId="2487"/>
    <cellStyle name="Normal 3 42 2 5" xfId="2488"/>
    <cellStyle name="Normal 3 42 2_12001 - Planilha orçamentária" xfId="1489"/>
    <cellStyle name="Normal 3 42 3" xfId="1490"/>
    <cellStyle name="Normal 3 42 3 2" xfId="1491"/>
    <cellStyle name="Normal 3 42 3 2 2" xfId="2489"/>
    <cellStyle name="Normal 3 42 3 3" xfId="1492"/>
    <cellStyle name="Normal 3 42 3 3 2" xfId="2490"/>
    <cellStyle name="Normal 3 42 3 4" xfId="2491"/>
    <cellStyle name="Normal 3 42 3_12001 - Planilha orçamentária" xfId="1493"/>
    <cellStyle name="Normal 3 42 4" xfId="1494"/>
    <cellStyle name="Normal 3 42 4 2" xfId="2492"/>
    <cellStyle name="Normal 3 42 5" xfId="1495"/>
    <cellStyle name="Normal 3 42 5 2" xfId="2493"/>
    <cellStyle name="Normal 3 42 6" xfId="2494"/>
    <cellStyle name="Normal 3 42_12001 - Planilha orçamentária" xfId="1496"/>
    <cellStyle name="Normal 3 43" xfId="1497"/>
    <cellStyle name="Normal 3 43 2" xfId="1498"/>
    <cellStyle name="Normal 3 43 2 2" xfId="1499"/>
    <cellStyle name="Normal 3 43 2 2 2" xfId="1500"/>
    <cellStyle name="Normal 3 43 2 2 2 2" xfId="2495"/>
    <cellStyle name="Normal 3 43 2 2 3" xfId="1501"/>
    <cellStyle name="Normal 3 43 2 2 3 2" xfId="2496"/>
    <cellStyle name="Normal 3 43 2 2 4" xfId="2497"/>
    <cellStyle name="Normal 3 43 2 2_12001 - Planilha orçamentária" xfId="1502"/>
    <cellStyle name="Normal 3 43 2 3" xfId="1503"/>
    <cellStyle name="Normal 3 43 2 3 2" xfId="2498"/>
    <cellStyle name="Normal 3 43 2 4" xfId="1504"/>
    <cellStyle name="Normal 3 43 2 4 2" xfId="2499"/>
    <cellStyle name="Normal 3 43 2 5" xfId="2500"/>
    <cellStyle name="Normal 3 43 2_12001 - Planilha orçamentária" xfId="1505"/>
    <cellStyle name="Normal 3 43 3" xfId="1506"/>
    <cellStyle name="Normal 3 43 3 2" xfId="1507"/>
    <cellStyle name="Normal 3 43 3 2 2" xfId="2501"/>
    <cellStyle name="Normal 3 43 3 3" xfId="1508"/>
    <cellStyle name="Normal 3 43 3 3 2" xfId="2502"/>
    <cellStyle name="Normal 3 43 3 4" xfId="2503"/>
    <cellStyle name="Normal 3 43 3_12001 - Planilha orçamentária" xfId="1509"/>
    <cellStyle name="Normal 3 43 4" xfId="1510"/>
    <cellStyle name="Normal 3 43 4 2" xfId="2504"/>
    <cellStyle name="Normal 3 43 5" xfId="1511"/>
    <cellStyle name="Normal 3 43 5 2" xfId="2505"/>
    <cellStyle name="Normal 3 43 6" xfId="2506"/>
    <cellStyle name="Normal 3 43_12001 - Planilha orçamentária" xfId="1512"/>
    <cellStyle name="Normal 3 44" xfId="1513"/>
    <cellStyle name="Normal 3 44 2" xfId="1514"/>
    <cellStyle name="Normal 3 44 2 2" xfId="1515"/>
    <cellStyle name="Normal 3 44 2 2 2" xfId="1516"/>
    <cellStyle name="Normal 3 44 2 2 2 2" xfId="2507"/>
    <cellStyle name="Normal 3 44 2 2 3" xfId="1517"/>
    <cellStyle name="Normal 3 44 2 2 3 2" xfId="2508"/>
    <cellStyle name="Normal 3 44 2 2 4" xfId="2509"/>
    <cellStyle name="Normal 3 44 2 2_12001 - Planilha orçamentária" xfId="1518"/>
    <cellStyle name="Normal 3 44 2 3" xfId="1519"/>
    <cellStyle name="Normal 3 44 2 3 2" xfId="2510"/>
    <cellStyle name="Normal 3 44 2 4" xfId="1520"/>
    <cellStyle name="Normal 3 44 2 4 2" xfId="2511"/>
    <cellStyle name="Normal 3 44 2 5" xfId="2512"/>
    <cellStyle name="Normal 3 44 2_12001 - Planilha orçamentária" xfId="1521"/>
    <cellStyle name="Normal 3 44 3" xfId="1522"/>
    <cellStyle name="Normal 3 44 3 2" xfId="1523"/>
    <cellStyle name="Normal 3 44 3 2 2" xfId="2513"/>
    <cellStyle name="Normal 3 44 3 3" xfId="1524"/>
    <cellStyle name="Normal 3 44 3 3 2" xfId="2514"/>
    <cellStyle name="Normal 3 44 3 4" xfId="2515"/>
    <cellStyle name="Normal 3 44 3_12001 - Planilha orçamentária" xfId="1525"/>
    <cellStyle name="Normal 3 44 4" xfId="1526"/>
    <cellStyle name="Normal 3 44 4 2" xfId="2516"/>
    <cellStyle name="Normal 3 44 5" xfId="1527"/>
    <cellStyle name="Normal 3 44 5 2" xfId="2517"/>
    <cellStyle name="Normal 3 44 6" xfId="2518"/>
    <cellStyle name="Normal 3 44_12001 - Planilha orçamentária" xfId="1528"/>
    <cellStyle name="Normal 3 45" xfId="1529"/>
    <cellStyle name="Normal 3 45 2" xfId="1530"/>
    <cellStyle name="Normal 3 45 2 2" xfId="1531"/>
    <cellStyle name="Normal 3 45 2 2 2" xfId="1532"/>
    <cellStyle name="Normal 3 45 2 2 2 2" xfId="2519"/>
    <cellStyle name="Normal 3 45 2 2 3" xfId="1533"/>
    <cellStyle name="Normal 3 45 2 2 3 2" xfId="2520"/>
    <cellStyle name="Normal 3 45 2 2 4" xfId="2521"/>
    <cellStyle name="Normal 3 45 2 2_12001 - Planilha orçamentária" xfId="1534"/>
    <cellStyle name="Normal 3 45 2 3" xfId="1535"/>
    <cellStyle name="Normal 3 45 2 3 2" xfId="2522"/>
    <cellStyle name="Normal 3 45 2 4" xfId="1536"/>
    <cellStyle name="Normal 3 45 2 4 2" xfId="2523"/>
    <cellStyle name="Normal 3 45 2 5" xfId="2524"/>
    <cellStyle name="Normal 3 45 2_12001 - Planilha orçamentária" xfId="1537"/>
    <cellStyle name="Normal 3 45 3" xfId="1538"/>
    <cellStyle name="Normal 3 45 3 2" xfId="1539"/>
    <cellStyle name="Normal 3 45 3 2 2" xfId="2525"/>
    <cellStyle name="Normal 3 45 3 3" xfId="1540"/>
    <cellStyle name="Normal 3 45 3 3 2" xfId="2526"/>
    <cellStyle name="Normal 3 45 3 4" xfId="2527"/>
    <cellStyle name="Normal 3 45 3_12001 - Planilha orçamentária" xfId="1541"/>
    <cellStyle name="Normal 3 45 4" xfId="1542"/>
    <cellStyle name="Normal 3 45 4 2" xfId="2528"/>
    <cellStyle name="Normal 3 45 5" xfId="1543"/>
    <cellStyle name="Normal 3 45 5 2" xfId="2529"/>
    <cellStyle name="Normal 3 45 6" xfId="2530"/>
    <cellStyle name="Normal 3 45_12001 - Planilha orçamentária" xfId="1544"/>
    <cellStyle name="Normal 3 46" xfId="1545"/>
    <cellStyle name="Normal 3 46 2" xfId="1546"/>
    <cellStyle name="Normal 3 46 2 2" xfId="1547"/>
    <cellStyle name="Normal 3 46 2 2 2" xfId="1548"/>
    <cellStyle name="Normal 3 46 2 2 2 2" xfId="2531"/>
    <cellStyle name="Normal 3 46 2 2 3" xfId="1549"/>
    <cellStyle name="Normal 3 46 2 2 3 2" xfId="2532"/>
    <cellStyle name="Normal 3 46 2 2 4" xfId="2533"/>
    <cellStyle name="Normal 3 46 2 2_12001 - Planilha orçamentária" xfId="1550"/>
    <cellStyle name="Normal 3 46 2 3" xfId="1551"/>
    <cellStyle name="Normal 3 46 2 3 2" xfId="2534"/>
    <cellStyle name="Normal 3 46 2 4" xfId="1552"/>
    <cellStyle name="Normal 3 46 2 4 2" xfId="2535"/>
    <cellStyle name="Normal 3 46 2 5" xfId="2536"/>
    <cellStyle name="Normal 3 46 2_12001 - Planilha orçamentária" xfId="1553"/>
    <cellStyle name="Normal 3 46 3" xfId="1554"/>
    <cellStyle name="Normal 3 46 3 2" xfId="1555"/>
    <cellStyle name="Normal 3 46 3 2 2" xfId="2537"/>
    <cellStyle name="Normal 3 46 3 3" xfId="1556"/>
    <cellStyle name="Normal 3 46 3 3 2" xfId="2538"/>
    <cellStyle name="Normal 3 46 3 4" xfId="2539"/>
    <cellStyle name="Normal 3 46 3_12001 - Planilha orçamentária" xfId="1557"/>
    <cellStyle name="Normal 3 46 4" xfId="1558"/>
    <cellStyle name="Normal 3 46 4 2" xfId="2540"/>
    <cellStyle name="Normal 3 46 5" xfId="1559"/>
    <cellStyle name="Normal 3 46 5 2" xfId="2541"/>
    <cellStyle name="Normal 3 46 6" xfId="2542"/>
    <cellStyle name="Normal 3 46_12001 - Planilha orçamentária" xfId="1560"/>
    <cellStyle name="Normal 3 47" xfId="1561"/>
    <cellStyle name="Normal 3 47 2" xfId="1562"/>
    <cellStyle name="Normal 3 47 2 2" xfId="1563"/>
    <cellStyle name="Normal 3 47 2 2 2" xfId="1564"/>
    <cellStyle name="Normal 3 47 2 2 2 2" xfId="2543"/>
    <cellStyle name="Normal 3 47 2 2 3" xfId="1565"/>
    <cellStyle name="Normal 3 47 2 2 3 2" xfId="2544"/>
    <cellStyle name="Normal 3 47 2 2 4" xfId="2545"/>
    <cellStyle name="Normal 3 47 2 2_12001 - Planilha orçamentária" xfId="1566"/>
    <cellStyle name="Normal 3 47 2 3" xfId="1567"/>
    <cellStyle name="Normal 3 47 2 3 2" xfId="2546"/>
    <cellStyle name="Normal 3 47 2 4" xfId="1568"/>
    <cellStyle name="Normal 3 47 2 4 2" xfId="2547"/>
    <cellStyle name="Normal 3 47 2 5" xfId="2548"/>
    <cellStyle name="Normal 3 47 2_12001 - Planilha orçamentária" xfId="1569"/>
    <cellStyle name="Normal 3 47 3" xfId="1570"/>
    <cellStyle name="Normal 3 47 3 2" xfId="1571"/>
    <cellStyle name="Normal 3 47 3 2 2" xfId="2549"/>
    <cellStyle name="Normal 3 47 3 3" xfId="1572"/>
    <cellStyle name="Normal 3 47 3 3 2" xfId="2550"/>
    <cellStyle name="Normal 3 47 3 4" xfId="2551"/>
    <cellStyle name="Normal 3 47 3_12001 - Planilha orçamentária" xfId="1573"/>
    <cellStyle name="Normal 3 47 4" xfId="1574"/>
    <cellStyle name="Normal 3 47 4 2" xfId="2552"/>
    <cellStyle name="Normal 3 47 5" xfId="1575"/>
    <cellStyle name="Normal 3 47 5 2" xfId="2553"/>
    <cellStyle name="Normal 3 47 6" xfId="2554"/>
    <cellStyle name="Normal 3 47_12001 - Planilha orçamentária" xfId="1576"/>
    <cellStyle name="Normal 3 48" xfId="1577"/>
    <cellStyle name="Normal 3 48 2" xfId="1578"/>
    <cellStyle name="Normal 3 48 2 2" xfId="1579"/>
    <cellStyle name="Normal 3 48 2 2 2" xfId="1580"/>
    <cellStyle name="Normal 3 48 2 2 2 2" xfId="2555"/>
    <cellStyle name="Normal 3 48 2 2 3" xfId="1581"/>
    <cellStyle name="Normal 3 48 2 2 3 2" xfId="2556"/>
    <cellStyle name="Normal 3 48 2 2 4" xfId="2557"/>
    <cellStyle name="Normal 3 48 2 2_12001 - Planilha orçamentária" xfId="1582"/>
    <cellStyle name="Normal 3 48 2 3" xfId="1583"/>
    <cellStyle name="Normal 3 48 2 3 2" xfId="2558"/>
    <cellStyle name="Normal 3 48 2 4" xfId="1584"/>
    <cellStyle name="Normal 3 48 2 4 2" xfId="2559"/>
    <cellStyle name="Normal 3 48 2 5" xfId="2560"/>
    <cellStyle name="Normal 3 48 2_12001 - Planilha orçamentária" xfId="1585"/>
    <cellStyle name="Normal 3 48 3" xfId="1586"/>
    <cellStyle name="Normal 3 48 3 2" xfId="1587"/>
    <cellStyle name="Normal 3 48 3 2 2" xfId="2561"/>
    <cellStyle name="Normal 3 48 3 3" xfId="1588"/>
    <cellStyle name="Normal 3 48 3 3 2" xfId="2562"/>
    <cellStyle name="Normal 3 48 3 4" xfId="2563"/>
    <cellStyle name="Normal 3 48 3_12001 - Planilha orçamentária" xfId="1589"/>
    <cellStyle name="Normal 3 48 4" xfId="1590"/>
    <cellStyle name="Normal 3 48 4 2" xfId="2564"/>
    <cellStyle name="Normal 3 48 5" xfId="1591"/>
    <cellStyle name="Normal 3 48 5 2" xfId="2565"/>
    <cellStyle name="Normal 3 48 6" xfId="2566"/>
    <cellStyle name="Normal 3 48_12001 - Planilha orçamentária" xfId="1592"/>
    <cellStyle name="Normal 3 49" xfId="1593"/>
    <cellStyle name="Normal 3 49 2" xfId="1594"/>
    <cellStyle name="Normal 3 49 2 2" xfId="1595"/>
    <cellStyle name="Normal 3 49 2 2 2" xfId="1596"/>
    <cellStyle name="Normal 3 49 2 2 2 2" xfId="2567"/>
    <cellStyle name="Normal 3 49 2 2 3" xfId="1597"/>
    <cellStyle name="Normal 3 49 2 2 3 2" xfId="2568"/>
    <cellStyle name="Normal 3 49 2 2 4" xfId="2569"/>
    <cellStyle name="Normal 3 49 2 2_12001 - Planilha orçamentária" xfId="1598"/>
    <cellStyle name="Normal 3 49 2 3" xfId="1599"/>
    <cellStyle name="Normal 3 49 2 3 2" xfId="2570"/>
    <cellStyle name="Normal 3 49 2 4" xfId="1600"/>
    <cellStyle name="Normal 3 49 2 4 2" xfId="2571"/>
    <cellStyle name="Normal 3 49 2 5" xfId="2572"/>
    <cellStyle name="Normal 3 49 2_12001 - Planilha orçamentária" xfId="1601"/>
    <cellStyle name="Normal 3 49 3" xfId="1602"/>
    <cellStyle name="Normal 3 49 3 2" xfId="1603"/>
    <cellStyle name="Normal 3 49 3 2 2" xfId="2573"/>
    <cellStyle name="Normal 3 49 3 3" xfId="1604"/>
    <cellStyle name="Normal 3 49 3 3 2" xfId="2574"/>
    <cellStyle name="Normal 3 49 3 4" xfId="2575"/>
    <cellStyle name="Normal 3 49 3_12001 - Planilha orçamentária" xfId="1605"/>
    <cellStyle name="Normal 3 49 4" xfId="1606"/>
    <cellStyle name="Normal 3 49 4 2" xfId="2576"/>
    <cellStyle name="Normal 3 49 5" xfId="1607"/>
    <cellStyle name="Normal 3 49 5 2" xfId="2577"/>
    <cellStyle name="Normal 3 49 6" xfId="2578"/>
    <cellStyle name="Normal 3 49_12001 - Planilha orçamentária" xfId="1608"/>
    <cellStyle name="Normal 3 5" xfId="173"/>
    <cellStyle name="Normal 3 50" xfId="1609"/>
    <cellStyle name="Normal 3 50 2" xfId="1610"/>
    <cellStyle name="Normal 3 50 2 2" xfId="1611"/>
    <cellStyle name="Normal 3 50 2 2 2" xfId="1612"/>
    <cellStyle name="Normal 3 50 2 2 2 2" xfId="2579"/>
    <cellStyle name="Normal 3 50 2 2 3" xfId="1613"/>
    <cellStyle name="Normal 3 50 2 2 3 2" xfId="2580"/>
    <cellStyle name="Normal 3 50 2 2 4" xfId="2581"/>
    <cellStyle name="Normal 3 50 2 2_12001 - Planilha orçamentária" xfId="1614"/>
    <cellStyle name="Normal 3 50 2 3" xfId="1615"/>
    <cellStyle name="Normal 3 50 2 3 2" xfId="2582"/>
    <cellStyle name="Normal 3 50 2 4" xfId="1616"/>
    <cellStyle name="Normal 3 50 2 4 2" xfId="2583"/>
    <cellStyle name="Normal 3 50 2 5" xfId="2584"/>
    <cellStyle name="Normal 3 50 2_12001 - Planilha orçamentária" xfId="1617"/>
    <cellStyle name="Normal 3 50 3" xfId="1618"/>
    <cellStyle name="Normal 3 50 3 2" xfId="1619"/>
    <cellStyle name="Normal 3 50 3 2 2" xfId="2585"/>
    <cellStyle name="Normal 3 50 3 3" xfId="1620"/>
    <cellStyle name="Normal 3 50 3 3 2" xfId="2586"/>
    <cellStyle name="Normal 3 50 3 4" xfId="2587"/>
    <cellStyle name="Normal 3 50 3_12001 - Planilha orçamentária" xfId="1621"/>
    <cellStyle name="Normal 3 50 4" xfId="1622"/>
    <cellStyle name="Normal 3 50 4 2" xfId="2588"/>
    <cellStyle name="Normal 3 50 5" xfId="1623"/>
    <cellStyle name="Normal 3 50 5 2" xfId="2589"/>
    <cellStyle name="Normal 3 50 6" xfId="2590"/>
    <cellStyle name="Normal 3 50_12001 - Planilha orçamentária" xfId="1624"/>
    <cellStyle name="Normal 3 51" xfId="1625"/>
    <cellStyle name="Normal 3 51 2" xfId="1626"/>
    <cellStyle name="Normal 3 51 2 2" xfId="1627"/>
    <cellStyle name="Normal 3 51 2 2 2" xfId="1628"/>
    <cellStyle name="Normal 3 51 2 2 2 2" xfId="2591"/>
    <cellStyle name="Normal 3 51 2 2 3" xfId="1629"/>
    <cellStyle name="Normal 3 51 2 2 3 2" xfId="2592"/>
    <cellStyle name="Normal 3 51 2 2 4" xfId="2593"/>
    <cellStyle name="Normal 3 51 2 2_12001 - Planilha orçamentária" xfId="1630"/>
    <cellStyle name="Normal 3 51 2 3" xfId="1631"/>
    <cellStyle name="Normal 3 51 2 3 2" xfId="2594"/>
    <cellStyle name="Normal 3 51 2 4" xfId="1632"/>
    <cellStyle name="Normal 3 51 2 4 2" xfId="2595"/>
    <cellStyle name="Normal 3 51 2 5" xfId="2596"/>
    <cellStyle name="Normal 3 51 2_12001 - Planilha orçamentária" xfId="1633"/>
    <cellStyle name="Normal 3 51 3" xfId="1634"/>
    <cellStyle name="Normal 3 51 3 2" xfId="1635"/>
    <cellStyle name="Normal 3 51 3 2 2" xfId="2597"/>
    <cellStyle name="Normal 3 51 3 3" xfId="1636"/>
    <cellStyle name="Normal 3 51 3 3 2" xfId="2598"/>
    <cellStyle name="Normal 3 51 3 4" xfId="2599"/>
    <cellStyle name="Normal 3 51 3_12001 - Planilha orçamentária" xfId="1637"/>
    <cellStyle name="Normal 3 51 4" xfId="1638"/>
    <cellStyle name="Normal 3 51 4 2" xfId="2600"/>
    <cellStyle name="Normal 3 51 5" xfId="1639"/>
    <cellStyle name="Normal 3 51 5 2" xfId="2601"/>
    <cellStyle name="Normal 3 51 6" xfId="2602"/>
    <cellStyle name="Normal 3 51_12001 - Planilha orçamentária" xfId="1640"/>
    <cellStyle name="Normal 3 52" xfId="1641"/>
    <cellStyle name="Normal 3 52 2" xfId="1642"/>
    <cellStyle name="Normal 3 52 2 2" xfId="1643"/>
    <cellStyle name="Normal 3 52 2 2 2" xfId="1644"/>
    <cellStyle name="Normal 3 52 2 2 2 2" xfId="2603"/>
    <cellStyle name="Normal 3 52 2 2 3" xfId="1645"/>
    <cellStyle name="Normal 3 52 2 2 3 2" xfId="2604"/>
    <cellStyle name="Normal 3 52 2 2 4" xfId="2605"/>
    <cellStyle name="Normal 3 52 2 2_12001 - Planilha orçamentária" xfId="1646"/>
    <cellStyle name="Normal 3 52 2 3" xfId="1647"/>
    <cellStyle name="Normal 3 52 2 3 2" xfId="2606"/>
    <cellStyle name="Normal 3 52 2 4" xfId="1648"/>
    <cellStyle name="Normal 3 52 2 4 2" xfId="2607"/>
    <cellStyle name="Normal 3 52 2 5" xfId="2608"/>
    <cellStyle name="Normal 3 52 2_12001 - Planilha orçamentária" xfId="1649"/>
    <cellStyle name="Normal 3 52 3" xfId="1650"/>
    <cellStyle name="Normal 3 52 3 2" xfId="1651"/>
    <cellStyle name="Normal 3 52 3 2 2" xfId="2609"/>
    <cellStyle name="Normal 3 52 3 3" xfId="1652"/>
    <cellStyle name="Normal 3 52 3 3 2" xfId="2610"/>
    <cellStyle name="Normal 3 52 3 4" xfId="2611"/>
    <cellStyle name="Normal 3 52 3_12001 - Planilha orçamentária" xfId="1653"/>
    <cellStyle name="Normal 3 52 4" xfId="1654"/>
    <cellStyle name="Normal 3 52 4 2" xfId="2612"/>
    <cellStyle name="Normal 3 52 5" xfId="1655"/>
    <cellStyle name="Normal 3 52 5 2" xfId="2613"/>
    <cellStyle name="Normal 3 52 6" xfId="2614"/>
    <cellStyle name="Normal 3 52_12001 - Planilha orçamentária" xfId="1656"/>
    <cellStyle name="Normal 3 53" xfId="1657"/>
    <cellStyle name="Normal 3 53 2" xfId="1658"/>
    <cellStyle name="Normal 3 53 2 2" xfId="1659"/>
    <cellStyle name="Normal 3 53 2 2 2" xfId="1660"/>
    <cellStyle name="Normal 3 53 2 2 2 2" xfId="2615"/>
    <cellStyle name="Normal 3 53 2 2 3" xfId="1661"/>
    <cellStyle name="Normal 3 53 2 2 3 2" xfId="2616"/>
    <cellStyle name="Normal 3 53 2 2 4" xfId="2617"/>
    <cellStyle name="Normal 3 53 2 2_12001 - Planilha orçamentária" xfId="1662"/>
    <cellStyle name="Normal 3 53 2 3" xfId="1663"/>
    <cellStyle name="Normal 3 53 2 3 2" xfId="2618"/>
    <cellStyle name="Normal 3 53 2 4" xfId="1664"/>
    <cellStyle name="Normal 3 53 2 4 2" xfId="2619"/>
    <cellStyle name="Normal 3 53 2 5" xfId="2620"/>
    <cellStyle name="Normal 3 53 2_12001 - Planilha orçamentária" xfId="1665"/>
    <cellStyle name="Normal 3 53 3" xfId="1666"/>
    <cellStyle name="Normal 3 53 3 2" xfId="1667"/>
    <cellStyle name="Normal 3 53 3 2 2" xfId="2621"/>
    <cellStyle name="Normal 3 53 3 3" xfId="1668"/>
    <cellStyle name="Normal 3 53 3 3 2" xfId="2622"/>
    <cellStyle name="Normal 3 53 3 4" xfId="2623"/>
    <cellStyle name="Normal 3 53 3_12001 - Planilha orçamentária" xfId="1669"/>
    <cellStyle name="Normal 3 53 4" xfId="1670"/>
    <cellStyle name="Normal 3 53 4 2" xfId="2624"/>
    <cellStyle name="Normal 3 53 5" xfId="1671"/>
    <cellStyle name="Normal 3 53 5 2" xfId="2625"/>
    <cellStyle name="Normal 3 53 6" xfId="2626"/>
    <cellStyle name="Normal 3 53_12001 - Planilha orçamentária" xfId="1672"/>
    <cellStyle name="Normal 3 54" xfId="1673"/>
    <cellStyle name="Normal 3 54 2" xfId="1674"/>
    <cellStyle name="Normal 3 54 2 2" xfId="1675"/>
    <cellStyle name="Normal 3 54 2 2 2" xfId="1676"/>
    <cellStyle name="Normal 3 54 2 2 2 2" xfId="2627"/>
    <cellStyle name="Normal 3 54 2 2 3" xfId="1677"/>
    <cellStyle name="Normal 3 54 2 2 3 2" xfId="2628"/>
    <cellStyle name="Normal 3 54 2 2 4" xfId="2629"/>
    <cellStyle name="Normal 3 54 2 2_12001 - Planilha orçamentária" xfId="1678"/>
    <cellStyle name="Normal 3 54 2 3" xfId="1679"/>
    <cellStyle name="Normal 3 54 2 3 2" xfId="2630"/>
    <cellStyle name="Normal 3 54 2 4" xfId="1680"/>
    <cellStyle name="Normal 3 54 2 4 2" xfId="2631"/>
    <cellStyle name="Normal 3 54 2 5" xfId="2632"/>
    <cellStyle name="Normal 3 54 2_12001 - Planilha orçamentária" xfId="1681"/>
    <cellStyle name="Normal 3 54 3" xfId="1682"/>
    <cellStyle name="Normal 3 54 3 2" xfId="1683"/>
    <cellStyle name="Normal 3 54 3 2 2" xfId="2633"/>
    <cellStyle name="Normal 3 54 3 3" xfId="1684"/>
    <cellStyle name="Normal 3 54 3 3 2" xfId="2634"/>
    <cellStyle name="Normal 3 54 3 4" xfId="2635"/>
    <cellStyle name="Normal 3 54 3_12001 - Planilha orçamentária" xfId="1685"/>
    <cellStyle name="Normal 3 54 4" xfId="1686"/>
    <cellStyle name="Normal 3 54 4 2" xfId="2636"/>
    <cellStyle name="Normal 3 54 5" xfId="1687"/>
    <cellStyle name="Normal 3 54 5 2" xfId="2637"/>
    <cellStyle name="Normal 3 54 6" xfId="2638"/>
    <cellStyle name="Normal 3 54_12001 - Planilha orçamentária" xfId="1688"/>
    <cellStyle name="Normal 3 55" xfId="1689"/>
    <cellStyle name="Normal 3 55 2" xfId="1690"/>
    <cellStyle name="Normal 3 55 2 2" xfId="1691"/>
    <cellStyle name="Normal 3 55 2 2 2" xfId="1692"/>
    <cellStyle name="Normal 3 55 2 2 2 2" xfId="2639"/>
    <cellStyle name="Normal 3 55 2 2 3" xfId="1693"/>
    <cellStyle name="Normal 3 55 2 2 3 2" xfId="2640"/>
    <cellStyle name="Normal 3 55 2 2 4" xfId="2641"/>
    <cellStyle name="Normal 3 55 2 2_12001 - Planilha orçamentária" xfId="1694"/>
    <cellStyle name="Normal 3 55 2 3" xfId="1695"/>
    <cellStyle name="Normal 3 55 2 3 2" xfId="2642"/>
    <cellStyle name="Normal 3 55 2 4" xfId="1696"/>
    <cellStyle name="Normal 3 55 2 4 2" xfId="2643"/>
    <cellStyle name="Normal 3 55 2 5" xfId="2644"/>
    <cellStyle name="Normal 3 55 2_12001 - Planilha orçamentária" xfId="1697"/>
    <cellStyle name="Normal 3 55 3" xfId="1698"/>
    <cellStyle name="Normal 3 55 3 2" xfId="1699"/>
    <cellStyle name="Normal 3 55 3 2 2" xfId="2645"/>
    <cellStyle name="Normal 3 55 3 3" xfId="1700"/>
    <cellStyle name="Normal 3 55 3 3 2" xfId="2646"/>
    <cellStyle name="Normal 3 55 3 4" xfId="2647"/>
    <cellStyle name="Normal 3 55 3_12001 - Planilha orçamentária" xfId="1701"/>
    <cellStyle name="Normal 3 55 4" xfId="1702"/>
    <cellStyle name="Normal 3 55 4 2" xfId="2648"/>
    <cellStyle name="Normal 3 55 5" xfId="1703"/>
    <cellStyle name="Normal 3 55 5 2" xfId="2649"/>
    <cellStyle name="Normal 3 55 6" xfId="2650"/>
    <cellStyle name="Normal 3 55_12001 - Planilha orçamentária" xfId="1704"/>
    <cellStyle name="Normal 3 56" xfId="1705"/>
    <cellStyle name="Normal 3 56 2" xfId="1706"/>
    <cellStyle name="Normal 3 56 2 2" xfId="1707"/>
    <cellStyle name="Normal 3 56 2 2 2" xfId="1708"/>
    <cellStyle name="Normal 3 56 2 2 2 2" xfId="2651"/>
    <cellStyle name="Normal 3 56 2 2 3" xfId="1709"/>
    <cellStyle name="Normal 3 56 2 2 3 2" xfId="2652"/>
    <cellStyle name="Normal 3 56 2 2 4" xfId="2653"/>
    <cellStyle name="Normal 3 56 2 2_12001 - Planilha orçamentária" xfId="1710"/>
    <cellStyle name="Normal 3 56 2 3" xfId="1711"/>
    <cellStyle name="Normal 3 56 2 3 2" xfId="2654"/>
    <cellStyle name="Normal 3 56 2 4" xfId="1712"/>
    <cellStyle name="Normal 3 56 2 4 2" xfId="2655"/>
    <cellStyle name="Normal 3 56 2 5" xfId="2656"/>
    <cellStyle name="Normal 3 56 2_12001 - Planilha orçamentária" xfId="1713"/>
    <cellStyle name="Normal 3 56 3" xfId="1714"/>
    <cellStyle name="Normal 3 56 3 2" xfId="1715"/>
    <cellStyle name="Normal 3 56 3 2 2" xfId="2657"/>
    <cellStyle name="Normal 3 56 3 3" xfId="1716"/>
    <cellStyle name="Normal 3 56 3 3 2" xfId="2658"/>
    <cellStyle name="Normal 3 56 3 4" xfId="2659"/>
    <cellStyle name="Normal 3 56 3_12001 - Planilha orçamentária" xfId="1717"/>
    <cellStyle name="Normal 3 56 4" xfId="1718"/>
    <cellStyle name="Normal 3 56 4 2" xfId="2660"/>
    <cellStyle name="Normal 3 56 5" xfId="1719"/>
    <cellStyle name="Normal 3 56 5 2" xfId="2661"/>
    <cellStyle name="Normal 3 56 6" xfId="2662"/>
    <cellStyle name="Normal 3 56_12001 - Planilha orçamentária" xfId="1720"/>
    <cellStyle name="Normal 3 57" xfId="1721"/>
    <cellStyle name="Normal 3 57 2" xfId="1722"/>
    <cellStyle name="Normal 3 57 2 2" xfId="1723"/>
    <cellStyle name="Normal 3 57 2 2 2" xfId="1724"/>
    <cellStyle name="Normal 3 57 2 2 2 2" xfId="2663"/>
    <cellStyle name="Normal 3 57 2 2 3" xfId="1725"/>
    <cellStyle name="Normal 3 57 2 2 3 2" xfId="2664"/>
    <cellStyle name="Normal 3 57 2 2 4" xfId="2665"/>
    <cellStyle name="Normal 3 57 2 2_12001 - Planilha orçamentária" xfId="1726"/>
    <cellStyle name="Normal 3 57 2 3" xfId="1727"/>
    <cellStyle name="Normal 3 57 2 3 2" xfId="2666"/>
    <cellStyle name="Normal 3 57 2 4" xfId="1728"/>
    <cellStyle name="Normal 3 57 2 4 2" xfId="2667"/>
    <cellStyle name="Normal 3 57 2 5" xfId="2668"/>
    <cellStyle name="Normal 3 57 2_12001 - Planilha orçamentária" xfId="1729"/>
    <cellStyle name="Normal 3 57 3" xfId="1730"/>
    <cellStyle name="Normal 3 57 3 2" xfId="1731"/>
    <cellStyle name="Normal 3 57 3 2 2" xfId="2669"/>
    <cellStyle name="Normal 3 57 3 3" xfId="1732"/>
    <cellStyle name="Normal 3 57 3 3 2" xfId="2670"/>
    <cellStyle name="Normal 3 57 3 4" xfId="2671"/>
    <cellStyle name="Normal 3 57 3_12001 - Planilha orçamentária" xfId="1733"/>
    <cellStyle name="Normal 3 57 4" xfId="1734"/>
    <cellStyle name="Normal 3 57 4 2" xfId="2672"/>
    <cellStyle name="Normal 3 57 5" xfId="1735"/>
    <cellStyle name="Normal 3 57 5 2" xfId="2673"/>
    <cellStyle name="Normal 3 57 6" xfId="2674"/>
    <cellStyle name="Normal 3 57_12001 - Planilha orçamentária" xfId="1736"/>
    <cellStyle name="Normal 3 58" xfId="1737"/>
    <cellStyle name="Normal 3 58 2" xfId="1738"/>
    <cellStyle name="Normal 3 58 2 2" xfId="1739"/>
    <cellStyle name="Normal 3 58 2 2 2" xfId="2675"/>
    <cellStyle name="Normal 3 58 2 3" xfId="1740"/>
    <cellStyle name="Normal 3 58 2 3 2" xfId="2676"/>
    <cellStyle name="Normal 3 58 2 4" xfId="2677"/>
    <cellStyle name="Normal 3 58 2_12001 - Planilha orçamentária" xfId="1741"/>
    <cellStyle name="Normal 3 58 3" xfId="1742"/>
    <cellStyle name="Normal 3 58 3 2" xfId="2678"/>
    <cellStyle name="Normal 3 58 4" xfId="1743"/>
    <cellStyle name="Normal 3 58 4 2" xfId="2679"/>
    <cellStyle name="Normal 3 58 5" xfId="2680"/>
    <cellStyle name="Normal 3 58_12001 - Planilha orçamentária" xfId="1744"/>
    <cellStyle name="Normal 3 59" xfId="1745"/>
    <cellStyle name="Normal 3 6" xfId="174"/>
    <cellStyle name="Normal 3 60" xfId="1746"/>
    <cellStyle name="Normal 3 61" xfId="2859"/>
    <cellStyle name="Normal 3 61 2" xfId="2860"/>
    <cellStyle name="Normal 3 62" xfId="450"/>
    <cellStyle name="Normal 3 63" xfId="1757"/>
    <cellStyle name="Normal 3 64" xfId="930"/>
    <cellStyle name="Normal 3 65" xfId="3079"/>
    <cellStyle name="Normal 3 66" xfId="3699"/>
    <cellStyle name="Normal 3 67" xfId="3704"/>
    <cellStyle name="Normal 3 68" xfId="3707"/>
    <cellStyle name="Normal 3 69" xfId="3703"/>
    <cellStyle name="Normal 3 7" xfId="175"/>
    <cellStyle name="Normal 3 70" xfId="3705"/>
    <cellStyle name="Normal 3 8" xfId="176"/>
    <cellStyle name="Normal 3 9" xfId="177"/>
    <cellStyle name="Normal 3_013_Globo - Bloco de Apoio" xfId="451"/>
    <cellStyle name="Normal 30" xfId="1982"/>
    <cellStyle name="Normal 30 2" xfId="1997"/>
    <cellStyle name="Normal 30 2 2" xfId="2861"/>
    <cellStyle name="Normal 30 3" xfId="2862"/>
    <cellStyle name="Normal 31" xfId="1983"/>
    <cellStyle name="Normal 31 2" xfId="1991"/>
    <cellStyle name="Normal 31 2 2" xfId="2863"/>
    <cellStyle name="Normal 31 3" xfId="2681"/>
    <cellStyle name="Normal 31 3 2" xfId="2864"/>
    <cellStyle name="Normal 31 4" xfId="2706"/>
    <cellStyle name="Normal 32" xfId="1749"/>
    <cellStyle name="Normal 33" xfId="1750"/>
    <cellStyle name="Normal 34" xfId="1989"/>
    <cellStyle name="Normal 34 2" xfId="2698"/>
    <cellStyle name="Normal 34_COTAÇÃO" xfId="2700"/>
    <cellStyle name="Normal 35" xfId="1992"/>
    <cellStyle name="Normal 35 2" xfId="2865"/>
    <cellStyle name="Normal 35 3" xfId="2866"/>
    <cellStyle name="Normal 36" xfId="1994"/>
    <cellStyle name="Normal 36 2" xfId="2699"/>
    <cellStyle name="Normal 36_COTAÇÃO" xfId="2701"/>
    <cellStyle name="Normal 37" xfId="1751"/>
    <cellStyle name="Normal 38" xfId="1752"/>
    <cellStyle name="Normal 39" xfId="2682"/>
    <cellStyle name="Normal 39 2" xfId="2867"/>
    <cellStyle name="Normal 4" xfId="178"/>
    <cellStyle name="Normal 4 10" xfId="179"/>
    <cellStyle name="Normal 4 11" xfId="180"/>
    <cellStyle name="Normal 4 12" xfId="181"/>
    <cellStyle name="Normal 4 13" xfId="182"/>
    <cellStyle name="Normal 4 13 2" xfId="1754"/>
    <cellStyle name="Normal 4 14" xfId="183"/>
    <cellStyle name="Normal 4 15" xfId="184"/>
    <cellStyle name="Normal 4 16" xfId="185"/>
    <cellStyle name="Normal 4 17" xfId="186"/>
    <cellStyle name="Normal 4 18" xfId="187"/>
    <cellStyle name="Normal 4 19" xfId="188"/>
    <cellStyle name="Normal 4 2" xfId="189"/>
    <cellStyle name="Normal 4 2 2" xfId="1755"/>
    <cellStyle name="Normal 4 2 3" xfId="1756"/>
    <cellStyle name="Normal 4 2 3 2" xfId="190"/>
    <cellStyle name="Normal 4 2 3 2 2" xfId="398"/>
    <cellStyle name="Normal 4 2 3 2 3" xfId="404"/>
    <cellStyle name="Normal 4 20" xfId="191"/>
    <cellStyle name="Normal 4 21" xfId="452"/>
    <cellStyle name="Normal 4 3" xfId="192"/>
    <cellStyle name="Normal 4 3 2" xfId="2690"/>
    <cellStyle name="Normal 4 3 2 2" xfId="2691"/>
    <cellStyle name="Normal 4 3 3" xfId="2692"/>
    <cellStyle name="Normal 4 3 3 2" xfId="2693"/>
    <cellStyle name="Normal 4 4" xfId="193"/>
    <cellStyle name="Normal 4 5" xfId="194"/>
    <cellStyle name="Normal 4 6" xfId="195"/>
    <cellStyle name="Normal 4 7" xfId="196"/>
    <cellStyle name="Normal 4 8" xfId="197"/>
    <cellStyle name="Normal 4 9" xfId="198"/>
    <cellStyle name="Normal 40" xfId="2683"/>
    <cellStyle name="Normal 40 2" xfId="2868"/>
    <cellStyle name="Normal 41" xfId="2684"/>
    <cellStyle name="Normal 41 2" xfId="2869"/>
    <cellStyle name="Normal 42" xfId="1758"/>
    <cellStyle name="Normal 43" xfId="1759"/>
    <cellStyle name="Normal 44" xfId="2694"/>
    <cellStyle name="Normal 44 2" xfId="2870"/>
    <cellStyle name="Normal 44 3" xfId="2871"/>
    <cellStyle name="Normal 44 4" xfId="3700"/>
    <cellStyle name="Normal 45" xfId="2695"/>
    <cellStyle name="Normal 46" xfId="2705"/>
    <cellStyle name="Normal 47" xfId="1760"/>
    <cellStyle name="Normal 48" xfId="1761"/>
    <cellStyle name="Normal 49" xfId="408"/>
    <cellStyle name="Normal 5" xfId="199"/>
    <cellStyle name="Normal 5 10" xfId="200"/>
    <cellStyle name="Normal 5 11" xfId="201"/>
    <cellStyle name="Normal 5 12" xfId="202"/>
    <cellStyle name="Normal 5 13" xfId="203"/>
    <cellStyle name="Normal 5 14" xfId="204"/>
    <cellStyle name="Normal 5 15" xfId="205"/>
    <cellStyle name="Normal 5 16" xfId="206"/>
    <cellStyle name="Normal 5 17" xfId="207"/>
    <cellStyle name="Normal 5 18" xfId="208"/>
    <cellStyle name="Normal 5 19" xfId="209"/>
    <cellStyle name="Normal 5 2" xfId="210"/>
    <cellStyle name="Normal 5 2 2" xfId="3469"/>
    <cellStyle name="Normal 5 2 3" xfId="3470"/>
    <cellStyle name="Normal 5 20" xfId="211"/>
    <cellStyle name="Normal 5 3" xfId="212"/>
    <cellStyle name="Normal 5 4" xfId="213"/>
    <cellStyle name="Normal 5 4 2" xfId="3471"/>
    <cellStyle name="Normal 5 5" xfId="214"/>
    <cellStyle name="Normal 5 6" xfId="215"/>
    <cellStyle name="Normal 5 7" xfId="216"/>
    <cellStyle name="Normal 5 8" xfId="217"/>
    <cellStyle name="Normal 5 9" xfId="218"/>
    <cellStyle name="Normal 5_memória de cálculo" xfId="3472"/>
    <cellStyle name="Normal 50" xfId="1993"/>
    <cellStyle name="Normal 51" xfId="3111"/>
    <cellStyle name="Normal 52" xfId="3095"/>
    <cellStyle name="Normal 53" xfId="3698"/>
    <cellStyle name="Normal 54" xfId="2685"/>
    <cellStyle name="Normal 55" xfId="2686"/>
    <cellStyle name="Normal 56" xfId="3702"/>
    <cellStyle name="Normal 57" xfId="3706"/>
    <cellStyle name="Normal 58" xfId="3708"/>
    <cellStyle name="Normal 59" xfId="3709"/>
    <cellStyle name="Normal 6" xfId="219"/>
    <cellStyle name="Normal 6 10" xfId="220"/>
    <cellStyle name="Normal 6 11" xfId="221"/>
    <cellStyle name="Normal 6 11 2" xfId="1762"/>
    <cellStyle name="Normal 6 12" xfId="222"/>
    <cellStyle name="Normal 6 12 2" xfId="1763"/>
    <cellStyle name="Normal 6 13" xfId="223"/>
    <cellStyle name="Normal 6 13 2" xfId="1764"/>
    <cellStyle name="Normal 6 14" xfId="224"/>
    <cellStyle name="Normal 6 14 2" xfId="1765"/>
    <cellStyle name="Normal 6 15" xfId="225"/>
    <cellStyle name="Normal 6 15 2" xfId="1766"/>
    <cellStyle name="Normal 6 16" xfId="226"/>
    <cellStyle name="Normal 6 16 2" xfId="1767"/>
    <cellStyle name="Normal 6 17" xfId="227"/>
    <cellStyle name="Normal 6 17 2" xfId="1768"/>
    <cellStyle name="Normal 6 18" xfId="228"/>
    <cellStyle name="Normal 6 18 2" xfId="1769"/>
    <cellStyle name="Normal 6 19" xfId="229"/>
    <cellStyle name="Normal 6 19 2" xfId="1770"/>
    <cellStyle name="Normal 6 2" xfId="230"/>
    <cellStyle name="Normal 6 2 10" xfId="1772"/>
    <cellStyle name="Normal 6 2 11" xfId="1773"/>
    <cellStyle name="Normal 6 2 12" xfId="1774"/>
    <cellStyle name="Normal 6 2 13" xfId="1775"/>
    <cellStyle name="Normal 6 2 14" xfId="1776"/>
    <cellStyle name="Normal 6 2 15" xfId="1777"/>
    <cellStyle name="Normal 6 2 16" xfId="1778"/>
    <cellStyle name="Normal 6 2 17" xfId="1779"/>
    <cellStyle name="Normal 6 2 18" xfId="1780"/>
    <cellStyle name="Normal 6 2 19" xfId="1781"/>
    <cellStyle name="Normal 6 2 2" xfId="1782"/>
    <cellStyle name="Normal 6 2 20" xfId="1783"/>
    <cellStyle name="Normal 6 2 21" xfId="1784"/>
    <cellStyle name="Normal 6 2 22" xfId="1785"/>
    <cellStyle name="Normal 6 2 23" xfId="1786"/>
    <cellStyle name="Normal 6 2 24" xfId="1787"/>
    <cellStyle name="Normal 6 2 25" xfId="1788"/>
    <cellStyle name="Normal 6 2 26" xfId="1789"/>
    <cellStyle name="Normal 6 2 27" xfId="1790"/>
    <cellStyle name="Normal 6 2 28" xfId="1791"/>
    <cellStyle name="Normal 6 2 29" xfId="1792"/>
    <cellStyle name="Normal 6 2 3" xfId="1793"/>
    <cellStyle name="Normal 6 2 30" xfId="1794"/>
    <cellStyle name="Normal 6 2 31" xfId="1795"/>
    <cellStyle name="Normal 6 2 32" xfId="1796"/>
    <cellStyle name="Normal 6 2 33" xfId="1797"/>
    <cellStyle name="Normal 6 2 34" xfId="1798"/>
    <cellStyle name="Normal 6 2 35" xfId="1799"/>
    <cellStyle name="Normal 6 2 36" xfId="1800"/>
    <cellStyle name="Normal 6 2 37" xfId="1801"/>
    <cellStyle name="Normal 6 2 38" xfId="1802"/>
    <cellStyle name="Normal 6 2 39" xfId="1803"/>
    <cellStyle name="Normal 6 2 4" xfId="1804"/>
    <cellStyle name="Normal 6 2 40" xfId="1805"/>
    <cellStyle name="Normal 6 2 41" xfId="1806"/>
    <cellStyle name="Normal 6 2 42" xfId="1807"/>
    <cellStyle name="Normal 6 2 43" xfId="1808"/>
    <cellStyle name="Normal 6 2 44" xfId="1809"/>
    <cellStyle name="Normal 6 2 45" xfId="1810"/>
    <cellStyle name="Normal 6 2 46" xfId="1811"/>
    <cellStyle name="Normal 6 2 47" xfId="1771"/>
    <cellStyle name="Normal 6 2 5" xfId="1812"/>
    <cellStyle name="Normal 6 2 6" xfId="1813"/>
    <cellStyle name="Normal 6 2 7" xfId="1814"/>
    <cellStyle name="Normal 6 2 8" xfId="1815"/>
    <cellStyle name="Normal 6 2 9" xfId="1816"/>
    <cellStyle name="Normal 6 20" xfId="231"/>
    <cellStyle name="Normal 6 20 2" xfId="1817"/>
    <cellStyle name="Normal 6 21" xfId="1818"/>
    <cellStyle name="Normal 6 22" xfId="1819"/>
    <cellStyle name="Normal 6 23" xfId="1820"/>
    <cellStyle name="Normal 6 24" xfId="1821"/>
    <cellStyle name="Normal 6 25" xfId="1822"/>
    <cellStyle name="Normal 6 26" xfId="1823"/>
    <cellStyle name="Normal 6 27" xfId="1824"/>
    <cellStyle name="Normal 6 28" xfId="1825"/>
    <cellStyle name="Normal 6 29" xfId="1826"/>
    <cellStyle name="Normal 6 3" xfId="232"/>
    <cellStyle name="Normal 6 30" xfId="1827"/>
    <cellStyle name="Normal 6 31" xfId="1828"/>
    <cellStyle name="Normal 6 32" xfId="1829"/>
    <cellStyle name="Normal 6 33" xfId="1830"/>
    <cellStyle name="Normal 6 34" xfId="1831"/>
    <cellStyle name="Normal 6 35" xfId="1832"/>
    <cellStyle name="Normal 6 36" xfId="1833"/>
    <cellStyle name="Normal 6 37" xfId="1834"/>
    <cellStyle name="Normal 6 38" xfId="1835"/>
    <cellStyle name="Normal 6 39" xfId="1836"/>
    <cellStyle name="Normal 6 4" xfId="233"/>
    <cellStyle name="Normal 6 40" xfId="1837"/>
    <cellStyle name="Normal 6 41" xfId="1838"/>
    <cellStyle name="Normal 6 42" xfId="1839"/>
    <cellStyle name="Normal 6 43" xfId="1840"/>
    <cellStyle name="Normal 6 44" xfId="1841"/>
    <cellStyle name="Normal 6 45" xfId="1842"/>
    <cellStyle name="Normal 6 46" xfId="1843"/>
    <cellStyle name="Normal 6 47" xfId="1844"/>
    <cellStyle name="Normal 6 48" xfId="1845"/>
    <cellStyle name="Normal 6 49" xfId="1846"/>
    <cellStyle name="Normal 6 5" xfId="234"/>
    <cellStyle name="Normal 6 50" xfId="1847"/>
    <cellStyle name="Normal 6 51" xfId="1848"/>
    <cellStyle name="Normal 6 52" xfId="1849"/>
    <cellStyle name="Normal 6 53" xfId="1850"/>
    <cellStyle name="Normal 6 54" xfId="1851"/>
    <cellStyle name="Normal 6 6" xfId="235"/>
    <cellStyle name="Normal 6 7" xfId="236"/>
    <cellStyle name="Normal 6 8" xfId="237"/>
    <cellStyle name="Normal 6 9" xfId="238"/>
    <cellStyle name="Normal 7" xfId="239"/>
    <cellStyle name="Normal 7 10" xfId="240"/>
    <cellStyle name="Normal 7 11" xfId="241"/>
    <cellStyle name="Normal 7 12" xfId="242"/>
    <cellStyle name="Normal 7 13" xfId="243"/>
    <cellStyle name="Normal 7 14" xfId="244"/>
    <cellStyle name="Normal 7 15" xfId="245"/>
    <cellStyle name="Normal 7 16" xfId="246"/>
    <cellStyle name="Normal 7 17" xfId="247"/>
    <cellStyle name="Normal 7 18" xfId="248"/>
    <cellStyle name="Normal 7 19" xfId="249"/>
    <cellStyle name="Normal 7 2" xfId="250"/>
    <cellStyle name="Normal 7 2 2" xfId="3473"/>
    <cellStyle name="Normal 7 20" xfId="251"/>
    <cellStyle name="Normal 7 3" xfId="252"/>
    <cellStyle name="Normal 7 4" xfId="253"/>
    <cellStyle name="Normal 7 5" xfId="254"/>
    <cellStyle name="Normal 7 6" xfId="255"/>
    <cellStyle name="Normal 7 7" xfId="256"/>
    <cellStyle name="Normal 7 8" xfId="257"/>
    <cellStyle name="Normal 7 9" xfId="258"/>
    <cellStyle name="Normal 8" xfId="259"/>
    <cellStyle name="Normal 8 2" xfId="468"/>
    <cellStyle name="Normal 8 2 2" xfId="3474"/>
    <cellStyle name="Normal 9" xfId="260"/>
    <cellStyle name="Normal 9 2" xfId="469"/>
    <cellStyle name="Normal_MEDICAO-13_JUN 2007_MADRE GERMANAnova" xfId="9"/>
    <cellStyle name="Normal_Pesquisa no referencial 10 de maio de 2013" xfId="3710"/>
    <cellStyle name="Nota 10" xfId="3475"/>
    <cellStyle name="Nota 2" xfId="487"/>
    <cellStyle name="Nota 2 10" xfId="3476"/>
    <cellStyle name="Nota 2 11" xfId="3477"/>
    <cellStyle name="Nota 2 2" xfId="1852"/>
    <cellStyle name="Nota 2 2 2" xfId="3478"/>
    <cellStyle name="Nota 2 2 3" xfId="3479"/>
    <cellStyle name="Nota 2 3" xfId="2872"/>
    <cellStyle name="Nota 2 3 2" xfId="3480"/>
    <cellStyle name="Nota 2 4" xfId="3481"/>
    <cellStyle name="Nota 2 5" xfId="3482"/>
    <cellStyle name="Nota 2 6" xfId="3483"/>
    <cellStyle name="Nota 2 7" xfId="3484"/>
    <cellStyle name="Nota 2 8" xfId="3485"/>
    <cellStyle name="Nota 2 9" xfId="3486"/>
    <cellStyle name="Nota 3" xfId="518"/>
    <cellStyle name="Nota 3 2" xfId="1853"/>
    <cellStyle name="Nota 3 2 2" xfId="2873"/>
    <cellStyle name="Nota 3 3" xfId="2874"/>
    <cellStyle name="Nota 4" xfId="453"/>
    <cellStyle name="Nota 5" xfId="3487"/>
    <cellStyle name="Nota 6" xfId="3488"/>
    <cellStyle name="Nota 7" xfId="3489"/>
    <cellStyle name="Nota 8" xfId="3490"/>
    <cellStyle name="Nota 9" xfId="3491"/>
    <cellStyle name="Percent" xfId="3720"/>
    <cellStyle name="Percent [2]" xfId="542"/>
    <cellStyle name="Percent 2" xfId="3492"/>
    <cellStyle name="Percent 2 2" xfId="3493"/>
    <cellStyle name="Percent 2 3" xfId="3494"/>
    <cellStyle name="Percentual" xfId="1854"/>
    <cellStyle name="planilhas" xfId="454"/>
    <cellStyle name="planilhas 10" xfId="1855"/>
    <cellStyle name="planilhas 11" xfId="1856"/>
    <cellStyle name="planilhas 12" xfId="1857"/>
    <cellStyle name="planilhas 13" xfId="1858"/>
    <cellStyle name="planilhas 14" xfId="1859"/>
    <cellStyle name="planilhas 15" xfId="1860"/>
    <cellStyle name="planilhas 16" xfId="1861"/>
    <cellStyle name="planilhas 17" xfId="1862"/>
    <cellStyle name="planilhas 18" xfId="1863"/>
    <cellStyle name="planilhas 19" xfId="1864"/>
    <cellStyle name="planilhas 2" xfId="1865"/>
    <cellStyle name="planilhas 20" xfId="1866"/>
    <cellStyle name="planilhas 21" xfId="1867"/>
    <cellStyle name="planilhas 22" xfId="1868"/>
    <cellStyle name="planilhas 23" xfId="1869"/>
    <cellStyle name="planilhas 3" xfId="1870"/>
    <cellStyle name="planilhas 4" xfId="1871"/>
    <cellStyle name="planilhas 5" xfId="1872"/>
    <cellStyle name="planilhas 6" xfId="1873"/>
    <cellStyle name="planilhas 7" xfId="1874"/>
    <cellStyle name="planilhas 8" xfId="1875"/>
    <cellStyle name="planilhas 9" xfId="1876"/>
    <cellStyle name="Ponto" xfId="1877"/>
    <cellStyle name="Porcentagem" xfId="3721" builtinId="5"/>
    <cellStyle name="Porcentagem 10" xfId="551"/>
    <cellStyle name="Porcentagem 11" xfId="1878"/>
    <cellStyle name="Porcentagem 12" xfId="1879"/>
    <cellStyle name="Porcentagem 13" xfId="2875"/>
    <cellStyle name="Porcentagem 14" xfId="3711"/>
    <cellStyle name="Porcentagem 2" xfId="262"/>
    <cellStyle name="Porcentagem 2 2" xfId="6"/>
    <cellStyle name="Porcentagem 2 2 2" xfId="263"/>
    <cellStyle name="Porcentagem 2 2 2 2" xfId="1880"/>
    <cellStyle name="Porcentagem 2 2 3" xfId="399"/>
    <cellStyle name="Porcentagem 2 2 3 2" xfId="3495"/>
    <cellStyle name="Porcentagem 2 2 4" xfId="405"/>
    <cellStyle name="Porcentagem 2 3" xfId="264"/>
    <cellStyle name="Porcentagem 2 3 2" xfId="1881"/>
    <cellStyle name="Porcentagem 2 4" xfId="1882"/>
    <cellStyle name="Porcentagem 2 5" xfId="471"/>
    <cellStyle name="Porcentagem 3" xfId="265"/>
    <cellStyle name="Porcentagem 3 10" xfId="1884"/>
    <cellStyle name="Porcentagem 3 11" xfId="1885"/>
    <cellStyle name="Porcentagem 3 12" xfId="1886"/>
    <cellStyle name="Porcentagem 3 13" xfId="1887"/>
    <cellStyle name="Porcentagem 3 14" xfId="1883"/>
    <cellStyle name="Porcentagem 3 2" xfId="1888"/>
    <cellStyle name="Porcentagem 3 2 2" xfId="1889"/>
    <cellStyle name="Porcentagem 3 2 2 2" xfId="3496"/>
    <cellStyle name="Porcentagem 3 2 2 3" xfId="3497"/>
    <cellStyle name="Porcentagem 3 2 3" xfId="3498"/>
    <cellStyle name="Porcentagem 3 2 4" xfId="3499"/>
    <cellStyle name="Porcentagem 3 3" xfId="1890"/>
    <cellStyle name="Porcentagem 3 3 2" xfId="3500"/>
    <cellStyle name="Porcentagem 3 3 3" xfId="3501"/>
    <cellStyle name="Porcentagem 3 4" xfId="1891"/>
    <cellStyle name="Porcentagem 3 5" xfId="1892"/>
    <cellStyle name="Porcentagem 3 6" xfId="1893"/>
    <cellStyle name="Porcentagem 3 7" xfId="1894"/>
    <cellStyle name="Porcentagem 3 8" xfId="1895"/>
    <cellStyle name="Porcentagem 3 9" xfId="1896"/>
    <cellStyle name="Porcentagem 4" xfId="261"/>
    <cellStyle name="Porcentagem 4 10" xfId="1898"/>
    <cellStyle name="Porcentagem 4 11" xfId="1899"/>
    <cellStyle name="Porcentagem 4 12" xfId="1897"/>
    <cellStyle name="Porcentagem 4 2" xfId="1900"/>
    <cellStyle name="Porcentagem 4 3" xfId="1901"/>
    <cellStyle name="Porcentagem 4 4" xfId="1902"/>
    <cellStyle name="Porcentagem 4 5" xfId="1903"/>
    <cellStyle name="Porcentagem 4 6" xfId="1904"/>
    <cellStyle name="Porcentagem 4 7" xfId="1905"/>
    <cellStyle name="Porcentagem 4 8" xfId="1906"/>
    <cellStyle name="Porcentagem 4 9" xfId="1907"/>
    <cellStyle name="Porcentagem 5" xfId="1908"/>
    <cellStyle name="Porcentagem 5 10" xfId="1909"/>
    <cellStyle name="Porcentagem 5 11" xfId="1910"/>
    <cellStyle name="Porcentagem 5 2" xfId="1911"/>
    <cellStyle name="Porcentagem 5 3" xfId="1912"/>
    <cellStyle name="Porcentagem 5 4" xfId="1913"/>
    <cellStyle name="Porcentagem 5 5" xfId="1914"/>
    <cellStyle name="Porcentagem 5 6" xfId="1915"/>
    <cellStyle name="Porcentagem 5 7" xfId="1916"/>
    <cellStyle name="Porcentagem 5 8" xfId="1917"/>
    <cellStyle name="Porcentagem 5 9" xfId="1918"/>
    <cellStyle name="Porcentagem 6" xfId="1919"/>
    <cellStyle name="Porcentagem 6 2" xfId="3502"/>
    <cellStyle name="Porcentagem 7" xfId="1920"/>
    <cellStyle name="Porcentagem 8" xfId="1921"/>
    <cellStyle name="Porcentagem 8 2" xfId="3503"/>
    <cellStyle name="Porcentagem 9" xfId="1922"/>
    <cellStyle name="QUILÔMETRO_2" xfId="3504"/>
    <cellStyle name="Saída 10" xfId="3505"/>
    <cellStyle name="Saída 2" xfId="482"/>
    <cellStyle name="Saída 2 10" xfId="3506"/>
    <cellStyle name="Saída 2 11" xfId="3507"/>
    <cellStyle name="Saída 2 2" xfId="1923"/>
    <cellStyle name="Saída 2 2 2" xfId="3508"/>
    <cellStyle name="Saída 2 2 3" xfId="3509"/>
    <cellStyle name="Saída 2 3" xfId="3510"/>
    <cellStyle name="Saída 2 4" xfId="3511"/>
    <cellStyle name="Saída 2 5" xfId="3512"/>
    <cellStyle name="Saída 2 6" xfId="3513"/>
    <cellStyle name="Saída 2 7" xfId="3514"/>
    <cellStyle name="Saída 2 8" xfId="3515"/>
    <cellStyle name="Saída 2 9" xfId="3516"/>
    <cellStyle name="Saída 3" xfId="1924"/>
    <cellStyle name="Saída 4" xfId="455"/>
    <cellStyle name="Saída 5" xfId="3517"/>
    <cellStyle name="Saída 6" xfId="3518"/>
    <cellStyle name="Saída 7" xfId="3519"/>
    <cellStyle name="Saída 8" xfId="3520"/>
    <cellStyle name="Saída 9" xfId="3521"/>
    <cellStyle name="Separador de m" xfId="3522"/>
    <cellStyle name="Separador de milhares" xfId="2" builtinId="3"/>
    <cellStyle name="Separador de milhares 10" xfId="266"/>
    <cellStyle name="Separador de milhares 10 2" xfId="2876"/>
    <cellStyle name="Separador de milhares 10 3" xfId="3523"/>
    <cellStyle name="Separador de milhares 10 4" xfId="3701"/>
    <cellStyle name="Separador de milhares 11" xfId="267"/>
    <cellStyle name="Separador de milhares 11 2" xfId="3524"/>
    <cellStyle name="Separador de milhares 12" xfId="3525"/>
    <cellStyle name="Separador de milhares 13" xfId="3526"/>
    <cellStyle name="Separador de milhares 2" xfId="268"/>
    <cellStyle name="Separador de milhares 2 10" xfId="269"/>
    <cellStyle name="Separador de milhares 2 10 2" xfId="2877"/>
    <cellStyle name="Separador de milhares 2 11" xfId="270"/>
    <cellStyle name="Separador de milhares 2 11 2" xfId="2878"/>
    <cellStyle name="Separador de milhares 2 12" xfId="271"/>
    <cellStyle name="Separador de milhares 2 12 2" xfId="2879"/>
    <cellStyle name="Separador de milhares 2 13" xfId="272"/>
    <cellStyle name="Separador de milhares 2 13 2" xfId="2880"/>
    <cellStyle name="Separador de milhares 2 14" xfId="273"/>
    <cellStyle name="Separador de milhares 2 14 2" xfId="2881"/>
    <cellStyle name="Separador de milhares 2 15" xfId="274"/>
    <cellStyle name="Separador de milhares 2 15 2" xfId="2882"/>
    <cellStyle name="Separador de milhares 2 16" xfId="275"/>
    <cellStyle name="Separador de milhares 2 16 2" xfId="2883"/>
    <cellStyle name="Separador de milhares 2 17" xfId="276"/>
    <cellStyle name="Separador de milhares 2 17 2" xfId="2884"/>
    <cellStyle name="Separador de milhares 2 18" xfId="277"/>
    <cellStyle name="Separador de milhares 2 18 2" xfId="2885"/>
    <cellStyle name="Separador de milhares 2 19" xfId="278"/>
    <cellStyle name="Separador de milhares 2 19 2" xfId="2886"/>
    <cellStyle name="Separador de milhares 2 2" xfId="279"/>
    <cellStyle name="Separador de milhares 2 2 10" xfId="1925"/>
    <cellStyle name="Separador de milhares 2 2 10 2" xfId="2887"/>
    <cellStyle name="Separador de milhares 2 2 11" xfId="1926"/>
    <cellStyle name="Separador de milhares 2 2 11 2" xfId="2888"/>
    <cellStyle name="Separador de milhares 2 2 12" xfId="1927"/>
    <cellStyle name="Separador de milhares 2 2 13" xfId="2889"/>
    <cellStyle name="Separador de milhares 2 2 13 2" xfId="3527"/>
    <cellStyle name="Separador de milhares 2 2 2" xfId="1928"/>
    <cellStyle name="Separador de milhares 2 2 2 10" xfId="3528"/>
    <cellStyle name="Separador de milhares 2 2 2 11" xfId="3529"/>
    <cellStyle name="Separador de milhares 2 2 2 2" xfId="2890"/>
    <cellStyle name="Separador de milhares 2 2 2 2 2" xfId="3531"/>
    <cellStyle name="Separador de milhares 2 2 2 2 3" xfId="3532"/>
    <cellStyle name="Separador de milhares 2 2 2 2 4" xfId="3530"/>
    <cellStyle name="Separador de milhares 2 2 2 3" xfId="3533"/>
    <cellStyle name="Separador de milhares 2 2 2 4" xfId="3534"/>
    <cellStyle name="Separador de milhares 2 2 2 5" xfId="3535"/>
    <cellStyle name="Separador de milhares 2 2 2 6" xfId="3536"/>
    <cellStyle name="Separador de milhares 2 2 2 7" xfId="3537"/>
    <cellStyle name="Separador de milhares 2 2 2 8" xfId="3538"/>
    <cellStyle name="Separador de milhares 2 2 2 9" xfId="3539"/>
    <cellStyle name="Separador de milhares 2 2 3" xfId="10"/>
    <cellStyle name="Separador de milhares 2 2 3 2" xfId="2891"/>
    <cellStyle name="Separador de milhares 2 2 3 2 2" xfId="3540"/>
    <cellStyle name="Separador de milhares 2 2 3 3" xfId="3541"/>
    <cellStyle name="Separador de milhares 2 2 4" xfId="1929"/>
    <cellStyle name="Separador de milhares 2 2 4 2" xfId="2892"/>
    <cellStyle name="Separador de milhares 2 2 4 2 2" xfId="3542"/>
    <cellStyle name="Separador de milhares 2 2 4 3" xfId="3543"/>
    <cellStyle name="Separador de milhares 2 2 5" xfId="1930"/>
    <cellStyle name="Separador de milhares 2 2 5 2" xfId="2893"/>
    <cellStyle name="Separador de milhares 2 2 5 2 2" xfId="3544"/>
    <cellStyle name="Separador de milhares 2 2 5 3" xfId="3545"/>
    <cellStyle name="Separador de milhares 2 2 6" xfId="1931"/>
    <cellStyle name="Separador de milhares 2 2 6 2" xfId="2894"/>
    <cellStyle name="Separador de milhares 2 2 7" xfId="1932"/>
    <cellStyle name="Separador de milhares 2 2 7 2" xfId="2895"/>
    <cellStyle name="Separador de milhares 2 2 8" xfId="1933"/>
    <cellStyle name="Separador de milhares 2 2 8 2" xfId="2896"/>
    <cellStyle name="Separador de milhares 2 2 9" xfId="1934"/>
    <cellStyle name="Separador de milhares 2 2 9 2" xfId="2897"/>
    <cellStyle name="Separador de milhares 2 20" xfId="280"/>
    <cellStyle name="Separador de milhares 2 20 2" xfId="2898"/>
    <cellStyle name="Separador de milhares 2 21" xfId="281"/>
    <cellStyle name="Separador de milhares 2 21 2" xfId="2899"/>
    <cellStyle name="Separador de milhares 2 22" xfId="1935"/>
    <cellStyle name="Separador de milhares 2 23" xfId="2900"/>
    <cellStyle name="Separador de milhares 2 24" xfId="456"/>
    <cellStyle name="Separador de milhares 2 3" xfId="282"/>
    <cellStyle name="Separador de milhares 2 3 10" xfId="1937"/>
    <cellStyle name="Separador de milhares 2 3 10 2" xfId="2901"/>
    <cellStyle name="Separador de milhares 2 3 11" xfId="1936"/>
    <cellStyle name="Separador de milhares 2 3 2" xfId="1938"/>
    <cellStyle name="Separador de milhares 2 3 2 2" xfId="2902"/>
    <cellStyle name="Separador de milhares 2 3 3" xfId="1939"/>
    <cellStyle name="Separador de milhares 2 3 3 2" xfId="2903"/>
    <cellStyle name="Separador de milhares 2 3 4" xfId="1940"/>
    <cellStyle name="Separador de milhares 2 3 4 2" xfId="2904"/>
    <cellStyle name="Separador de milhares 2 3 5" xfId="1941"/>
    <cellStyle name="Separador de milhares 2 3 5 2" xfId="2905"/>
    <cellStyle name="Separador de milhares 2 3 6" xfId="1942"/>
    <cellStyle name="Separador de milhares 2 3 6 2" xfId="2906"/>
    <cellStyle name="Separador de milhares 2 3 7" xfId="1943"/>
    <cellStyle name="Separador de milhares 2 3 7 2" xfId="2907"/>
    <cellStyle name="Separador de milhares 2 3 8" xfId="1944"/>
    <cellStyle name="Separador de milhares 2 3 8 2" xfId="2908"/>
    <cellStyle name="Separador de milhares 2 3 9" xfId="1945"/>
    <cellStyle name="Separador de milhares 2 3 9 2" xfId="2909"/>
    <cellStyle name="Separador de milhares 2 4" xfId="4"/>
    <cellStyle name="Separador de milhares 2 4 2" xfId="283"/>
    <cellStyle name="Separador de milhares 2 4 2 2" xfId="2910"/>
    <cellStyle name="Separador de milhares 2 4 3" xfId="3546"/>
    <cellStyle name="Separador de milhares 2 5" xfId="284"/>
    <cellStyle name="Separador de milhares 2 5 2" xfId="2911"/>
    <cellStyle name="Separador de milhares 2 6" xfId="285"/>
    <cellStyle name="Separador de milhares 2 6 2" xfId="2912"/>
    <cellStyle name="Separador de milhares 2 7" xfId="286"/>
    <cellStyle name="Separador de milhares 2 7 2" xfId="2913"/>
    <cellStyle name="Separador de milhares 2 8" xfId="287"/>
    <cellStyle name="Separador de milhares 2 8 2" xfId="2914"/>
    <cellStyle name="Separador de milhares 2 9" xfId="288"/>
    <cellStyle name="Separador de milhares 2 9 2" xfId="2915"/>
    <cellStyle name="Separador de milhares 29" xfId="289"/>
    <cellStyle name="Separador de milhares 3" xfId="290"/>
    <cellStyle name="Separador de milhares 3 10" xfId="291"/>
    <cellStyle name="Separador de milhares 3 10 2" xfId="1946"/>
    <cellStyle name="Separador de milhares 3 11" xfId="292"/>
    <cellStyle name="Separador de milhares 3 11 2" xfId="1947"/>
    <cellStyle name="Separador de milhares 3 12" xfId="293"/>
    <cellStyle name="Separador de milhares 3 12 2" xfId="2916"/>
    <cellStyle name="Separador de milhares 3 12 3" xfId="1948"/>
    <cellStyle name="Separador de milhares 3 13" xfId="294"/>
    <cellStyle name="Separador de milhares 3 13 2" xfId="2917"/>
    <cellStyle name="Separador de milhares 3 14" xfId="295"/>
    <cellStyle name="Separador de milhares 3 15" xfId="296"/>
    <cellStyle name="Separador de milhares 3 16" xfId="297"/>
    <cellStyle name="Separador de milhares 3 17" xfId="298"/>
    <cellStyle name="Separador de milhares 3 18" xfId="299"/>
    <cellStyle name="Separador de milhares 3 19" xfId="300"/>
    <cellStyle name="Separador de milhares 3 2" xfId="301"/>
    <cellStyle name="Separador de milhares 3 2 2" xfId="1949"/>
    <cellStyle name="Separador de milhares 3 2 2 2" xfId="3548"/>
    <cellStyle name="Separador de milhares 3 2 2 3" xfId="3549"/>
    <cellStyle name="Separador de milhares 3 2 2 4" xfId="3547"/>
    <cellStyle name="Separador de milhares 3 2 3" xfId="3550"/>
    <cellStyle name="Separador de milhares 3 2 4" xfId="3551"/>
    <cellStyle name="Separador de milhares 3 20" xfId="302"/>
    <cellStyle name="Separador de milhares 3 3" xfId="303"/>
    <cellStyle name="Separador de milhares 3 3 2" xfId="1950"/>
    <cellStyle name="Separador de milhares 3 3 2 2" xfId="3552"/>
    <cellStyle name="Separador de milhares 3 3 3" xfId="3553"/>
    <cellStyle name="Separador de milhares 3 4" xfId="304"/>
    <cellStyle name="Separador de milhares 3 4 2" xfId="1951"/>
    <cellStyle name="Separador de milhares 3 5" xfId="305"/>
    <cellStyle name="Separador de milhares 3 5 2" xfId="1952"/>
    <cellStyle name="Separador de milhares 3 6" xfId="306"/>
    <cellStyle name="Separador de milhares 3 6 2" xfId="1953"/>
    <cellStyle name="Separador de milhares 3 7" xfId="307"/>
    <cellStyle name="Separador de milhares 3 7 2" xfId="1954"/>
    <cellStyle name="Separador de milhares 3 8" xfId="308"/>
    <cellStyle name="Separador de milhares 3 8 2" xfId="1955"/>
    <cellStyle name="Separador de milhares 3 9" xfId="309"/>
    <cellStyle name="Separador de milhares 3 9 2" xfId="1956"/>
    <cellStyle name="Separador de milhares 4" xfId="310"/>
    <cellStyle name="Separador de milhares 4 10" xfId="311"/>
    <cellStyle name="Separador de milhares 4 11" xfId="312"/>
    <cellStyle name="Separador de milhares 4 12" xfId="313"/>
    <cellStyle name="Separador de milhares 4 13" xfId="314"/>
    <cellStyle name="Separador de milhares 4 14" xfId="315"/>
    <cellStyle name="Separador de milhares 4 15" xfId="316"/>
    <cellStyle name="Separador de milhares 4 16" xfId="317"/>
    <cellStyle name="Separador de milhares 4 17" xfId="318"/>
    <cellStyle name="Separador de milhares 4 18" xfId="319"/>
    <cellStyle name="Separador de milhares 4 19" xfId="320"/>
    <cellStyle name="Separador de milhares 4 2" xfId="321"/>
    <cellStyle name="Separador de milhares 4 2 2" xfId="3555"/>
    <cellStyle name="Separador de milhares 4 2 3" xfId="3556"/>
    <cellStyle name="Separador de milhares 4 2 4" xfId="3554"/>
    <cellStyle name="Separador de milhares 4 20" xfId="322"/>
    <cellStyle name="Separador de milhares 4 21" xfId="543"/>
    <cellStyle name="Separador de milhares 4 3" xfId="323"/>
    <cellStyle name="Separador de milhares 4 3 2" xfId="3557"/>
    <cellStyle name="Separador de milhares 4 4" xfId="324"/>
    <cellStyle name="Separador de milhares 4 4 2" xfId="3558"/>
    <cellStyle name="Separador de milhares 4 5" xfId="325"/>
    <cellStyle name="Separador de milhares 4 6" xfId="326"/>
    <cellStyle name="Separador de milhares 4 7" xfId="327"/>
    <cellStyle name="Separador de milhares 4 8" xfId="328"/>
    <cellStyle name="Separador de milhares 4 9" xfId="329"/>
    <cellStyle name="Separador de milhares 5" xfId="330"/>
    <cellStyle name="Separador de milhares 5 10" xfId="331"/>
    <cellStyle name="Separador de milhares 5 11" xfId="332"/>
    <cellStyle name="Separador de milhares 5 12" xfId="333"/>
    <cellStyle name="Separador de milhares 5 13" xfId="334"/>
    <cellStyle name="Separador de milhares 5 14" xfId="335"/>
    <cellStyle name="Separador de milhares 5 15" xfId="336"/>
    <cellStyle name="Separador de milhares 5 16" xfId="337"/>
    <cellStyle name="Separador de milhares 5 17" xfId="338"/>
    <cellStyle name="Separador de milhares 5 18" xfId="339"/>
    <cellStyle name="Separador de milhares 5 19" xfId="340"/>
    <cellStyle name="Separador de milhares 5 2" xfId="341"/>
    <cellStyle name="Separador de milhares 5 2 2" xfId="2918"/>
    <cellStyle name="Separador de milhares 5 2 2 2" xfId="3560"/>
    <cellStyle name="Separador de milhares 5 2 3" xfId="3561"/>
    <cellStyle name="Separador de milhares 5 2 4" xfId="3559"/>
    <cellStyle name="Separador de milhares 5 20" xfId="342"/>
    <cellStyle name="Separador de milhares 5 21" xfId="544"/>
    <cellStyle name="Separador de milhares 5 3" xfId="343"/>
    <cellStyle name="Separador de milhares 5 3 2" xfId="3562"/>
    <cellStyle name="Separador de milhares 5 4" xfId="344"/>
    <cellStyle name="Separador de milhares 5 4 2" xfId="3563"/>
    <cellStyle name="Separador de milhares 5 5" xfId="345"/>
    <cellStyle name="Separador de milhares 5 6" xfId="346"/>
    <cellStyle name="Separador de milhares 5 7" xfId="347"/>
    <cellStyle name="Separador de milhares 5 8" xfId="348"/>
    <cellStyle name="Separador de milhares 5 9" xfId="349"/>
    <cellStyle name="Separador de milhares 6" xfId="350"/>
    <cellStyle name="Separador de milhares 6 10" xfId="351"/>
    <cellStyle name="Separador de milhares 6 11" xfId="352"/>
    <cellStyle name="Separador de milhares 6 12" xfId="353"/>
    <cellStyle name="Separador de milhares 6 13" xfId="354"/>
    <cellStyle name="Separador de milhares 6 14" xfId="355"/>
    <cellStyle name="Separador de milhares 6 15" xfId="356"/>
    <cellStyle name="Separador de milhares 6 16" xfId="357"/>
    <cellStyle name="Separador de milhares 6 17" xfId="358"/>
    <cellStyle name="Separador de milhares 6 18" xfId="359"/>
    <cellStyle name="Separador de milhares 6 19" xfId="360"/>
    <cellStyle name="Separador de milhares 6 2" xfId="361"/>
    <cellStyle name="Separador de milhares 6 2 2" xfId="3565"/>
    <cellStyle name="Separador de milhares 6 2 3" xfId="3564"/>
    <cellStyle name="Separador de milhares 6 20" xfId="362"/>
    <cellStyle name="Separador de milhares 6 21" xfId="545"/>
    <cellStyle name="Separador de milhares 6 3" xfId="363"/>
    <cellStyle name="Separador de milhares 6 4" xfId="364"/>
    <cellStyle name="Separador de milhares 6 5" xfId="365"/>
    <cellStyle name="Separador de milhares 6 6" xfId="366"/>
    <cellStyle name="Separador de milhares 6 7" xfId="367"/>
    <cellStyle name="Separador de milhares 6 8" xfId="368"/>
    <cellStyle name="Separador de milhares 6 9" xfId="369"/>
    <cellStyle name="Separador de milhares 7" xfId="370"/>
    <cellStyle name="Separador de milhares 7 10" xfId="371"/>
    <cellStyle name="Separador de milhares 7 11" xfId="372"/>
    <cellStyle name="Separador de milhares 7 12" xfId="373"/>
    <cellStyle name="Separador de milhares 7 13" xfId="374"/>
    <cellStyle name="Separador de milhares 7 14" xfId="375"/>
    <cellStyle name="Separador de milhares 7 15" xfId="376"/>
    <cellStyle name="Separador de milhares 7 16" xfId="377"/>
    <cellStyle name="Separador de milhares 7 17" xfId="378"/>
    <cellStyle name="Separador de milhares 7 18" xfId="379"/>
    <cellStyle name="Separador de milhares 7 19" xfId="380"/>
    <cellStyle name="Separador de milhares 7 2" xfId="381"/>
    <cellStyle name="Separador de milhares 7 20" xfId="382"/>
    <cellStyle name="Separador de milhares 7 21" xfId="546"/>
    <cellStyle name="Separador de milhares 7 3" xfId="383"/>
    <cellStyle name="Separador de milhares 7 4" xfId="384"/>
    <cellStyle name="Separador de milhares 7 5" xfId="385"/>
    <cellStyle name="Separador de milhares 7 6" xfId="386"/>
    <cellStyle name="Separador de milhares 7 7" xfId="387"/>
    <cellStyle name="Separador de milhares 7 8" xfId="388"/>
    <cellStyle name="Separador de milhares 7 9" xfId="389"/>
    <cellStyle name="Separador de milhares 8" xfId="390"/>
    <cellStyle name="Separador de milhares 8 2" xfId="547"/>
    <cellStyle name="Separador de milhares 8 2 2" xfId="3566"/>
    <cellStyle name="Separador de milhares 9" xfId="391"/>
    <cellStyle name="Separador de milhares 9 2" xfId="392"/>
    <cellStyle name="Separador de milhares 9 2 2" xfId="400"/>
    <cellStyle name="Separador de milhares 9 2 3" xfId="406"/>
    <cellStyle name="Separador de milhares 9 2 4" xfId="3567"/>
    <cellStyle name="subhead" xfId="548"/>
    <cellStyle name="Subtitulo" xfId="3568"/>
    <cellStyle name="Subtitulo 2" xfId="3569"/>
    <cellStyle name="Texto de Aviso 10" xfId="3570"/>
    <cellStyle name="Texto de Aviso 2" xfId="486"/>
    <cellStyle name="Texto de Aviso 2 10" xfId="3571"/>
    <cellStyle name="Texto de Aviso 2 11" xfId="3572"/>
    <cellStyle name="Texto de Aviso 2 2" xfId="3573"/>
    <cellStyle name="Texto de Aviso 2 2 2" xfId="3574"/>
    <cellStyle name="Texto de Aviso 2 2 3" xfId="3575"/>
    <cellStyle name="Texto de Aviso 2 3" xfId="3576"/>
    <cellStyle name="Texto de Aviso 2 4" xfId="3577"/>
    <cellStyle name="Texto de Aviso 2 5" xfId="3578"/>
    <cellStyle name="Texto de Aviso 2 6" xfId="3579"/>
    <cellStyle name="Texto de Aviso 2 7" xfId="3580"/>
    <cellStyle name="Texto de Aviso 2 8" xfId="3581"/>
    <cellStyle name="Texto de Aviso 2 9" xfId="3582"/>
    <cellStyle name="Texto de Aviso 3" xfId="1957"/>
    <cellStyle name="Texto de Aviso 4" xfId="457"/>
    <cellStyle name="Texto de Aviso 5" xfId="3583"/>
    <cellStyle name="Texto de Aviso 6" xfId="3584"/>
    <cellStyle name="Texto de Aviso 7" xfId="3585"/>
    <cellStyle name="Texto de Aviso 8" xfId="3586"/>
    <cellStyle name="Texto de Aviso 9" xfId="3587"/>
    <cellStyle name="Texto Explicativo 10" xfId="3588"/>
    <cellStyle name="Texto Explicativo 2" xfId="488"/>
    <cellStyle name="Texto Explicativo 2 10" xfId="3589"/>
    <cellStyle name="Texto Explicativo 2 11" xfId="3590"/>
    <cellStyle name="Texto Explicativo 2 2" xfId="3591"/>
    <cellStyle name="Texto Explicativo 2 2 2" xfId="3592"/>
    <cellStyle name="Texto Explicativo 2 2 3" xfId="3593"/>
    <cellStyle name="Texto Explicativo 2 3" xfId="3594"/>
    <cellStyle name="Texto Explicativo 2 4" xfId="3595"/>
    <cellStyle name="Texto Explicativo 2 5" xfId="3596"/>
    <cellStyle name="Texto Explicativo 2 6" xfId="3597"/>
    <cellStyle name="Texto Explicativo 2 7" xfId="3598"/>
    <cellStyle name="Texto Explicativo 2 8" xfId="3599"/>
    <cellStyle name="Texto Explicativo 2 9" xfId="3600"/>
    <cellStyle name="Texto Explicativo 3" xfId="1958"/>
    <cellStyle name="Texto Explicativo 4" xfId="458"/>
    <cellStyle name="Texto Explicativo 5" xfId="3601"/>
    <cellStyle name="Texto Explicativo 6" xfId="3602"/>
    <cellStyle name="Texto Explicativo 7" xfId="3603"/>
    <cellStyle name="Texto Explicativo 8" xfId="3604"/>
    <cellStyle name="Texto Explicativo 9" xfId="3605"/>
    <cellStyle name="Titulo" xfId="3606"/>
    <cellStyle name="Título 1 1" xfId="461"/>
    <cellStyle name="Título 1 1 1" xfId="1959"/>
    <cellStyle name="Título 1 1 10" xfId="1960"/>
    <cellStyle name="Título 1 1 11" xfId="1961"/>
    <cellStyle name="Título 1 1 12" xfId="1962"/>
    <cellStyle name="Título 1 1 2" xfId="1963"/>
    <cellStyle name="Título 1 1 3" xfId="1964"/>
    <cellStyle name="Título 1 1 4" xfId="1965"/>
    <cellStyle name="Título 1 1 5" xfId="1966"/>
    <cellStyle name="Título 1 1 6" xfId="1967"/>
    <cellStyle name="Título 1 1 7" xfId="1968"/>
    <cellStyle name="Título 1 1 8" xfId="1969"/>
    <cellStyle name="Título 1 1 9" xfId="1970"/>
    <cellStyle name="Título 1 10" xfId="3607"/>
    <cellStyle name="Título 1 2" xfId="474"/>
    <cellStyle name="Título 1 3" xfId="1971"/>
    <cellStyle name="Título 1 4" xfId="3608"/>
    <cellStyle name="Título 1 5" xfId="3609"/>
    <cellStyle name="Título 1 6" xfId="3610"/>
    <cellStyle name="Título 1 7" xfId="3611"/>
    <cellStyle name="Título 1 8" xfId="3612"/>
    <cellStyle name="Título 1 9" xfId="3613"/>
    <cellStyle name="Título 10" xfId="3614"/>
    <cellStyle name="Título 11" xfId="3615"/>
    <cellStyle name="Título 12" xfId="3616"/>
    <cellStyle name="Título 13" xfId="3617"/>
    <cellStyle name="Título 2 10" xfId="3618"/>
    <cellStyle name="Título 2 2" xfId="475"/>
    <cellStyle name="Título 2 3" xfId="1972"/>
    <cellStyle name="Título 2 4" xfId="3619"/>
    <cellStyle name="Título 2 5" xfId="3620"/>
    <cellStyle name="Título 2 6" xfId="3621"/>
    <cellStyle name="Título 2 7" xfId="3622"/>
    <cellStyle name="Título 2 8" xfId="3623"/>
    <cellStyle name="Título 2 9" xfId="3624"/>
    <cellStyle name="Título 3 10" xfId="3625"/>
    <cellStyle name="Título 3 2" xfId="476"/>
    <cellStyle name="Título 3 2 10" xfId="3626"/>
    <cellStyle name="Título 3 2 11" xfId="3627"/>
    <cellStyle name="Título 3 2 2" xfId="3628"/>
    <cellStyle name="Título 3 2 2 2" xfId="3629"/>
    <cellStyle name="Título 3 2 2 3" xfId="3630"/>
    <cellStyle name="Título 3 2 3" xfId="3631"/>
    <cellStyle name="Título 3 2 4" xfId="3632"/>
    <cellStyle name="Título 3 2 5" xfId="3633"/>
    <cellStyle name="Título 3 2 6" xfId="3634"/>
    <cellStyle name="Título 3 2 7" xfId="3635"/>
    <cellStyle name="Título 3 2 8" xfId="3636"/>
    <cellStyle name="Título 3 2 9" xfId="3637"/>
    <cellStyle name="Título 3 3" xfId="1973"/>
    <cellStyle name="Título 3 4" xfId="3638"/>
    <cellStyle name="Título 3 5" xfId="3639"/>
    <cellStyle name="Título 3 6" xfId="3640"/>
    <cellStyle name="Título 3 7" xfId="3641"/>
    <cellStyle name="Título 3 8" xfId="3642"/>
    <cellStyle name="Título 3 9" xfId="3643"/>
    <cellStyle name="Título 4 10" xfId="3644"/>
    <cellStyle name="Título 4 2" xfId="477"/>
    <cellStyle name="Título 4 2 10" xfId="3645"/>
    <cellStyle name="Título 4 2 11" xfId="3646"/>
    <cellStyle name="Título 4 2 2" xfId="3647"/>
    <cellStyle name="Título 4 2 2 2" xfId="3648"/>
    <cellStyle name="Título 4 2 2 3" xfId="3649"/>
    <cellStyle name="Título 4 2 3" xfId="3650"/>
    <cellStyle name="Título 4 2 4" xfId="3651"/>
    <cellStyle name="Título 4 2 5" xfId="3652"/>
    <cellStyle name="Título 4 2 6" xfId="3653"/>
    <cellStyle name="Título 4 2 7" xfId="3654"/>
    <cellStyle name="Título 4 2 8" xfId="3655"/>
    <cellStyle name="Título 4 2 9" xfId="3656"/>
    <cellStyle name="Título 4 3" xfId="1974"/>
    <cellStyle name="Título 4 4" xfId="3657"/>
    <cellStyle name="Título 4 5" xfId="3658"/>
    <cellStyle name="Título 4 6" xfId="3659"/>
    <cellStyle name="Título 4 7" xfId="3660"/>
    <cellStyle name="Título 4 8" xfId="3661"/>
    <cellStyle name="Título 4 9" xfId="3662"/>
    <cellStyle name="Título 5" xfId="473"/>
    <cellStyle name="Título 5 10" xfId="3663"/>
    <cellStyle name="Título 5 11" xfId="3664"/>
    <cellStyle name="Título 5 2" xfId="3665"/>
    <cellStyle name="Título 5 2 2" xfId="3666"/>
    <cellStyle name="Título 5 2 3" xfId="3667"/>
    <cellStyle name="Título 5 3" xfId="3668"/>
    <cellStyle name="Título 5 4" xfId="3669"/>
    <cellStyle name="Título 5 5" xfId="3670"/>
    <cellStyle name="Título 5 6" xfId="3671"/>
    <cellStyle name="Título 5 7" xfId="3672"/>
    <cellStyle name="Título 5 8" xfId="3673"/>
    <cellStyle name="Título 5 9" xfId="3674"/>
    <cellStyle name="Título 6" xfId="459"/>
    <cellStyle name="Título 7" xfId="3675"/>
    <cellStyle name="Título 8" xfId="3676"/>
    <cellStyle name="Título 9" xfId="3677"/>
    <cellStyle name="Titulo1" xfId="1975"/>
    <cellStyle name="Titulo2" xfId="1976"/>
    <cellStyle name="titulos" xfId="3678"/>
    <cellStyle name="TONELADA_2" xfId="3679"/>
    <cellStyle name="Total 10" xfId="3680"/>
    <cellStyle name="Total 2" xfId="489"/>
    <cellStyle name="Total 2 2" xfId="1977"/>
    <cellStyle name="Total 3" xfId="1978"/>
    <cellStyle name="Total 4" xfId="465"/>
    <cellStyle name="Total 4 2" xfId="3681"/>
    <cellStyle name="Total 5" xfId="3682"/>
    <cellStyle name="Total 6" xfId="3683"/>
    <cellStyle name="Total 7" xfId="3684"/>
    <cellStyle name="Total 8" xfId="3685"/>
    <cellStyle name="Total 9" xfId="3686"/>
    <cellStyle name="TXM_2" xfId="3687"/>
    <cellStyle name="UNIDADE" xfId="3688"/>
    <cellStyle name="Verificar Célula" xfId="1986"/>
    <cellStyle name="Vírgula 2" xfId="8"/>
    <cellStyle name="Vírgula 2 2" xfId="394"/>
    <cellStyle name="Vírgula 2 2 2" xfId="2919"/>
    <cellStyle name="Vírgula 2 2 3" xfId="1987"/>
    <cellStyle name="Vírgula 2 3" xfId="470"/>
    <cellStyle name="Vírgula 2 3 2" xfId="3689"/>
    <cellStyle name="Vírgula 2 4" xfId="3690"/>
    <cellStyle name="Vírgula 3" xfId="393"/>
    <cellStyle name="Vírgula 3 2" xfId="2920"/>
    <cellStyle name="Vírgula 3 2 2" xfId="3691"/>
    <cellStyle name="Vírgula 3 3" xfId="515"/>
    <cellStyle name="Vírgula 3 3 2" xfId="3692"/>
    <cellStyle name="Vírgula 4" xfId="1980"/>
    <cellStyle name="Vírgula 4 2" xfId="2921"/>
    <cellStyle name="Vírgula 4 2 2" xfId="3693"/>
    <cellStyle name="Vírgula 5" xfId="1990"/>
    <cellStyle name="Vírgula 5 2" xfId="2922"/>
    <cellStyle name="Vírgula 6" xfId="2923"/>
    <cellStyle name="Vírgula 6 2" xfId="3694"/>
    <cellStyle name="Vírgula 7" xfId="2702"/>
    <cellStyle name="Vírgula 8" xfId="3695"/>
    <cellStyle name="Vírgula0" xfId="3696"/>
    <cellStyle name="ZERO_2" xfId="369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261607</xdr:colOff>
      <xdr:row>0</xdr:row>
      <xdr:rowOff>96982</xdr:rowOff>
    </xdr:from>
    <xdr:to>
      <xdr:col>4</xdr:col>
      <xdr:colOff>1595634</xdr:colOff>
      <xdr:row>3</xdr:row>
      <xdr:rowOff>0</xdr:rowOff>
    </xdr:to>
    <xdr:pic>
      <xdr:nvPicPr>
        <xdr:cNvPr id="2" name="Imagem 3" descr="C:\Users\SESAPI\Desktop\brasao-governo-do-piaui2015.png">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2771" y="96982"/>
          <a:ext cx="1334027" cy="66501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206188</xdr:colOff>
      <xdr:row>0</xdr:row>
      <xdr:rowOff>0</xdr:rowOff>
    </xdr:from>
    <xdr:to>
      <xdr:col>4</xdr:col>
      <xdr:colOff>1995454</xdr:colOff>
      <xdr:row>0</xdr:row>
      <xdr:rowOff>52485</xdr:rowOff>
    </xdr:to>
    <xdr:pic>
      <xdr:nvPicPr>
        <xdr:cNvPr id="3" name="Imagem 3" descr="C:\Users\SESAPI\Desktop\brasao-governo-do-piaui2015.png">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9331" y="0"/>
          <a:ext cx="1775550" cy="6749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ATTACH\Arquivos%20-%202003\Planilha%20SESC%20Sto%20Amaro%20-%20REVIS&#195;O-06-1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Roberto%20Oliveira\Meus%20documentos\Documentos%20-%20Roberto\01.Desplan\2006\21.Unicamp\A.Patologia%20Cl&#237;nica\CEB%20-%20Patologia%20Cl&#237;nica\Or&#231;amento\Planilha%20Patologia%20-%20Unicamp%20-%20Rev.%2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office\EXCEL\VENDAS\Orc_2002\Banco%20de%20Dados\BANCO%20DE%20DADOS%20EL&#201;TRIC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Orcamentos\WINDOWS\Desktop\BDMATERIA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ORCAMENTO%20REVISADO%20JULHO%202016\MATERNIDADE%201A%20ETAPA\ETAPAS\PLANILHA%20OR&#199;AMENT&#193;RIA-07-2016%20-%20MATERNIDADE-%201A%20ETAP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ORCAMENTO%20REVISADO%20JULHO%202016\MATERNIDADE%201A%20ETAPA\ETAPAS\PLANILHA%20OR&#199;AMENT&#193;RIA-07-2016%20-%20MATERNIDADE-2A%20ETAP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ESTRUTUR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ARQUITETUR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HIDROSSANITARI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ELETRICO-SUBESTACA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ELETRON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edward.toledo\AppData\Local\Microsoft\Windows\Temporary%20Internet%20Files\Content.IE5\8YJEMZ4I\ca_arqs\eletrica\e0104500.doc"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EXECUTIVO%20CLIMATIZA&#199;&#195;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RIM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ASTA%20DE%20TRABALHO\SECRETARIA%20DE%20SAUDE%20DO%20PIAUI\NOVA%20MATERNIDADE\ORCAMENTO\CUSTO%20DOS%20PROJETOS\PROJETO%20US%20BUI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anco%20de%20dados%20engenharia\levantamento\levantamento\LEVA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1\publico\WINDOWS\TEMP\B5348E-LM001_R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u-a\01-md-2005\EQUIP\MAQUINAS\I0201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OFFICE\Temp\Banco%20de%20Dad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op5857.WW101\Local%20Settings\Temp\Planilha%20Seconci%20FINAL_2606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fernandaci\AppData\Local\Microsoft\Windows\Temporary%20Internet%20Files\Content.IE5\GWXXSHWX\Or&#231;amento%20Orma%20M&#243;veis%20-%20D&#243;rio%20Sil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Roberto%20Oliveira\Meus%20documentos\Documentos%20-%20Roberto\01.Desplan\2006\21.Unicamp\Arquivo%20Edgard\Arquivo\Civil%20e%20Instala&#231;&#245;es\Planilha%20Acervo%20-%20Geral%20-%20Rev.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ND"/>
      <sheetName val="PLANILHA TOTAL"/>
      <sheetName val="% max"/>
      <sheetName val="resumo"/>
      <sheetName val="Fechamento"/>
      <sheetName val="quadro de area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lanilha"/>
      <sheetName val="ABC"/>
      <sheetName val="Cronograma"/>
      <sheetName val="Comp Civil"/>
      <sheetName val="Comp Inst"/>
      <sheetName val="Mat Civil"/>
      <sheetName val="Mat Inst"/>
      <sheetName val="MO"/>
      <sheetName val="DI"/>
      <sheetName val="BDI"/>
      <sheetName val="Empresas"/>
      <sheetName val="PU"/>
    </sheetNames>
    <sheetDataSet>
      <sheetData sheetId="0"/>
      <sheetData sheetId="1" refreshError="1"/>
      <sheetData sheetId="2" refreshError="1"/>
      <sheetData sheetId="3"/>
      <sheetData sheetId="4" refreshError="1"/>
      <sheetData sheetId="5" refreshError="1"/>
      <sheetData sheetId="6">
        <row r="8">
          <cell r="A8" t="str">
            <v>Eletricista</v>
          </cell>
        </row>
        <row r="9">
          <cell r="A9" t="str">
            <v>Encanador</v>
          </cell>
        </row>
        <row r="10">
          <cell r="A10" t="str">
            <v>Pedreiro</v>
          </cell>
        </row>
        <row r="11">
          <cell r="A11" t="str">
            <v>Servente</v>
          </cell>
        </row>
        <row r="12">
          <cell r="A12" t="str">
            <v>Ajudante</v>
          </cell>
        </row>
      </sheetData>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LAÇÃO"/>
      <sheetName val="LT"/>
      <sheetName val="ELT"/>
      <sheetName val="ARA"/>
      <sheetName val="ELE"/>
      <sheetName val="C"/>
      <sheetName val="ELE F"/>
      <sheetName val="DK"/>
      <sheetName val="MG"/>
      <sheetName val="SPDA"/>
      <sheetName val="P_B"/>
      <sheetName val="PTO_EX"/>
      <sheetName val="L_R"/>
      <sheetName val="T_I"/>
      <sheetName val="S_D"/>
      <sheetName val="Q_CIA"/>
    </sheetNames>
    <sheetDataSet>
      <sheetData sheetId="0" refreshError="1"/>
      <sheetData sheetId="1" refreshError="1">
        <row r="9">
          <cell r="A9" t="str">
            <v>DESCRIÇÃO  DOS  MATERIAIS</v>
          </cell>
          <cell r="B9" t="str">
            <v>UNID.</v>
          </cell>
          <cell r="C9" t="str">
            <v>CÓDIGO</v>
          </cell>
          <cell r="D9" t="str">
            <v>UNITÁRIO</v>
          </cell>
          <cell r="E9" t="str">
            <v>METRO</v>
          </cell>
        </row>
        <row r="10">
          <cell r="A10" t="str">
            <v>LEVE</v>
          </cell>
        </row>
        <row r="11">
          <cell r="A11" t="str">
            <v>LEITO 75x19x3000 #18, TRAV. PERFORT 38x19 #18 C/ L=200mm</v>
          </cell>
          <cell r="B11" t="str">
            <v>BR</v>
          </cell>
          <cell r="C11" t="str">
            <v>154-0200-3000-Z</v>
          </cell>
          <cell r="D11">
            <v>36.427463100000004</v>
          </cell>
          <cell r="E11">
            <v>12.142487700000002</v>
          </cell>
        </row>
        <row r="12">
          <cell r="A12" t="str">
            <v>LEITO 75x19x3000 #18, TRAV. PERFORT 38x19 #18 C/ L=300mm</v>
          </cell>
          <cell r="B12" t="str">
            <v>BR</v>
          </cell>
          <cell r="C12" t="str">
            <v>154-0300-3000-Z</v>
          </cell>
          <cell r="D12">
            <v>39.797975699999995</v>
          </cell>
          <cell r="E12">
            <v>13.265991899999998</v>
          </cell>
        </row>
        <row r="13">
          <cell r="A13" t="str">
            <v>LEITO 75x19x3000 #18, TRAV. PERFORT 38x19 #18 C/ L=400mm</v>
          </cell>
          <cell r="B13" t="str">
            <v>BR</v>
          </cell>
          <cell r="C13" t="str">
            <v>154-0400-3000-Z</v>
          </cell>
          <cell r="D13">
            <v>43.159228649999996</v>
          </cell>
          <cell r="E13">
            <v>14.386409549999998</v>
          </cell>
        </row>
        <row r="14">
          <cell r="A14" t="str">
            <v>LEITO 75x19x3000 #18, TRAV. PERFORT 38x19 #18 C/ L=500mm</v>
          </cell>
          <cell r="B14" t="str">
            <v>BR</v>
          </cell>
          <cell r="C14" t="str">
            <v>154-0500-3000-Z</v>
          </cell>
          <cell r="D14">
            <v>46.529741249999994</v>
          </cell>
          <cell r="E14">
            <v>15.509913749999997</v>
          </cell>
        </row>
        <row r="15">
          <cell r="A15" t="str">
            <v>LEITO 75x19x3000 #18, TRAV. PERFORT 38x19 #18 C/ L=600mm</v>
          </cell>
          <cell r="B15" t="str">
            <v>BR</v>
          </cell>
          <cell r="C15" t="str">
            <v>154-0600-3000-Z</v>
          </cell>
          <cell r="D15">
            <v>49.900253849999991</v>
          </cell>
          <cell r="E15">
            <v>16.633417949999998</v>
          </cell>
        </row>
        <row r="16">
          <cell r="D16">
            <v>0</v>
          </cell>
          <cell r="E16">
            <v>0</v>
          </cell>
        </row>
        <row r="17">
          <cell r="A17" t="str">
            <v>SEMI-PESADO</v>
          </cell>
          <cell r="D17">
            <v>0</v>
          </cell>
          <cell r="E17">
            <v>0</v>
          </cell>
        </row>
        <row r="18">
          <cell r="A18" t="str">
            <v>LEITO 100x19x3000 #18, TRAV. PERFORT 38x19 #18 C/ L=200mm</v>
          </cell>
          <cell r="B18" t="str">
            <v>BR</v>
          </cell>
          <cell r="C18" t="str">
            <v>155-0200-3000-Z</v>
          </cell>
          <cell r="D18">
            <v>41.594347800000001</v>
          </cell>
          <cell r="E18">
            <v>13.8647826</v>
          </cell>
        </row>
        <row r="19">
          <cell r="A19" t="str">
            <v>LEITO 100x19x3000 #18, TRAV. PERFORT 38x19 #18 C/ L=300mm</v>
          </cell>
          <cell r="B19" t="str">
            <v>BR</v>
          </cell>
          <cell r="C19" t="str">
            <v>155-0300-3000-Z</v>
          </cell>
          <cell r="D19">
            <v>44.964860399999992</v>
          </cell>
          <cell r="E19">
            <v>14.988286799999997</v>
          </cell>
        </row>
        <row r="20">
          <cell r="A20" t="str">
            <v>LEITO 100x19x3000 #18, TRAV. PERFORT 38x19 #18 C/ L=400mm</v>
          </cell>
          <cell r="B20" t="str">
            <v>BR</v>
          </cell>
          <cell r="C20" t="str">
            <v>155-0400-3000-Z</v>
          </cell>
          <cell r="D20">
            <v>48.335373000000004</v>
          </cell>
          <cell r="E20">
            <v>16.111791</v>
          </cell>
        </row>
        <row r="21">
          <cell r="A21" t="str">
            <v>LEITO 100x19x3000 #18, TRAV. PERFORT 38x19 #18 C/ L=500mm</v>
          </cell>
          <cell r="B21" t="str">
            <v>BR</v>
          </cell>
          <cell r="C21" t="str">
            <v>155-0500-3000-Z</v>
          </cell>
          <cell r="D21">
            <v>51.705885600000002</v>
          </cell>
          <cell r="E21">
            <v>17.235295199999999</v>
          </cell>
        </row>
        <row r="22">
          <cell r="A22" t="str">
            <v>LEITO 100x19x3000 #18, TRAV. PERFORT 38x19 #18 C/ L=600mm</v>
          </cell>
          <cell r="B22" t="str">
            <v>BR</v>
          </cell>
          <cell r="C22" t="str">
            <v>155-0600-3000-Z</v>
          </cell>
          <cell r="D22">
            <v>55.067138549999996</v>
          </cell>
          <cell r="E22">
            <v>18.35571285</v>
          </cell>
        </row>
        <row r="23">
          <cell r="A23" t="str">
            <v>LEITO 100x19x3000 #18, TRAV. PERFORT 38x19 #18 C/ L=700mm</v>
          </cell>
          <cell r="B23" t="str">
            <v>BR</v>
          </cell>
          <cell r="C23" t="str">
            <v>155-0700-3000-Z</v>
          </cell>
          <cell r="D23">
            <v>58.437651149999994</v>
          </cell>
          <cell r="E23">
            <v>19.479217049999999</v>
          </cell>
        </row>
        <row r="24">
          <cell r="A24" t="str">
            <v>LEITO 100x19x3000 #18, TRAV. PERFORT 38x19 #18 C/ L=800mm</v>
          </cell>
          <cell r="B24" t="str">
            <v>BR</v>
          </cell>
          <cell r="C24" t="str">
            <v>155-0800-3000-Z</v>
          </cell>
          <cell r="D24">
            <v>61.808163749999991</v>
          </cell>
          <cell r="E24">
            <v>20.602721249999998</v>
          </cell>
        </row>
        <row r="25">
          <cell r="A25" t="str">
            <v>LEITO 100x19x3000 #18, TRAV. PERFORT 38x19 #18 C/ L=900mm</v>
          </cell>
          <cell r="B25" t="str">
            <v>BR</v>
          </cell>
          <cell r="C25" t="str">
            <v>155-0900-3000-Z</v>
          </cell>
          <cell r="D25">
            <v>65.169416699999985</v>
          </cell>
          <cell r="E25">
            <v>21.723138899999995</v>
          </cell>
        </row>
        <row r="26">
          <cell r="A26" t="str">
            <v>LEITO 100x19x3000 #18, TRAV. PERFORT 38x19 #18 C/ L=1000mm</v>
          </cell>
          <cell r="B26" t="str">
            <v>BR</v>
          </cell>
          <cell r="C26" t="str">
            <v>155-1000-3000-Z</v>
          </cell>
          <cell r="D26">
            <v>68.539929299999983</v>
          </cell>
          <cell r="E26">
            <v>22.846643099999994</v>
          </cell>
        </row>
        <row r="27">
          <cell r="A27" t="str">
            <v>LEITO 100x19x3000 #18, TRAV. PERFORT 38x19 #18 C/ L=1200mm</v>
          </cell>
          <cell r="B27" t="str">
            <v>BR</v>
          </cell>
          <cell r="C27" t="str">
            <v>155-1200-3000-Z</v>
          </cell>
          <cell r="D27">
            <v>0</v>
          </cell>
          <cell r="E27">
            <v>0</v>
          </cell>
        </row>
        <row r="28">
          <cell r="D28">
            <v>0</v>
          </cell>
          <cell r="E28">
            <v>0</v>
          </cell>
        </row>
        <row r="29">
          <cell r="A29" t="str">
            <v>PESADO</v>
          </cell>
          <cell r="D29">
            <v>0</v>
          </cell>
          <cell r="E29">
            <v>0</v>
          </cell>
        </row>
        <row r="30">
          <cell r="A30" t="str">
            <v>LEITO 100x19x3000 #18, TRAV. PERFORT 38x38 #18 C/ L=400mm</v>
          </cell>
          <cell r="B30" t="str">
            <v>BR</v>
          </cell>
          <cell r="C30" t="str">
            <v>156-0400-3000-Z</v>
          </cell>
          <cell r="D30">
            <v>55.039359599999997</v>
          </cell>
          <cell r="E30">
            <v>18.346453199999999</v>
          </cell>
        </row>
        <row r="31">
          <cell r="A31" t="str">
            <v>LEITO 100x19x3000 #18, TRAV. PERFORT 38x38 #18 C/ L=500mm</v>
          </cell>
          <cell r="B31" t="str">
            <v>BR</v>
          </cell>
          <cell r="C31" t="str">
            <v>156-0500-3000-Z</v>
          </cell>
          <cell r="D31">
            <v>59.92845479999999</v>
          </cell>
          <cell r="E31">
            <v>19.976151599999998</v>
          </cell>
        </row>
        <row r="32">
          <cell r="A32" t="str">
            <v>LEITO 100x19x3000 #18, TRAV. PERFORT 38x38 #18 C/ L=600mm</v>
          </cell>
          <cell r="B32" t="str">
            <v>BR</v>
          </cell>
          <cell r="C32" t="str">
            <v>156-0600-3000-Z</v>
          </cell>
          <cell r="D32">
            <v>64.817549999999997</v>
          </cell>
          <cell r="E32">
            <v>21.60585</v>
          </cell>
        </row>
        <row r="33">
          <cell r="A33" t="str">
            <v>LEITO 100x19x3000 #18, TRAV. PERFORT 38x38 #18 C/ L=700mm</v>
          </cell>
          <cell r="B33" t="str">
            <v>BR</v>
          </cell>
          <cell r="C33" t="str">
            <v>156-0700-3000-Z</v>
          </cell>
          <cell r="D33">
            <v>69.715904850000001</v>
          </cell>
          <cell r="E33">
            <v>23.238634950000002</v>
          </cell>
        </row>
        <row r="34">
          <cell r="A34" t="str">
            <v>LEITO 100x19x3000 #18, TRAV. PERFORT 38x38 #18 C/ L=800mm</v>
          </cell>
          <cell r="B34" t="str">
            <v>BR</v>
          </cell>
          <cell r="C34" t="str">
            <v>156-0800-3000-Z</v>
          </cell>
          <cell r="D34">
            <v>74.605000049999973</v>
          </cell>
          <cell r="E34">
            <v>24.86833334999999</v>
          </cell>
        </row>
        <row r="35">
          <cell r="A35" t="str">
            <v>LEITO 100x19x3000 #18, TRAV. PERFORT 38x38 #18 C/ L=900mm</v>
          </cell>
          <cell r="B35" t="str">
            <v>BR</v>
          </cell>
          <cell r="C35" t="str">
            <v>156-0900-3000-Z</v>
          </cell>
          <cell r="D35">
            <v>79.494095249999987</v>
          </cell>
          <cell r="E35">
            <v>26.498031749999996</v>
          </cell>
        </row>
        <row r="36">
          <cell r="A36" t="str">
            <v>LEITO 100x19x3000 #18, TRAV. PERFORT 38x38 #18 C/ L=1000mm</v>
          </cell>
          <cell r="B36" t="str">
            <v>BR</v>
          </cell>
          <cell r="C36" t="str">
            <v>156-1000-3000-Z</v>
          </cell>
          <cell r="D36">
            <v>84.383190450000001</v>
          </cell>
          <cell r="E36">
            <v>28.127730150000001</v>
          </cell>
        </row>
        <row r="37">
          <cell r="A37" t="str">
            <v>LEITO 100x19x3000 #18, TRAV. PERFORT 38x38 #18 C/ L=1200mm</v>
          </cell>
          <cell r="B37" t="str">
            <v>BR</v>
          </cell>
          <cell r="C37" t="str">
            <v>156-1200-3000-Z</v>
          </cell>
          <cell r="D37">
            <v>0</v>
          </cell>
          <cell r="E37">
            <v>0</v>
          </cell>
        </row>
        <row r="38">
          <cell r="D38">
            <v>0</v>
          </cell>
        </row>
        <row r="39">
          <cell r="D39">
            <v>0</v>
          </cell>
        </row>
        <row r="40">
          <cell r="A40" t="str">
            <v>DIVISOR "L" PERFURADO h=50mm</v>
          </cell>
          <cell r="B40" t="str">
            <v>PÇ</v>
          </cell>
          <cell r="C40" t="str">
            <v>139-08-050-Z</v>
          </cell>
          <cell r="D40">
            <v>7.2503059499999996</v>
          </cell>
        </row>
        <row r="41">
          <cell r="A41" t="str">
            <v>DIVISOR "L" PERFURADO h=75mm</v>
          </cell>
          <cell r="B41" t="str">
            <v>PÇ</v>
          </cell>
          <cell r="C41" t="str">
            <v>139-08-100-Z</v>
          </cell>
          <cell r="D41">
            <v>9.6578149499999988</v>
          </cell>
        </row>
        <row r="42">
          <cell r="D42">
            <v>0</v>
          </cell>
        </row>
        <row r="44">
          <cell r="A44" t="str">
            <v>TALA RÁPIDA h=50mm</v>
          </cell>
        </row>
        <row r="45">
          <cell r="A45" t="str">
            <v>TALA RÁPIDA h=75mm</v>
          </cell>
        </row>
        <row r="47">
          <cell r="A47" t="str">
            <v>LEVE</v>
          </cell>
        </row>
        <row r="48">
          <cell r="A48" t="str">
            <v>CURVA HORIZ. 90º C/ LONG. 75x19 #18, TRAV.PERF. 38x19 #18 C/ L=200mm</v>
          </cell>
        </row>
        <row r="49">
          <cell r="A49" t="str">
            <v>CURVA HORIZ. 90º C/ LONG. 75x19 #18, TRAV.PERF. 38x19 #18 C/ L=300mm</v>
          </cell>
        </row>
        <row r="50">
          <cell r="A50" t="str">
            <v>CURVA HORIZ. 90º C/ LONG. 75x19 #18, TRAV.PERF. 38x19 #18 C/ L=400mm</v>
          </cell>
        </row>
        <row r="51">
          <cell r="A51" t="str">
            <v>CURVA HORIZ. 90º C/ LONG. 75x19 #18, TRAV.PERF. 38x19 #18 C/ L=500mm</v>
          </cell>
        </row>
        <row r="52">
          <cell r="A52" t="str">
            <v>CURVA HORIZ. 90º C/ LONG. 75x19 #18, TRAV.PERF. 38x19 #18 C/ L=600mm</v>
          </cell>
        </row>
        <row r="54">
          <cell r="A54" t="str">
            <v>SEMI-PESADO</v>
          </cell>
        </row>
        <row r="55">
          <cell r="A55" t="str">
            <v>CURVA HORIZ. 90º C/ LONG. 100x19 #18, TRAV.PERF. 38x19 #18 C/ L=200mm</v>
          </cell>
        </row>
        <row r="56">
          <cell r="A56" t="str">
            <v>CURVA HORIZ. 90º C/ LONG. 100x19 #18, TRAV.PERF. 38x19 #18 C/ L=300mm</v>
          </cell>
        </row>
        <row r="57">
          <cell r="A57" t="str">
            <v>CURVA HORIZ. 90º C/ LONG. 100x19 #18, TRAV.PERF. 38x19 #18 C/ L=400mm</v>
          </cell>
        </row>
        <row r="58">
          <cell r="A58" t="str">
            <v>CURVA HORIZ. 90º C/ LONG. 100x19 #18, TRAV.PERF. 38x19 #18 C/ L=500mm</v>
          </cell>
        </row>
        <row r="59">
          <cell r="A59" t="str">
            <v>CURVA HORIZ. 90º C/ LONG. 100x19 #18, TRAV.PERF. 38x19 #18 C/ L=600mm</v>
          </cell>
        </row>
        <row r="60">
          <cell r="A60" t="str">
            <v>CURVA HORIZ. 90º C/ LONG. 100x19 #18, TRAV.PERF. 38x19 #18 C/ L=700mm</v>
          </cell>
        </row>
        <row r="61">
          <cell r="A61" t="str">
            <v>CURVA HORIZ. 90º C/ LONG. 100x19 #18, TRAV.PERF. 38x19 #18 C/ L=800mm</v>
          </cell>
        </row>
        <row r="62">
          <cell r="A62" t="str">
            <v>CURVA HORIZ. 90º C/ LONG. 100x19 #18, TRAV.PERF. 38x19 #18 C/ L=900mm</v>
          </cell>
        </row>
        <row r="63">
          <cell r="A63" t="str">
            <v>CURVA HORIZ. 90º C/ LONG. 100x19 #18, TRAV.PERF. 38x19 #18 C/ L=1000mm</v>
          </cell>
        </row>
        <row r="64">
          <cell r="A64" t="str">
            <v>CURVA HORIZ. 90º C/ LONG. 100x19 #18, TRAV.PERF. 38x19 #18 C/ L=1200mm</v>
          </cell>
        </row>
        <row r="66">
          <cell r="A66" t="str">
            <v>PESADO</v>
          </cell>
        </row>
        <row r="67">
          <cell r="A67" t="str">
            <v>CURVA HORIZ. 90º C/ LONG. 100x19 #18, TRAV.PERF. 38x38 #18 C/ L=400mm</v>
          </cell>
        </row>
        <row r="68">
          <cell r="A68" t="str">
            <v>CURVA HORIZ. 90º C/ LONG. 100x19 #18, TRAV.PERF. 38x38 #18 C/ L=500mm</v>
          </cell>
        </row>
        <row r="69">
          <cell r="A69" t="str">
            <v>CURVA HORIZ. 90º C/ LONG. 100x19 #18, TRAV.PERF. 38x38 #18 C/ L=600mm</v>
          </cell>
        </row>
        <row r="70">
          <cell r="A70" t="str">
            <v>CURVA HORIZ. 90º C/ LONG. 100x19 #18, TRAV.PERF. 38x38 #18 C/ L=700mm</v>
          </cell>
        </row>
        <row r="71">
          <cell r="A71" t="str">
            <v>CURVA HORIZ. 90º C/ LONG. 100x19 #18, TRAV.PERF. 38x38 #18 C/ L=800mm</v>
          </cell>
        </row>
        <row r="72">
          <cell r="A72" t="str">
            <v>CURVA HORIZ. 90º C/ LONG. 100x19 #18, TRAV.PERF. 38x38 #18 C/ L=900mm</v>
          </cell>
        </row>
        <row r="73">
          <cell r="A73" t="str">
            <v>CURVA HORIZ. 90º C/ LONG. 100x19 #18, TRAV.PERF. 38x38 #18 C/ L=1000mm</v>
          </cell>
        </row>
        <row r="74">
          <cell r="A74" t="str">
            <v>CURVA HORIZ. 90º C/ LONG. 100x19 #18, TRAV.PERF. 38x38 #18 C/ L=1200mm</v>
          </cell>
        </row>
        <row r="76">
          <cell r="A76" t="str">
            <v>LEVE</v>
          </cell>
        </row>
        <row r="77">
          <cell r="A77" t="str">
            <v>CURVA HORIZ. 45º C/ LONG. 75x19 #18, TRAV.PERF. 38x19 #18 C/ L=200mm</v>
          </cell>
        </row>
        <row r="78">
          <cell r="A78" t="str">
            <v>CURVA HORIZ. 45º C/ LONG. 75x19 #18, TRAV.PERF. 38x19 #18 C/ L=300mm</v>
          </cell>
        </row>
        <row r="79">
          <cell r="A79" t="str">
            <v>CURVA HORIZ. 45º C/ LONG. 75x19 #18, TRAV.PERF. 38x19 #18 C/ L=400mm</v>
          </cell>
        </row>
        <row r="80">
          <cell r="A80" t="str">
            <v>CURVA HORIZ. 45º C/ LONG. 75x19 #18, TRAV.PERF. 38x19 #18 C/ L=500mm</v>
          </cell>
        </row>
        <row r="81">
          <cell r="A81" t="str">
            <v>CURVA HORIZ. 45º C/ LONG. 75x19 #18, TRAV.PERF. 38x19 #18 C/ L=600mm</v>
          </cell>
        </row>
        <row r="83">
          <cell r="A83" t="str">
            <v>SEMI-PESADO</v>
          </cell>
        </row>
        <row r="84">
          <cell r="A84" t="str">
            <v>CURVA HORIZ. 45º C/ LONG. 100x19 #18, TRAV.PERF. 38x19 #18 C/ L=200mm</v>
          </cell>
        </row>
        <row r="85">
          <cell r="A85" t="str">
            <v>CURVA HORIZ. 45º C/ LONG. 100x19 #18, TRAV.PERF. 38x19 #18 C/ L=300mm</v>
          </cell>
        </row>
        <row r="86">
          <cell r="A86" t="str">
            <v>CURVA HORIZ. 45º C/ LONG. 100x19 #18, TRAV.PERF. 38x19 #18 C/ L=400mm</v>
          </cell>
        </row>
        <row r="87">
          <cell r="A87" t="str">
            <v>CURVA HORIZ. 45º C/ LONG. 100x19 #18, TRAV.PERF. 38x19 #18 C/ L=500mm</v>
          </cell>
        </row>
        <row r="88">
          <cell r="A88" t="str">
            <v>CURVA HORIZ. 45º C/ LONG. 100x19 #18, TRAV.PERF. 38x19 #18 C/ L=600mm</v>
          </cell>
        </row>
        <row r="89">
          <cell r="A89" t="str">
            <v>CURVA HORIZ. 45º C/ LONG. 100x19 #18, TRAV.PERF. 38x19 #18 C/ L=700mm</v>
          </cell>
        </row>
        <row r="90">
          <cell r="A90" t="str">
            <v>CURVA HORIZ. 45º C/ LONG. 100x19 #18, TRAV.PERF. 38x19 #18 C/ L=800mm</v>
          </cell>
        </row>
        <row r="91">
          <cell r="A91" t="str">
            <v>CURVA HORIZ. 45º C/ LONG. 100x19 #18, TRAV.PERF. 38x19 #18 C/ L=900mm</v>
          </cell>
        </row>
        <row r="92">
          <cell r="A92" t="str">
            <v>CURVA HORIZ. 45º C/ LONG. 100x19 #18, TRAV.PERF. 38x19 #18 C/ L=1000mm</v>
          </cell>
        </row>
        <row r="93">
          <cell r="A93" t="str">
            <v>CURVA HORIZ. 45º C/ LONG. 100x19 #18, TRAV.PERF. 38x19 #18 C/ L=1200mm</v>
          </cell>
        </row>
        <row r="95">
          <cell r="A95" t="str">
            <v>PESADO</v>
          </cell>
        </row>
        <row r="96">
          <cell r="A96" t="str">
            <v>CURVA HORIZ. 45º C/ LONG. 100x19 #18, TRAV.PERF. 38x38 #18 C/ L=400mm</v>
          </cell>
        </row>
        <row r="97">
          <cell r="A97" t="str">
            <v>CURVA HORIZ. 45º C/ LONG. 100x19 #18, TRAV.PERF. 38x38 #18 C/ L=500mm</v>
          </cell>
        </row>
        <row r="98">
          <cell r="A98" t="str">
            <v>CURVA HORIZ. 45º C/ LONG. 100x19 #18, TRAV.PERF. 38x38 #18 C/ L=600mm</v>
          </cell>
        </row>
        <row r="99">
          <cell r="A99" t="str">
            <v>CURVA HORIZ. 45º C/ LONG. 100x19 #18, TRAV.PERF. 38x38 #18 C/ L=700mm</v>
          </cell>
        </row>
        <row r="100">
          <cell r="A100" t="str">
            <v>CURVA HORIZ. 45º C/ LONG. 100x19 #18, TRAV.PERF. 38x38 #18 C/ L=800mm</v>
          </cell>
        </row>
        <row r="101">
          <cell r="A101" t="str">
            <v>CURVA HORIZ. 45º C/ LONG. 100x19 #18, TRAV.PERF. 38x38 #18 C/ L=900mm</v>
          </cell>
        </row>
        <row r="102">
          <cell r="A102" t="str">
            <v>CURVA HORIZ. 45º C/ LONG. 100x19 #18, TRAV.PERF. 38x38 #18 C/ L=1000mm</v>
          </cell>
        </row>
        <row r="103">
          <cell r="A103" t="str">
            <v>CURVA HORIZ. 45º C/ LONG. 100x19 #18, TRAV.PERF. 38x38 #18 C/ L=1200mm</v>
          </cell>
        </row>
        <row r="105">
          <cell r="A105" t="str">
            <v>LEVE</v>
          </cell>
        </row>
        <row r="106">
          <cell r="A106" t="str">
            <v>TÊ HORIZ. C/ LONG. 75x19 #18, TRAV.PERF. 38x19 #18 C/ L=200mm</v>
          </cell>
        </row>
        <row r="107">
          <cell r="A107" t="str">
            <v>TÊ HORIZ. C/ LONG. 75x19 #18, TRAV.PERF. 38x19 #18 C/ L=300mm</v>
          </cell>
        </row>
        <row r="108">
          <cell r="A108" t="str">
            <v>TÊ HORIZ. C/ LONG. 75x19 #18, TRAV.PERF. 38x19 #18 C/ L=400mm</v>
          </cell>
        </row>
        <row r="109">
          <cell r="A109" t="str">
            <v>TÊ HORIZ. C/ LONG. 75x19 #18, TRAV.PERF. 38x19 #18 C/ L=500mm</v>
          </cell>
        </row>
        <row r="110">
          <cell r="A110" t="str">
            <v>TÊ HORIZ. C/ LONG. 75x19 #18, TRAV.PERF. 38x19 #18 C/ L=600mm</v>
          </cell>
        </row>
        <row r="112">
          <cell r="A112" t="str">
            <v>SEMI-PESADO</v>
          </cell>
        </row>
        <row r="113">
          <cell r="A113" t="str">
            <v>TÊ HORIZ. C/ LONG. 100x19 #18, TRAV.PERF. 38x19 #18 C/ L=200mm</v>
          </cell>
        </row>
        <row r="114">
          <cell r="A114" t="str">
            <v>TÊ HORIZ. C/ LONG. 100x19 #18, TRAV.PERF. 38x19 #18 C/ L=300mm</v>
          </cell>
        </row>
        <row r="115">
          <cell r="A115" t="str">
            <v>TÊ HORIZ. C/ LONG. 100x19 #18, TRAV.PERF. 38x19 #18 C/ L=400mm</v>
          </cell>
        </row>
        <row r="116">
          <cell r="A116" t="str">
            <v>TÊ HORIZ. C/ LONG. 100x19 #18, TRAV.PERF. 38x19 #18 C/ L=500mm</v>
          </cell>
        </row>
        <row r="117">
          <cell r="A117" t="str">
            <v>TÊ HORIZ. C/ LONG. 100x19 #18, TRAV.PERF. 38x19 #18 C/ L=600mm</v>
          </cell>
        </row>
        <row r="118">
          <cell r="A118" t="str">
            <v>TÊ HORIZ. C/ LONG. 100x19 #18, TRAV.PERF. 38x19 #18 C/ L=700mm</v>
          </cell>
        </row>
        <row r="119">
          <cell r="A119" t="str">
            <v>TÊ HORIZ. C/ LONG. 100x19 #18, TRAV.PERF. 38x19 #18 C/ L=800mm</v>
          </cell>
        </row>
        <row r="120">
          <cell r="A120" t="str">
            <v>TÊ HORIZ. C/ LONG. 100x19 #18, TRAV.PERF. 38x19 #18 C/ L=900mm</v>
          </cell>
        </row>
        <row r="121">
          <cell r="A121" t="str">
            <v>TÊ HORIZ. C/ LONG. 100x19 #18, TRAV.PERF. 38x19 #18 C/ L=1000mm</v>
          </cell>
        </row>
        <row r="122">
          <cell r="A122" t="str">
            <v>TÊ HORIZ. C/ LONG. 100x19 #18, TRAV.PERF. 38x19 #18 C/ L=1200mm</v>
          </cell>
        </row>
        <row r="124">
          <cell r="A124" t="str">
            <v>PESADO</v>
          </cell>
        </row>
        <row r="125">
          <cell r="A125" t="str">
            <v>TÊ HORIZ. C/ LONG. 100x19 #18, TRAV.PERF. 38x38 #18 C/ L=400mm</v>
          </cell>
        </row>
        <row r="126">
          <cell r="A126" t="str">
            <v>TÊ HORIZ. C/ LONG. 100x19 #18, TRAV.PERF. 38x38 #18 C/ L=500mm</v>
          </cell>
        </row>
        <row r="127">
          <cell r="A127" t="str">
            <v>TÊ HORIZ. C/ LONG. 100x19 #18, TRAV.PERF. 38x38 #18 C/ L=600mm</v>
          </cell>
        </row>
        <row r="128">
          <cell r="A128" t="str">
            <v>TÊ HORIZ. C/ LONG. 100x19 #18, TRAV.PERF. 38x38 #18 C/ L=700mm</v>
          </cell>
        </row>
        <row r="129">
          <cell r="A129" t="str">
            <v>TÊ HORIZ. C/ LONG. 100x19 #18, TRAV.PERF. 38x38 #18 C/ L=800mm</v>
          </cell>
        </row>
        <row r="130">
          <cell r="A130" t="str">
            <v>TÊ HORIZ. C/ LONG. 100x19 #18, TRAV.PERF. 38x38 #18 C/ L=900mm</v>
          </cell>
        </row>
        <row r="131">
          <cell r="A131" t="str">
            <v>TÊ HORIZ. C/ LONG. 100x19 #18, TRAV.PERF. 38x38 #18 C/ L=1000mm</v>
          </cell>
        </row>
        <row r="132">
          <cell r="A132" t="str">
            <v>TÊ HORIZ. C/ LONG. 100x19 #18, TRAV.PERF. 38x38 #18 C/ L=1200mm</v>
          </cell>
        </row>
        <row r="134">
          <cell r="A134" t="str">
            <v>LEVE</v>
          </cell>
        </row>
        <row r="135">
          <cell r="A135" t="str">
            <v>JUNÇÃO 90º ESQ. C/ LONG. 75x19 #18, TRAV.PERF. 38x19 #18 C/ L=200mm</v>
          </cell>
        </row>
        <row r="136">
          <cell r="A136" t="str">
            <v>JUNÇÃO 90º ESQ. C/ LONG. 75x19 #18, TRAV.PERF. 38x19 #18 C/ L=300mm</v>
          </cell>
        </row>
        <row r="137">
          <cell r="A137" t="str">
            <v>JUNÇÃO 90º ESQ. C/ LONG. 75x19 #18, TRAV.PERF. 38x19 #18 C/ L=400mm</v>
          </cell>
        </row>
        <row r="138">
          <cell r="A138" t="str">
            <v>JUNÇÃO 90º ESQ. C/ LONG. 75x19 #18, TRAV.PERF. 38x19 #18 C/ L=500mm</v>
          </cell>
        </row>
        <row r="139">
          <cell r="A139" t="str">
            <v>JUNÇÃO 90º ESQ. C/ LONG. 75x19 #18, TRAV.PERF. 38x19 #18 C/ L=600mm</v>
          </cell>
        </row>
        <row r="141">
          <cell r="A141" t="str">
            <v>SEMI-PESADO</v>
          </cell>
        </row>
        <row r="142">
          <cell r="A142" t="str">
            <v>JUNÇÃO 90º ESQ. C/ LONG. 100x19 #18, TRAV.PERF. 38x19 #18 C/ L=200mm</v>
          </cell>
        </row>
        <row r="143">
          <cell r="A143" t="str">
            <v>JUNÇÃO 90º ESQ. C/ LONG. 100x19 #18, TRAV.PERF. 38x19 #18 C/ L=300mm</v>
          </cell>
        </row>
        <row r="144">
          <cell r="A144" t="str">
            <v>JUNÇÃO 90º ESQ. C/ LONG. 100x19 #18, TRAV.PERF. 38x19 #18 C/ L=400mm</v>
          </cell>
        </row>
        <row r="145">
          <cell r="A145" t="str">
            <v>JUNÇÃO 90º ESQ. C/ LONG. 100x19 #18, TRAV.PERF. 38x19 #18 C/ L=500mm</v>
          </cell>
        </row>
        <row r="146">
          <cell r="A146" t="str">
            <v>JUNÇÃO 90º ESQ. C/ LONG. 100x19 #18, TRAV.PERF. 38x19 #18 C/ L=600mm</v>
          </cell>
        </row>
        <row r="147">
          <cell r="A147" t="str">
            <v>JUNÇÃO 90º ESQ. C/ LONG. 100x19 #18, TRAV.PERF. 38x19 #18 C/ L=700mm</v>
          </cell>
        </row>
        <row r="148">
          <cell r="A148" t="str">
            <v>JUNÇÃO 90º ESQ. C/ LONG. 100x19 #18, TRAV.PERF. 38x19 #18 C/ L=800mm</v>
          </cell>
        </row>
        <row r="149">
          <cell r="A149" t="str">
            <v>JUNÇÃO 90º ESQ. C/ LONG. 100x19 #18, TRAV.PERF. 38x19 #18 C/ L=900mm</v>
          </cell>
        </row>
        <row r="150">
          <cell r="A150" t="str">
            <v>JUNÇÃO 90º ESQ. C/ LONG. 100x19 #18, TRAV.PERF. 38x19 #18 C/ L=1000mm</v>
          </cell>
        </row>
        <row r="151">
          <cell r="A151" t="str">
            <v>JUNÇÃO 90º ESQ. C/ LONG. 100x19 #18, TRAV.PERF. 38x19 #18 C/ L=1200mm</v>
          </cell>
        </row>
        <row r="153">
          <cell r="A153" t="str">
            <v>PESADO</v>
          </cell>
        </row>
        <row r="154">
          <cell r="A154" t="str">
            <v>JUNÇÃO 90º ESQ. C/ LONG. 100x19 #18, TRAV.PERF. 38x38 #18 C/ L=400mm</v>
          </cell>
        </row>
        <row r="155">
          <cell r="A155" t="str">
            <v>JUNÇÃO 90º ESQ. C/ LONG. 100x19 #18, TRAV.PERF. 38x38 #18 C/ L=500mm</v>
          </cell>
        </row>
        <row r="156">
          <cell r="A156" t="str">
            <v>JUNÇÃO 90º ESQ. C/ LONG. 100x19 #18, TRAV.PERF. 38x38 #18 C/ L=600mm</v>
          </cell>
        </row>
        <row r="157">
          <cell r="A157" t="str">
            <v>JUNÇÃO 90º ESQ. C/ LONG. 100x19 #18, TRAV.PERF. 38x38 #18 C/ L=700mm</v>
          </cell>
        </row>
        <row r="158">
          <cell r="A158" t="str">
            <v>JUNÇÃO 90º ESQ. C/ LONG. 100x19 #18, TRAV.PERF. 38x38 #18 C/ L=800mm</v>
          </cell>
        </row>
        <row r="159">
          <cell r="A159" t="str">
            <v>JUNÇÃO 90º ESQ. C/ LONG. 100x19 #18, TRAV.PERF. 38x38 #18 C/ L=900mm</v>
          </cell>
        </row>
        <row r="160">
          <cell r="A160" t="str">
            <v>JUNÇÃO 90º ESQ. C/ LONG. 100x19 #18, TRAV.PERF. 38x38 #18 C/ L=1000mm</v>
          </cell>
        </row>
        <row r="161">
          <cell r="A161" t="str">
            <v>JUNÇÃO 90º ESQ. C/ LONG. 100x19 #18, TRAV.PERF. 38x38 #18 C/ L=1200mm</v>
          </cell>
        </row>
        <row r="163">
          <cell r="A163" t="str">
            <v>LEVE</v>
          </cell>
        </row>
        <row r="164">
          <cell r="A164" t="str">
            <v>JUNÇÃO 45º ESQ. C/ LONG. 75x19 #18, TRAV.PERF. 38x19 #18 C/ L=200mm</v>
          </cell>
        </row>
        <row r="165">
          <cell r="A165" t="str">
            <v>JUNÇÃO 45º ESQ. C/ LONG. 75x19 #18, TRAV.PERF. 38x19 #18 C/ L=300mm</v>
          </cell>
        </row>
        <row r="166">
          <cell r="A166" t="str">
            <v>JUNÇÃO 45º ESQ. C/ LONG. 75x19 #18, TRAV.PERF. 38x19 #18 C/ L=400mm</v>
          </cell>
        </row>
        <row r="167">
          <cell r="A167" t="str">
            <v>JUNÇÃO 45º ESQ. C/ LONG. 75x19 #18, TRAV.PERF. 38x19 #18 C/ L=500mm</v>
          </cell>
        </row>
        <row r="168">
          <cell r="A168" t="str">
            <v>JUNÇÃO 45º ESQ. C/ LONG. 75x19 #18, TRAV.PERF. 38x19 #18 C/ L=600mm</v>
          </cell>
        </row>
        <row r="170">
          <cell r="A170" t="str">
            <v>SEMI-PESADO</v>
          </cell>
        </row>
        <row r="171">
          <cell r="A171" t="str">
            <v>JUNÇÃO 45º ESQ. C/ LONG. 100x19 #18, TRAV.PERF. 38x19 #18 C/ L=200mm</v>
          </cell>
        </row>
        <row r="172">
          <cell r="A172" t="str">
            <v>JUNÇÃO 45º ESQ. C/ LONG. 100x19 #18, TRAV.PERF. 38x19 #18 C/ L=300mm</v>
          </cell>
        </row>
        <row r="173">
          <cell r="A173" t="str">
            <v>JUNÇÃO 45º ESQ. C/ LONG. 100x19 #18, TRAV.PERF. 38x19 #18 C/ L=400mm</v>
          </cell>
        </row>
        <row r="174">
          <cell r="A174" t="str">
            <v>JUNÇÃO 45º ESQ. C/ LONG. 100x19 #18, TRAV.PERF. 38x19 #18 C/ L=500mm</v>
          </cell>
        </row>
        <row r="175">
          <cell r="A175" t="str">
            <v>JUNÇÃO 45º ESQ. C/ LONG. 100x19 #18, TRAV.PERF. 38x19 #18 C/ L=600mm</v>
          </cell>
        </row>
        <row r="176">
          <cell r="A176" t="str">
            <v>JUNÇÃO 45º ESQ. C/ LONG. 100x19 #18, TRAV.PERF. 38x19 #18 C/ L=700mm</v>
          </cell>
        </row>
        <row r="177">
          <cell r="A177" t="str">
            <v>JUNÇÃO 45º ESQ. C/ LONG. 100x19 #18, TRAV.PERF. 38x19 #18 C/ L=800mm</v>
          </cell>
        </row>
        <row r="178">
          <cell r="A178" t="str">
            <v>JUNÇÃO 45º ESQ. C/ LONG. 100x19 #18, TRAV.PERF. 38x19 #18 C/ L=900mm</v>
          </cell>
        </row>
        <row r="179">
          <cell r="A179" t="str">
            <v>JUNÇÃO 45º ESQ. C/ LONG. 100x19 #18, TRAV.PERF. 38x19 #18 C/ L=1000mm</v>
          </cell>
        </row>
        <row r="180">
          <cell r="A180" t="str">
            <v>JUNÇÃO 45º ESQ. C/ LONG. 100x19 #18, TRAV.PERF. 38x19 #18 C/ L=1200mm</v>
          </cell>
        </row>
        <row r="182">
          <cell r="A182" t="str">
            <v>PESADO</v>
          </cell>
        </row>
        <row r="183">
          <cell r="A183" t="str">
            <v>JUNÇÃO 45º ESQ. C/ LONG. 100x19 #18, TRAV.PERF. 38x38 #18 C/ L=400mm</v>
          </cell>
        </row>
        <row r="184">
          <cell r="A184" t="str">
            <v>JUNÇÃO 45º ESQ. C/ LONG. 100x19 #18, TRAV.PERF. 38x38 #18 C/ L=500mm</v>
          </cell>
        </row>
        <row r="185">
          <cell r="A185" t="str">
            <v>JUNÇÃO 45º ESQ. C/ LONG. 100x19 #18, TRAV.PERF. 38x38 #18 C/ L=600mm</v>
          </cell>
        </row>
        <row r="186">
          <cell r="A186" t="str">
            <v>JUNÇÃO 45º ESQ. C/ LONG. 100x19 #18, TRAV.PERF. 38x38 #18 C/ L=700mm</v>
          </cell>
        </row>
        <row r="187">
          <cell r="A187" t="str">
            <v>JUNÇÃO 45º ESQ. C/ LONG. 100x19 #18, TRAV.PERF. 38x38 #18 C/ L=800mm</v>
          </cell>
        </row>
        <row r="188">
          <cell r="A188" t="str">
            <v>JUNÇÃO 45º ESQ. C/ LONG. 100x19 #18, TRAV.PERF. 38x38 #18 C/ L=900mm</v>
          </cell>
        </row>
        <row r="189">
          <cell r="A189" t="str">
            <v>JUNÇÃO 45º ESQ. C/ LONG. 100x19 #18, TRAV.PERF. 38x38 #18 C/ L=1000mm</v>
          </cell>
        </row>
        <row r="190">
          <cell r="A190" t="str">
            <v>JUNÇÃO 45º ESQ. C/ LONG. 100x19 #18, TRAV.PERF. 38x38 #18 C/ L=1200mm</v>
          </cell>
        </row>
        <row r="192">
          <cell r="A192" t="str">
            <v>LEVE</v>
          </cell>
        </row>
        <row r="193">
          <cell r="A193" t="str">
            <v>JUNÇÃO 90º DIR. C/ LONG. 75x19 #18, TRAV.PERF. 38x19 #18 C/ L=200mm</v>
          </cell>
        </row>
        <row r="194">
          <cell r="A194" t="str">
            <v>JUNÇÃO 90º DIR. C/ LONG. 75x19 #18, TRAV.PERF. 38x19 #18 C/ L=300mm</v>
          </cell>
        </row>
        <row r="195">
          <cell r="A195" t="str">
            <v>JUNÇÃO 90º DIR. C/ LONG. 75x19 #18, TRAV.PERF. 38x19 #18 C/ L=400mm</v>
          </cell>
        </row>
        <row r="196">
          <cell r="A196" t="str">
            <v>JUNÇÃO 90º DIR. C/ LONG. 75x19 #18, TRAV.PERF. 38x19 #18 C/ L=500mm</v>
          </cell>
        </row>
        <row r="197">
          <cell r="A197" t="str">
            <v>JUNÇÃO 90º DIR. C/ LONG. 75x19 #18, TRAV.PERF. 38x19 #18 C/ L=600mm</v>
          </cell>
        </row>
        <row r="199">
          <cell r="A199" t="str">
            <v>SEMI-PESADO</v>
          </cell>
        </row>
        <row r="200">
          <cell r="A200" t="str">
            <v>JUNÇÃO 90º DIR. C/ LONG. 100x19 #18, TRAV.PERF. 38x19 #18 C/ L=200mm</v>
          </cell>
        </row>
        <row r="201">
          <cell r="A201" t="str">
            <v>JUNÇÃO 90º DIR. C/ LONG. 100x19 #18, TRAV.PERF. 38x19 #18 C/ L=300mm</v>
          </cell>
        </row>
        <row r="202">
          <cell r="A202" t="str">
            <v>JUNÇÃO 90º DIR. C/ LONG. 100x19 #18, TRAV.PERF. 38x19 #18 C/ L=400mm</v>
          </cell>
        </row>
        <row r="203">
          <cell r="A203" t="str">
            <v>JUNÇÃO 90º DIR. C/ LONG. 100x19 #18, TRAV.PERF. 38x19 #18 C/ L=500mm</v>
          </cell>
        </row>
        <row r="204">
          <cell r="A204" t="str">
            <v>JUNÇÃO 90º DIR. C/ LONG. 100x19 #18, TRAV.PERF. 38x19 #18 C/ L=600mm</v>
          </cell>
        </row>
        <row r="205">
          <cell r="A205" t="str">
            <v>JUNÇÃO 90º DIR. C/ LONG. 100x19 #18, TRAV.PERF. 38x19 #18 C/ L=700mm</v>
          </cell>
        </row>
        <row r="206">
          <cell r="A206" t="str">
            <v>JUNÇÃO 90º DIR. C/ LONG. 100x19 #18, TRAV.PERF. 38x19 #18 C/ L=800mm</v>
          </cell>
        </row>
        <row r="207">
          <cell r="A207" t="str">
            <v>JUNÇÃO 90º DIR. C/ LONG. 100x19 #18, TRAV.PERF. 38x19 #18 C/ L=900mm</v>
          </cell>
        </row>
        <row r="208">
          <cell r="A208" t="str">
            <v>JUNÇÃO 90º DIR. C/ LONG. 100x19 #18, TRAV.PERF. 38x19 #18 C/ L=1000mm</v>
          </cell>
        </row>
        <row r="209">
          <cell r="A209" t="str">
            <v>JUNÇÃO 90º DIR. C/ LONG. 100x19 #18, TRAV.PERF. 38x19 #18 C/ L=1200mm</v>
          </cell>
        </row>
        <row r="211">
          <cell r="A211" t="str">
            <v>PESADO</v>
          </cell>
        </row>
        <row r="212">
          <cell r="A212" t="str">
            <v>JUNÇÃO 90º DIR. C/ LONG. 100x19 #18, TRAV.PERF. 38x38 #18 C/ L=400mm</v>
          </cell>
        </row>
        <row r="213">
          <cell r="A213" t="str">
            <v>JUNÇÃO 90º DIR. C/ LONG. 100x19 #18, TRAV.PERF. 38x38 #18 C/ L=500mm</v>
          </cell>
        </row>
        <row r="214">
          <cell r="A214" t="str">
            <v>JUNÇÃO 90º DIR. C/ LONG. 100x19 #18, TRAV.PERF. 38x38 #18 C/ L=600mm</v>
          </cell>
        </row>
        <row r="215">
          <cell r="A215" t="str">
            <v>JUNÇÃO 90º DIR. C/ LONG. 100x19 #18, TRAV.PERF. 38x38 #18 C/ L=700mm</v>
          </cell>
        </row>
        <row r="216">
          <cell r="A216" t="str">
            <v>JUNÇÃO 90º DIR. C/ LONG. 100x19 #18, TRAV.PERF. 38x38 #18 C/ L=800mm</v>
          </cell>
        </row>
        <row r="217">
          <cell r="A217" t="str">
            <v>JUNÇÃO 90º DIR. C/ LONG. 100x19 #18, TRAV.PERF. 38x38 #18 C/ L=900mm</v>
          </cell>
        </row>
        <row r="218">
          <cell r="A218" t="str">
            <v>JUNÇÃO 90º DIR. C/ LONG. 100x19 #18, TRAV.PERF. 38x38 #18 C/ L=1000mm</v>
          </cell>
        </row>
        <row r="219">
          <cell r="A219" t="str">
            <v>JUNÇÃO 90º DIR. C/ LONG. 100x19 #18, TRAV.PERF. 38x38 #18 C/ L=1200mm</v>
          </cell>
        </row>
        <row r="221">
          <cell r="A221" t="str">
            <v>LEVE</v>
          </cell>
        </row>
        <row r="222">
          <cell r="A222" t="str">
            <v>JUNÇÃO 45º DIR. C/ LONG. 75x19 #18, TRAV.PERF. 38x19 #18 C/ L=200mm</v>
          </cell>
        </row>
        <row r="223">
          <cell r="A223" t="str">
            <v>JUNÇÃO 45º DIR. C/ LONG. 75x19 #18, TRAV.PERF. 38x19 #18 C/ L=300mm</v>
          </cell>
        </row>
        <row r="224">
          <cell r="A224" t="str">
            <v>JUNÇÃO 45º DIR. C/ LONG. 75x19 #18, TRAV.PERF. 38x19 #18 C/ L=400mm</v>
          </cell>
        </row>
        <row r="225">
          <cell r="A225" t="str">
            <v>JUNÇÃO 45º DIR. C/ LONG. 75x19 #18, TRAV.PERF. 38x19 #18 C/ L=500mm</v>
          </cell>
        </row>
        <row r="226">
          <cell r="A226" t="str">
            <v>JUNÇÃO 45º DIR. C/ LONG. 75x19 #18, TRAV.PERF. 38x19 #18 C/ L=600mm</v>
          </cell>
        </row>
        <row r="228">
          <cell r="A228" t="str">
            <v>SEMI-PESADO</v>
          </cell>
        </row>
        <row r="229">
          <cell r="A229" t="str">
            <v>JUNÇÃO 45º DIR. C/ LONG. 100x19 #18, TRAV.PERF. 38x19 #18 C/ L=200mm</v>
          </cell>
        </row>
        <row r="230">
          <cell r="A230" t="str">
            <v>JUNÇÃO 45º DIR. C/ LONG. 100x19 #18, TRAV.PERF. 38x19 #18 C/ L=300mm</v>
          </cell>
        </row>
        <row r="231">
          <cell r="A231" t="str">
            <v>JUNÇÃO 45º DIR. C/ LONG. 100x19 #18, TRAV.PERF. 38x19 #18 C/ L=400mm</v>
          </cell>
        </row>
        <row r="232">
          <cell r="A232" t="str">
            <v>JUNÇÃO 45º DIR. C/ LONG. 100x19 #18, TRAV.PERF. 38x19 #18 C/ L=500mm</v>
          </cell>
        </row>
        <row r="233">
          <cell r="A233" t="str">
            <v>JUNÇÃO 45º DIR. C/ LONG. 100x19 #18, TRAV.PERF. 38x19 #18 C/ L=600mm</v>
          </cell>
        </row>
        <row r="234">
          <cell r="A234" t="str">
            <v>JUNÇÃO 45º DIR. C/ LONG. 100x19 #18, TRAV.PERF. 38x19 #18 C/ L=700mm</v>
          </cell>
        </row>
        <row r="235">
          <cell r="A235" t="str">
            <v>JUNÇÃO 45º DIR. C/ LONG. 100x19 #18, TRAV.PERF. 38x19 #18 C/ L=800mm</v>
          </cell>
        </row>
        <row r="236">
          <cell r="A236" t="str">
            <v>JUNÇÃO 45º DIR. C/ LONG. 100x19 #18, TRAV.PERF. 38x19 #18 C/ L=900mm</v>
          </cell>
        </row>
        <row r="237">
          <cell r="A237" t="str">
            <v>JUNÇÃO 45º DIR. C/ LONG. 100x19 #18, TRAV.PERF. 38x19 #18 C/ L=1000mm</v>
          </cell>
        </row>
        <row r="238">
          <cell r="A238" t="str">
            <v>JUNÇÃO 45º DIR. C/ LONG. 100x19 #18, TRAV.PERF. 38x19 #18 C/ L=1200mm</v>
          </cell>
        </row>
        <row r="240">
          <cell r="A240" t="str">
            <v>PESADO</v>
          </cell>
        </row>
        <row r="241">
          <cell r="A241" t="str">
            <v>JUNÇÃO 45º DIR. C/ LONG. 100x19 #18, TRAV.PERF. 38x38 #18 C/ L=400mm</v>
          </cell>
        </row>
        <row r="242">
          <cell r="A242" t="str">
            <v>JUNÇÃO 45º DIR. C/ LONG. 100x19 #18, TRAV.PERF. 38x38 #18 C/ L=500mm</v>
          </cell>
        </row>
        <row r="243">
          <cell r="A243" t="str">
            <v>JUNÇÃO 45º DIR. C/ LONG. 100x19 #18, TRAV.PERF. 38x38 #18 C/ L=600mm</v>
          </cell>
        </row>
        <row r="244">
          <cell r="A244" t="str">
            <v>JUNÇÃO 45º DIR. C/ LONG. 100x19 #18, TRAV.PERF. 38x38 #18 C/ L=700mm</v>
          </cell>
        </row>
        <row r="245">
          <cell r="A245" t="str">
            <v>JUNÇÃO 45º DIR. C/ LONG. 100x19 #18, TRAV.PERF. 38x38 #18 C/ L=800mm</v>
          </cell>
        </row>
        <row r="246">
          <cell r="A246" t="str">
            <v>JUNÇÃO 45º DIR. C/ LONG. 100x19 #18, TRAV.PERF. 38x38 #18 C/ L=900mm</v>
          </cell>
        </row>
        <row r="247">
          <cell r="A247" t="str">
            <v>JUNÇÃO 45º DIR. C/ LONG. 100x19 #18, TRAV.PERF. 38x38 #18 C/ L=1000mm</v>
          </cell>
        </row>
        <row r="248">
          <cell r="A248" t="str">
            <v>JUNÇÃO 45º DIR. C/ LONG. 100x19 #18, TRAV.PERF. 38x38 #18 C/ L=1200mm</v>
          </cell>
        </row>
        <row r="250">
          <cell r="A250" t="str">
            <v>LEVE</v>
          </cell>
        </row>
        <row r="251">
          <cell r="A251" t="str">
            <v>CRUZETA 90º C/ LONG. 75x19 #18, TRAV.PERF. 38x19 #18 C/ L=200mm</v>
          </cell>
        </row>
        <row r="252">
          <cell r="A252" t="str">
            <v>CRUZETA 90º C/ LONG. 75x19 #18, TRAV.PERF. 38x19 #18 C/ L=300mm</v>
          </cell>
        </row>
        <row r="253">
          <cell r="A253" t="str">
            <v>CRUZETA 90º C/ LONG. 75x19 #18, TRAV.PERF. 38x19 #18 C/ L=400mm</v>
          </cell>
        </row>
        <row r="254">
          <cell r="A254" t="str">
            <v>CRUZETA 90º C/ LONG. 75x19 #18, TRAV.PERF. 38x19 #18 C/ L=500mm</v>
          </cell>
        </row>
        <row r="255">
          <cell r="A255" t="str">
            <v>CRUZETA 90º C/ LONG. 75x19 #18, TRAV.PERF. 38x19 #18 C/ L=600mm</v>
          </cell>
        </row>
        <row r="257">
          <cell r="A257" t="str">
            <v>SEMI-PESADO</v>
          </cell>
        </row>
        <row r="258">
          <cell r="A258" t="str">
            <v>CRUZETA 90º C/ LONG. 100x19 #18, TRAV.PERF. 38x19 #18 C/ L=200mm</v>
          </cell>
        </row>
        <row r="259">
          <cell r="A259" t="str">
            <v>CRUZETA 90º C/ LONG. 100x19 #18, TRAV.PERF. 38x19 #18 C/ L=300mm</v>
          </cell>
        </row>
        <row r="260">
          <cell r="A260" t="str">
            <v>CRUZETA 90º C/ LONG. 100x19 #18, TRAV.PERF. 38x19 #18 C/ L=400mm</v>
          </cell>
        </row>
        <row r="261">
          <cell r="A261" t="str">
            <v>CRUZETA 90º C/ LONG. 100x19 #18, TRAV.PERF. 38x19 #18 C/ L=500mm</v>
          </cell>
        </row>
        <row r="262">
          <cell r="A262" t="str">
            <v>CRUZETA 90º C/ LONG. 100x19 #18, TRAV.PERF. 38x19 #18 C/ L=600mm</v>
          </cell>
        </row>
        <row r="263">
          <cell r="A263" t="str">
            <v>CRUZETA 90º C/ LONG. 100x19 #18, TRAV.PERF. 38x19 #18 C/ L=700mm</v>
          </cell>
        </row>
        <row r="264">
          <cell r="A264" t="str">
            <v>CRUZETA 90º C/ LONG. 100x19 #18, TRAV.PERF. 38x19 #18 C/ L=800mm</v>
          </cell>
        </row>
        <row r="265">
          <cell r="A265" t="str">
            <v>CRUZETA 90º C/ LONG. 100x19 #18, TRAV.PERF. 38x19 #18 C/ L=900mm</v>
          </cell>
        </row>
        <row r="266">
          <cell r="A266" t="str">
            <v>CRUZETA 90º C/ LONG. 100x19 #18, TRAV.PERF. 38x19 #18 C/ L=1000mm</v>
          </cell>
        </row>
        <row r="267">
          <cell r="A267" t="str">
            <v>CRUZETA 90º C/ LONG. 100x19 #18, TRAV.PERF. 38x19 #18 C/ L=1200mm</v>
          </cell>
        </row>
        <row r="269">
          <cell r="A269" t="str">
            <v>PESADO</v>
          </cell>
        </row>
        <row r="270">
          <cell r="A270" t="str">
            <v>CRUZETA 90º C/ LONG. 100x19 #18, TRAV.PERF. 38x38 #18 C/ L=400mm</v>
          </cell>
        </row>
        <row r="271">
          <cell r="A271" t="str">
            <v>CRUZETA 90º C/ LONG. 100x19 #18, TRAV.PERF. 38x38 #18 C/ L=500mm</v>
          </cell>
        </row>
        <row r="272">
          <cell r="A272" t="str">
            <v>CRUZETA 90º C/ LONG. 100x19 #18, TRAV.PERF. 38x38 #18 C/ L=600mm</v>
          </cell>
        </row>
        <row r="273">
          <cell r="A273" t="str">
            <v>CRUZETA 90º C/ LONG. 100x19 #18, TRAV.PERF. 38x38 #18 C/ L=700mm</v>
          </cell>
        </row>
        <row r="274">
          <cell r="A274" t="str">
            <v>CRUZETA 90º C/ LONG. 100x19 #18, TRAV.PERF. 38x38 #18 C/ L=800mm</v>
          </cell>
        </row>
        <row r="275">
          <cell r="A275" t="str">
            <v>CRUZETA 90º C/ LONG. 100x19 #18, TRAV.PERF. 38x38 #18 C/ L=900mm</v>
          </cell>
        </row>
        <row r="276">
          <cell r="A276" t="str">
            <v>CRUZETA 90º C/ LONG. 100x19 #18, TRAV.PERF. 38x38 #18 C/ L=1000mm</v>
          </cell>
        </row>
        <row r="277">
          <cell r="A277" t="str">
            <v>CRUZETA 90º C/ LONG. 100x19 #18, TRAV.PERF. 38x38 #18 C/ L=1200mm</v>
          </cell>
        </row>
        <row r="279">
          <cell r="A279" t="str">
            <v>LEVE</v>
          </cell>
        </row>
        <row r="280">
          <cell r="A280" t="str">
            <v>COTOVELO RETO 90º C/ LONG. 75x19 #18, TRAV.PERF. 38x19 #18 C/ L=200mm</v>
          </cell>
        </row>
        <row r="281">
          <cell r="A281" t="str">
            <v>COTOVELO RETO 90º C/ LONG. 75x19 #18, TRAV.PERF. 38x19 #18 C/ L=300mm</v>
          </cell>
        </row>
        <row r="282">
          <cell r="A282" t="str">
            <v>COTOVELO RETO 90º C/ LONG. 75x19 #18, TRAV.PERF. 38x19 #18 C/ L=400mm</v>
          </cell>
        </row>
        <row r="283">
          <cell r="A283" t="str">
            <v>COTOVELO RETO 90º C/ LONG. 75x19 #18, TRAV.PERF. 38x19 #18 C/ L=500mm</v>
          </cell>
        </row>
        <row r="284">
          <cell r="A284" t="str">
            <v>COTOVELO RETO 90º C/ LONG. 75x19 #18, TRAV.PERF. 38x19 #18 C/ L=600mm</v>
          </cell>
        </row>
        <row r="286">
          <cell r="A286" t="str">
            <v>SEMI-PESADO</v>
          </cell>
        </row>
        <row r="287">
          <cell r="A287" t="str">
            <v>COTOVELO RETO 90º C/ LONG. 100x19 #18, TRAV.PERF. 38x19 #18 C/ L=200mm</v>
          </cell>
        </row>
        <row r="288">
          <cell r="A288" t="str">
            <v>COTOVELO RETO 90º C/ LONG. 100x19 #18, TRAV.PERF. 38x19 #18 C/ L=300mm</v>
          </cell>
        </row>
        <row r="289">
          <cell r="A289" t="str">
            <v>COTOVELO RETO 90º C/ LONG. 100x19 #18, TRAV.PERF. 38x19 #18 C/ L=400mm</v>
          </cell>
        </row>
        <row r="290">
          <cell r="A290" t="str">
            <v>COTOVELO RETO 90º C/ LONG. 100x19 #18, TRAV.PERF. 38x19 #18 C/ L=500mm</v>
          </cell>
        </row>
        <row r="291">
          <cell r="A291" t="str">
            <v>COTOVELO RETO 90º C/ LONG. 100x19 #18, TRAV.PERF. 38x19 #18 C/ L=600mm</v>
          </cell>
        </row>
        <row r="292">
          <cell r="A292" t="str">
            <v>COTOVELO RETO 90º C/ LONG. 100x19 #18, TRAV.PERF. 38x19 #18 C/ L=700mm</v>
          </cell>
        </row>
        <row r="293">
          <cell r="A293" t="str">
            <v>COTOVELO RETO 90º C/ LONG. 100x19 #18, TRAV.PERF. 38x19 #18 C/ L=800mm</v>
          </cell>
        </row>
        <row r="294">
          <cell r="A294" t="str">
            <v>COTOVELO RETO 90º C/ LONG. 100x19 #18, TRAV.PERF. 38x19 #18 C/ L=900mm</v>
          </cell>
        </row>
        <row r="295">
          <cell r="A295" t="str">
            <v>COTOVELO RETO 90º C/ LONG. 100x19 #18, TRAV.PERF. 38x19 #18 C/ L=1000mm</v>
          </cell>
        </row>
        <row r="296">
          <cell r="A296" t="str">
            <v>COTOVELO RETO 90º C/ LONG. 100x19 #18, TRAV.PERF. 38x19 #18 C/ L=1200mm</v>
          </cell>
        </row>
        <row r="298">
          <cell r="A298" t="str">
            <v>PESADO</v>
          </cell>
        </row>
        <row r="299">
          <cell r="A299" t="str">
            <v>COTOVELO RETO 90º C/ LONG. 100x19 #18, TRAV.PERF. 38x38 #18 C/ L=400mm</v>
          </cell>
        </row>
        <row r="300">
          <cell r="A300" t="str">
            <v>COTOVELO RETO 90º C/ LONG. 100x19 #18, TRAV.PERF. 38x38 #18 C/ L=500mm</v>
          </cell>
        </row>
        <row r="301">
          <cell r="A301" t="str">
            <v>COTOVELO RETO 90º C/ LONG. 100x19 #18, TRAV.PERF. 38x38 #18 C/ L=600mm</v>
          </cell>
        </row>
        <row r="302">
          <cell r="A302" t="str">
            <v>COTOVELO RETO 90º C/ LONG. 100x19 #18, TRAV.PERF. 38x38 #18 C/ L=700mm</v>
          </cell>
        </row>
        <row r="303">
          <cell r="A303" t="str">
            <v>COTOVELO RETO 90º C/ LONG. 100x19 #18, TRAV.PERF. 38x38 #18 C/ L=800mm</v>
          </cell>
        </row>
        <row r="304">
          <cell r="A304" t="str">
            <v>COTOVELO RETO 90º C/ LONG. 100x19 #18, TRAV.PERF. 38x38 #18 C/ L=900mm</v>
          </cell>
        </row>
        <row r="305">
          <cell r="A305" t="str">
            <v>COTOVELO RETO 90º C/ LONG. 100x19 #18, TRAV.PERF. 38x38 #18 C/ L=1000mm</v>
          </cell>
        </row>
        <row r="306">
          <cell r="A306" t="str">
            <v>COTOVELO RETO 90º C/ LONG. 100x19 #18, TRAV.PERF. 38x38 #18 C/ L=1200mm</v>
          </cell>
        </row>
        <row r="308">
          <cell r="A308" t="str">
            <v>LEVE</v>
          </cell>
        </row>
        <row r="309">
          <cell r="A309" t="str">
            <v>TÊ RETO 90º C/ LONG. 75x19 #18, TRAV.PERF. 38x19 #18 C/ L=200mm</v>
          </cell>
        </row>
        <row r="310">
          <cell r="A310" t="str">
            <v>TÊ RETO 90º C/ LONG. 75x19 #18, TRAV.PERF. 38x19 #18 C/ L=300mm</v>
          </cell>
        </row>
        <row r="311">
          <cell r="A311" t="str">
            <v>TÊ RETO 90º C/ LONG. 75x19 #18, TRAV.PERF. 38x19 #18 C/ L=400mm</v>
          </cell>
        </row>
        <row r="312">
          <cell r="A312" t="str">
            <v>TÊ RETO 90º C/ LONG. 75x19 #18, TRAV.PERF. 38x19 #18 C/ L=500mm</v>
          </cell>
        </row>
        <row r="313">
          <cell r="A313" t="str">
            <v>TÊ RETO 90º C/ LONG. 75x19 #18, TRAV.PERF. 38x19 #18 C/ L=600mm</v>
          </cell>
        </row>
        <row r="315">
          <cell r="A315" t="str">
            <v>SEMI-PESADO</v>
          </cell>
        </row>
        <row r="316">
          <cell r="A316" t="str">
            <v>TÊ RETO 90º C/ LONG. 100x19 #18, TRAV.PERF. 38x19 #18 C/ L=200mm</v>
          </cell>
        </row>
        <row r="317">
          <cell r="A317" t="str">
            <v>TÊ RETO 90º C/ LONG. 100x19 #18, TRAV.PERF. 38x19 #18 C/ L=300mm</v>
          </cell>
        </row>
        <row r="318">
          <cell r="A318" t="str">
            <v>TÊ RETO 90º C/ LONG. 100x19 #18, TRAV.PERF. 38x19 #18 C/ L=400mm</v>
          </cell>
        </row>
        <row r="319">
          <cell r="A319" t="str">
            <v>TÊ RETO 90º C/ LONG. 100x19 #18, TRAV.PERF. 38x19 #18 C/ L=500mm</v>
          </cell>
        </row>
        <row r="320">
          <cell r="A320" t="str">
            <v>TÊ RETO 90º C/ LONG. 100x19 #18, TRAV.PERF. 38x19 #18 C/ L=600mm</v>
          </cell>
        </row>
        <row r="321">
          <cell r="A321" t="str">
            <v>TÊ RETO 90º C/ LONG. 100x19 #18, TRAV.PERF. 38x19 #18 C/ L=700mm</v>
          </cell>
        </row>
        <row r="322">
          <cell r="A322" t="str">
            <v>TÊ RETO 90º C/ LONG. 100x19 #18, TRAV.PERF. 38x19 #18 C/ L=800mm</v>
          </cell>
        </row>
        <row r="323">
          <cell r="A323" t="str">
            <v>TÊ RETO 90º C/ LONG. 100x19 #18, TRAV.PERF. 38x19 #18 C/ L=900mm</v>
          </cell>
        </row>
        <row r="324">
          <cell r="A324" t="str">
            <v>TÊ RETO 90º C/ LONG. 100x19 #18, TRAV.PERF. 38x19 #18 C/ L=1000mm</v>
          </cell>
        </row>
        <row r="325">
          <cell r="A325" t="str">
            <v>TÊ RETO 90º C/ LONG. 100x19 #18, TRAV.PERF. 38x19 #18 C/ L=1200mm</v>
          </cell>
        </row>
        <row r="327">
          <cell r="A327" t="str">
            <v>PESADO</v>
          </cell>
        </row>
        <row r="328">
          <cell r="A328" t="str">
            <v>TÊ RETO 90º C/ LONG. 100x19 #18, TRAV.PERF. 38x38 #18 C/ L=400mm</v>
          </cell>
        </row>
        <row r="329">
          <cell r="A329" t="str">
            <v>TÊ RETO 90º C/ LONG. 100x19 #18, TRAV.PERF. 38x38 #18 C/ L=500mm</v>
          </cell>
        </row>
        <row r="330">
          <cell r="A330" t="str">
            <v>TÊ RETO 90º C/ LONG. 100x19 #18, TRAV.PERF. 38x38 #18 C/ L=600mm</v>
          </cell>
        </row>
        <row r="331">
          <cell r="A331" t="str">
            <v>TÊ RETO 90º C/ LONG. 100x19 #18, TRAV.PERF. 38x38 #18 C/ L=700mm</v>
          </cell>
        </row>
        <row r="332">
          <cell r="A332" t="str">
            <v>TÊ RETO 90º C/ LONG. 100x19 #18, TRAV.PERF. 38x38 #18 C/ L=800mm</v>
          </cell>
        </row>
        <row r="333">
          <cell r="A333" t="str">
            <v>TÊ RETO 90º C/ LONG. 100x19 #18, TRAV.PERF. 38x38 #18 C/ L=900mm</v>
          </cell>
        </row>
        <row r="334">
          <cell r="A334" t="str">
            <v>TÊ RETO 90º C/ LONG. 100x19 #18, TRAV.PERF. 38x38 #18 C/ L=1000mm</v>
          </cell>
        </row>
        <row r="335">
          <cell r="A335" t="str">
            <v>TÊ RETO 90º C/ LONG. 100x19 #18, TRAV.PERF. 38x38 #18 C/ L=1200mm</v>
          </cell>
        </row>
        <row r="337">
          <cell r="A337" t="str">
            <v>LEVE</v>
          </cell>
        </row>
        <row r="338">
          <cell r="A338" t="str">
            <v>CRUZETA RETA 90º C/ LONG. 75x19 #18, TRAV.PERF. 38x19 #18 C/ L=200mm</v>
          </cell>
        </row>
        <row r="339">
          <cell r="A339" t="str">
            <v>CRUZETA RETA 90º C/ LONG. 75x19 #18, TRAV.PERF. 38x19 #18 C/ L=300mm</v>
          </cell>
        </row>
        <row r="340">
          <cell r="A340" t="str">
            <v>CRUZETA RETA 90º C/ LONG. 75x19 #18, TRAV.PERF. 38x19 #18 C/ L=400mm</v>
          </cell>
        </row>
        <row r="341">
          <cell r="A341" t="str">
            <v>CRUZETA RETA 90º C/ LONG. 75x19 #18, TRAV.PERF. 38x19 #18 C/ L=500mm</v>
          </cell>
        </row>
        <row r="342">
          <cell r="A342" t="str">
            <v>CRUZETA RETA 90º C/ LONG. 75x19 #18, TRAV.PERF. 38x19 #18 C/ L=600mm</v>
          </cell>
        </row>
        <row r="344">
          <cell r="A344" t="str">
            <v>SEMI-PESADO</v>
          </cell>
        </row>
        <row r="345">
          <cell r="A345" t="str">
            <v>CRUZETA RETA 90º C/ LONG. 100x19 #18, TRAV.PERF. 38x19 #18 C/ L=200mm</v>
          </cell>
        </row>
        <row r="346">
          <cell r="A346" t="str">
            <v>CRUZETA RETA 90º C/ LONG. 100x19 #18, TRAV.PERF. 38x19 #18 C/ L=300mm</v>
          </cell>
        </row>
        <row r="347">
          <cell r="A347" t="str">
            <v>CRUZETA RETA 90º C/ LONG. 100x19 #18, TRAV.PERF. 38x19 #18 C/ L=400mm</v>
          </cell>
        </row>
        <row r="348">
          <cell r="A348" t="str">
            <v>CRUZETA RETA 90º C/ LONG. 100x19 #18, TRAV.PERF. 38x19 #18 C/ L=500mm</v>
          </cell>
        </row>
        <row r="349">
          <cell r="A349" t="str">
            <v>CRUZETA RETA 90º C/ LONG. 100x19 #18, TRAV.PERF. 38x19 #18 C/ L=600mm</v>
          </cell>
        </row>
        <row r="350">
          <cell r="A350" t="str">
            <v>CRUZETA RETA 90º C/ LONG. 100x19 #18, TRAV.PERF. 38x19 #18 C/ L=700mm</v>
          </cell>
        </row>
        <row r="351">
          <cell r="A351" t="str">
            <v>CRUZETA RETA 90º C/ LONG. 100x19 #18, TRAV.PERF. 38x19 #18 C/ L=800mm</v>
          </cell>
        </row>
        <row r="352">
          <cell r="A352" t="str">
            <v>CRUZETA RETA 90º C/ LONG. 100x19 #18, TRAV.PERF. 38x19 #18 C/ L=900mm</v>
          </cell>
        </row>
        <row r="353">
          <cell r="A353" t="str">
            <v>CRUZETA RETA 90º C/ LONG. 100x19 #18, TRAV.PERF. 38x19 #18 C/ L=1000mm</v>
          </cell>
        </row>
        <row r="354">
          <cell r="A354" t="str">
            <v>CRUZETA RETA 90º C/ LONG. 100x19 #18, TRAV.PERF. 38x19 #18 C/ L=1200mm</v>
          </cell>
        </row>
        <row r="356">
          <cell r="A356" t="str">
            <v>PESADO</v>
          </cell>
        </row>
        <row r="357">
          <cell r="A357" t="str">
            <v>CRUZETA RETA 90º C/ LONG. 100x19 #18, TRAV.PERF. 38x38 #18 C/ L=400mm</v>
          </cell>
        </row>
        <row r="358">
          <cell r="A358" t="str">
            <v>CRUZETA RETA 90º C/ LONG. 100x19 #18, TRAV.PERF. 38x38 #18 C/ L=500mm</v>
          </cell>
        </row>
        <row r="359">
          <cell r="A359" t="str">
            <v>CRUZETA RETA 90º C/ LONG. 100x19 #18, TRAV.PERF. 38x38 #18 C/ L=600mm</v>
          </cell>
        </row>
        <row r="360">
          <cell r="A360" t="str">
            <v>CRUZETA RETA 90º C/ LONG. 100x19 #18, TRAV.PERF. 38x38 #18 C/ L=700mm</v>
          </cell>
        </row>
        <row r="361">
          <cell r="A361" t="str">
            <v>CRUZETA RETA 90º C/ LONG. 100x19 #18, TRAV.PERF. 38x38 #18 C/ L=800mm</v>
          </cell>
        </row>
        <row r="362">
          <cell r="A362" t="str">
            <v>CRUZETA RETA 90º C/ LONG. 100x19 #18, TRAV.PERF. 38x38 #18 C/ L=900mm</v>
          </cell>
        </row>
        <row r="363">
          <cell r="A363" t="str">
            <v>CRUZETA RETA 90º C/ LONG. 100x19 #18, TRAV.PERF. 38x38 #18 C/ L=1000mm</v>
          </cell>
        </row>
        <row r="364">
          <cell r="A364" t="str">
            <v>CRUZETA RETA 90º C/ LONG. 100x19 #18, TRAV.PERF. 38x38 #18 C/ L=1200mm</v>
          </cell>
        </row>
        <row r="366">
          <cell r="A366" t="str">
            <v>LEVE</v>
          </cell>
        </row>
        <row r="367">
          <cell r="A367" t="str">
            <v xml:space="preserve">RED. CONC. 90º C/ LONG. 600x500x75x19 #18, TRAV.PERF. 38x19 #18 </v>
          </cell>
        </row>
        <row r="368">
          <cell r="A368" t="str">
            <v xml:space="preserve">RED. CONC. 90º C/ LONG. 600x400x75x19 #18, TRAV.PERF. 38x19 #18 </v>
          </cell>
        </row>
        <row r="369">
          <cell r="A369" t="str">
            <v xml:space="preserve">RED. CONC. 90º C/ LONG. 600x300x75x19 #18, TRAV.PERF. 38x19 #18 </v>
          </cell>
        </row>
        <row r="370">
          <cell r="A370" t="str">
            <v xml:space="preserve">RED. CONC. 90º C/ LONG. 600x200x75x19 #18, TRAV.PERF. 38x19 #18 </v>
          </cell>
        </row>
        <row r="371">
          <cell r="A371" t="str">
            <v xml:space="preserve">RED. CONC. 90º C/ LONG. 500x400x75x19 #18, TRAV.PERF. 38x19 #18 </v>
          </cell>
        </row>
        <row r="372">
          <cell r="A372" t="str">
            <v xml:space="preserve">RED. CONC. 90º C/ LONG. 500x300x75x19 #18, TRAV.PERF. 38x19 #18 </v>
          </cell>
        </row>
        <row r="373">
          <cell r="A373" t="str">
            <v xml:space="preserve">RED. CONC. 90º C/ LONG. 500x200x75x19 #18, TRAV.PERF. 38x19 #18 </v>
          </cell>
        </row>
        <row r="374">
          <cell r="A374" t="str">
            <v xml:space="preserve">RED. CONC. 90º C/ LONG. 400x300x75x19 #18, TRAV.PERF. 38x19 #18 </v>
          </cell>
        </row>
        <row r="375">
          <cell r="A375" t="str">
            <v xml:space="preserve">RED. CONC. 90º C/ LONG. 400x200x75x19 #18, TRAV.PERF. 38x19 #18 </v>
          </cell>
        </row>
        <row r="376">
          <cell r="A376" t="str">
            <v xml:space="preserve">RED. CONC. 90º C/ LONG. 300x200x75x19 #18, TRAV.PERF. 38x19 #18 </v>
          </cell>
        </row>
        <row r="378">
          <cell r="A378" t="str">
            <v>SEMI-PESADO</v>
          </cell>
        </row>
        <row r="379">
          <cell r="A379" t="str">
            <v xml:space="preserve">RED. CONC. 90º C/ LONG. 1200x1000x100x19 #18, TRAV.PERF. 38x19 #18 </v>
          </cell>
        </row>
        <row r="380">
          <cell r="A380" t="str">
            <v xml:space="preserve">RED. CONC. 90º C/ LONG. 1200x900x100x19 #18, TRAV.PERF. 38x19 #18 </v>
          </cell>
        </row>
        <row r="381">
          <cell r="A381" t="str">
            <v xml:space="preserve">RED. CONC. 90º C/ LONG. 1200x800x100x19 #18, TRAV.PERF. 38x19 #18 </v>
          </cell>
        </row>
        <row r="382">
          <cell r="A382" t="str">
            <v xml:space="preserve">RED. CONC. 90º C/ LONG. 1200x700x100x19 #18, TRAV.PERF. 38x19 #18 </v>
          </cell>
        </row>
        <row r="383">
          <cell r="A383" t="str">
            <v xml:space="preserve">RED. CONC. 90º C/ LONG. 1200x600x100x19 #18, TRAV.PERF. 38x19 #18 </v>
          </cell>
        </row>
        <row r="384">
          <cell r="A384" t="str">
            <v xml:space="preserve">RED. CONC. 90º C/ LONG. 1200x500x100x19 #18, TRAV.PERF. 38x19 #18 </v>
          </cell>
        </row>
        <row r="385">
          <cell r="A385" t="str">
            <v xml:space="preserve">RED. CONC. 90º C/ LONG. 1200x400x100x19 #18, TRAV.PERF. 38x19 #18 </v>
          </cell>
        </row>
        <row r="386">
          <cell r="A386" t="str">
            <v xml:space="preserve">RED. CONC. 90º C/ LONG. 1200x300x100x19 #18, TRAV.PERF. 38x19 #18 </v>
          </cell>
        </row>
        <row r="387">
          <cell r="A387" t="str">
            <v xml:space="preserve">RED. CONC. 90º C/ LONG. 1200x200x100x19 #18, TRAV.PERF. 38x19 #18 </v>
          </cell>
        </row>
        <row r="388">
          <cell r="A388" t="str">
            <v xml:space="preserve">RED. CONC. 90º C/ LONG. 1000x900x100x19 #18, TRAV.PERF. 38x19 #18 </v>
          </cell>
        </row>
        <row r="389">
          <cell r="A389" t="str">
            <v xml:space="preserve">RED. CONC. 90º C/ LONG. 1000x800x100x19 #18, TRAV.PERF. 38x19 #18 </v>
          </cell>
        </row>
        <row r="390">
          <cell r="A390" t="str">
            <v xml:space="preserve">RED. CONC. 90º C/ LONG. 1000x700x100x19 #18, TRAV.PERF. 38x19 #18 </v>
          </cell>
        </row>
        <row r="391">
          <cell r="A391" t="str">
            <v xml:space="preserve">RED. CONC. 90º C/ LONG. 1000x600x100x19 #18, TRAV.PERF. 38x19 #18 </v>
          </cell>
        </row>
        <row r="392">
          <cell r="A392" t="str">
            <v xml:space="preserve">RED. CONC. 90º C/ LONG. 1000x500x100x19 #18, TRAV.PERF. 38x19 #18 </v>
          </cell>
        </row>
        <row r="393">
          <cell r="A393" t="str">
            <v xml:space="preserve">RED. CONC. 90º C/ LONG. 1000x400x100x19 #18, TRAV.PERF. 38x19 #18 </v>
          </cell>
        </row>
        <row r="394">
          <cell r="A394" t="str">
            <v xml:space="preserve">RED. CONC. 90º C/ LONG. 1000x300x100x19 #18, TRAV.PERF. 38x19 #18 </v>
          </cell>
        </row>
        <row r="395">
          <cell r="A395" t="str">
            <v xml:space="preserve">RED. CONC. 90º C/ LONG. 1000x200x100x19 #18, TRAV.PERF. 38x19 #18 </v>
          </cell>
        </row>
        <row r="396">
          <cell r="A396" t="str">
            <v xml:space="preserve">RED. CONC. 90º C/ LONG. 900x800x100x19 #18, TRAV.PERF. 38x19 #18 </v>
          </cell>
        </row>
        <row r="397">
          <cell r="A397" t="str">
            <v xml:space="preserve">RED. CONC. 90º C/ LONG. 900x700x100x19 #18, TRAV.PERF. 38x19 #18 </v>
          </cell>
        </row>
        <row r="398">
          <cell r="A398" t="str">
            <v xml:space="preserve">RED. CONC. 90º C/ LONG. 900x600x100x19 #18, TRAV.PERF. 38x19 #18 </v>
          </cell>
        </row>
        <row r="399">
          <cell r="A399" t="str">
            <v xml:space="preserve">RED. CONC. 90º C/ LONG. 900x500x100x19 #18, TRAV.PERF. 38x19 #18 </v>
          </cell>
        </row>
        <row r="400">
          <cell r="A400" t="str">
            <v xml:space="preserve">RED. CONC. 90º C/ LONG. 900x400x100x19 #18, TRAV.PERF. 38x19 #18 </v>
          </cell>
        </row>
        <row r="401">
          <cell r="A401" t="str">
            <v xml:space="preserve">RED. CONC. 90º C/ LONG. 900x300x100x19 #18, TRAV.PERF. 38x19 #18 </v>
          </cell>
        </row>
        <row r="402">
          <cell r="A402" t="str">
            <v xml:space="preserve">RED. CONC. 90º C/ LONG. 900x200x100x19 #18, TRAV.PERF. 38x19 #18 </v>
          </cell>
        </row>
        <row r="403">
          <cell r="A403" t="str">
            <v xml:space="preserve">RED. CONC. 90º C/ LONG. 800x700x100x19 #18, TRAV.PERF. 38x19 #18 </v>
          </cell>
        </row>
        <row r="404">
          <cell r="A404" t="str">
            <v xml:space="preserve">RED. CONC. 90º C/ LONG. 800x600x100x19 #18, TRAV.PERF. 38x19 #18 </v>
          </cell>
        </row>
        <row r="405">
          <cell r="A405" t="str">
            <v xml:space="preserve">RED. CONC. 90º C/ LONG. 800x500x100x19 #18, TRAV.PERF. 38x19 #18 </v>
          </cell>
        </row>
        <row r="406">
          <cell r="A406" t="str">
            <v xml:space="preserve">RED. CONC. 90º C/ LONG. 800x400x100x19 #18, TRAV.PERF. 38x19 #18 </v>
          </cell>
        </row>
        <row r="407">
          <cell r="A407" t="str">
            <v xml:space="preserve">RED. CONC. 90º C/ LONG. 800x300x100x19 #18, TRAV.PERF. 38x19 #18 </v>
          </cell>
        </row>
        <row r="408">
          <cell r="A408" t="str">
            <v xml:space="preserve">RED. CONC. 90º C/ LONG. 800x200x100x19 #18, TRAV.PERF. 38x19 #18 </v>
          </cell>
        </row>
        <row r="409">
          <cell r="A409" t="str">
            <v xml:space="preserve">RED. CONC. 90º C/ LONG. 700x600x100x19 #18, TRAV.PERF. 38x19 #18 </v>
          </cell>
        </row>
        <row r="410">
          <cell r="A410" t="str">
            <v xml:space="preserve">RED. CONC. 90º C/ LONG. 700x500x100x19 #18, TRAV.PERF. 38x19 #18 </v>
          </cell>
        </row>
        <row r="411">
          <cell r="A411" t="str">
            <v xml:space="preserve">RED. CONC. 90º C/ LONG. 700x400x100x19 #18, TRAV.PERF. 38x19 #18 </v>
          </cell>
        </row>
        <row r="412">
          <cell r="A412" t="str">
            <v xml:space="preserve">RED. CONC. 90º C/ LONG. 700x300x100x19 #18, TRAV.PERF. 38x19 #18 </v>
          </cell>
        </row>
        <row r="413">
          <cell r="A413" t="str">
            <v xml:space="preserve">RED. CONC. 90º C/ LONG. 700x200x100x19 #18, TRAV.PERF. 38x19 #18 </v>
          </cell>
        </row>
        <row r="414">
          <cell r="A414" t="str">
            <v xml:space="preserve">RED. CONC. 90º C/ LONG. 600x500x100x19 #18, TRAV.PERF. 38x19 #18 </v>
          </cell>
        </row>
        <row r="415">
          <cell r="A415" t="str">
            <v xml:space="preserve">RED. CONC. 90º C/ LONG. 600x400x100x19 #18, TRAV.PERF. 38x19 #18 </v>
          </cell>
        </row>
        <row r="416">
          <cell r="A416" t="str">
            <v xml:space="preserve">RED. CONC. 90º C/ LONG. 600x300x100x19 #18, TRAV.PERF. 38x19 #18 </v>
          </cell>
        </row>
        <row r="417">
          <cell r="A417" t="str">
            <v xml:space="preserve">RED. CONC. 90º C/ LONG. 600x200x100x19 #18, TRAV.PERF. 38x19 #18 </v>
          </cell>
        </row>
        <row r="418">
          <cell r="A418" t="str">
            <v xml:space="preserve">RED. CONC. 90º C/ LONG. 500x400x100x19 #18, TRAV.PERF. 38x19 #18 </v>
          </cell>
        </row>
        <row r="419">
          <cell r="A419" t="str">
            <v xml:space="preserve">RED. CONC. 90º C/ LONG. 500x300x100x19 #18, TRAV.PERF. 38x19 #18 </v>
          </cell>
        </row>
        <row r="420">
          <cell r="A420" t="str">
            <v xml:space="preserve">RED. CONC. 90º C/ LONG. 500x200x100x19 #18, TRAV.PERF. 38x19 #18 </v>
          </cell>
        </row>
        <row r="421">
          <cell r="A421" t="str">
            <v xml:space="preserve">RED. CONC. 90º C/ LONG. 400x300x100x19 #18, TRAV.PERF. 38x19 #18 </v>
          </cell>
        </row>
        <row r="422">
          <cell r="A422" t="str">
            <v xml:space="preserve">RED. CONC. 90º C/ LONG. 400x200x100x19 #18, TRAV.PERF. 38x19 #18 </v>
          </cell>
        </row>
        <row r="423">
          <cell r="A423" t="str">
            <v xml:space="preserve">RED. CONC. 90º C/ LONG. 300x200x100x19 #18, TRAV.PERF. 38x19 #18 </v>
          </cell>
        </row>
        <row r="425">
          <cell r="A425" t="str">
            <v>PESADO</v>
          </cell>
        </row>
        <row r="426">
          <cell r="A426" t="str">
            <v xml:space="preserve">RED. CONC. 90º C/ LONG. 1200x1000x100x19 #18, TRAV.PERF. 38x38 #18 </v>
          </cell>
        </row>
        <row r="427">
          <cell r="A427" t="str">
            <v xml:space="preserve">RED. CONC. 90º C/ LONG. 1200x900x100x19 #18, TRAV.PERF. 38x38 #18 </v>
          </cell>
        </row>
        <row r="428">
          <cell r="A428" t="str">
            <v xml:space="preserve">RED. CONC. 90º C/ LONG. 1200x800x100x19 #18, TRAV.PERF. 38x38 #18 </v>
          </cell>
        </row>
        <row r="429">
          <cell r="A429" t="str">
            <v xml:space="preserve">RED. CONC. 90º C/ LONG. 1200x700x100x19 #18, TRAV.PERF. 38x38 #18 </v>
          </cell>
        </row>
        <row r="430">
          <cell r="A430" t="str">
            <v xml:space="preserve">RED. CONC. 90º C/ LONG. 1200x600x100x19 #18, TRAV.PERF. 38x38 #18 </v>
          </cell>
        </row>
        <row r="431">
          <cell r="A431" t="str">
            <v xml:space="preserve">RED. CONC. 90º C/ LONG. 1200x500x100x19 #18, TRAV.PERF. 38x38 #18 </v>
          </cell>
        </row>
        <row r="432">
          <cell r="A432" t="str">
            <v xml:space="preserve">RED. CONC. 90º C/ LONG. 1200x400x100x19 #18, TRAV.PERF. 38x38 #18 </v>
          </cell>
        </row>
        <row r="433">
          <cell r="A433" t="str">
            <v xml:space="preserve">RED. CONC. 90º C/ LONG. 1000x900x100x19 #18, TRAV.PERF. 38x38 #18 </v>
          </cell>
        </row>
        <row r="434">
          <cell r="A434" t="str">
            <v xml:space="preserve">RED. CONC. 90º C/ LONG. 1000x800x100x19 #18, TRAV.PERF. 38x38 #18 </v>
          </cell>
        </row>
        <row r="435">
          <cell r="A435" t="str">
            <v xml:space="preserve">RED. CONC. 90º C/ LONG. 1000x700x100x19 #18, TRAV.PERF. 38x38 #18 </v>
          </cell>
        </row>
        <row r="436">
          <cell r="A436" t="str">
            <v xml:space="preserve">RED. CONC. 90º C/ LONG. 1000x600x100x19 #18, TRAV.PERF. 38x38 #18 </v>
          </cell>
        </row>
        <row r="437">
          <cell r="A437" t="str">
            <v xml:space="preserve">RED. CONC. 90º C/ LONG. 1000x500x100x19 #18, TRAV.PERF. 38x38 #18 </v>
          </cell>
        </row>
        <row r="438">
          <cell r="A438" t="str">
            <v xml:space="preserve">RED. CONC. 90º C/ LONG. 1000x400x100x19 #18, TRAV.PERF. 38x38 #18 </v>
          </cell>
        </row>
        <row r="439">
          <cell r="A439" t="str">
            <v xml:space="preserve">RED. CONC. 90º C/ LONG. 900x800x100x19 #18, TRAV.PERF. 38x38 #18 </v>
          </cell>
        </row>
        <row r="440">
          <cell r="A440" t="str">
            <v xml:space="preserve">RED. CONC. 90º C/ LONG. 900x700x100x19 #18, TRAV.PERF. 38x38 #18 </v>
          </cell>
        </row>
        <row r="441">
          <cell r="A441" t="str">
            <v xml:space="preserve">RED. CONC. 90º C/ LONG. 900x600x100x19 #18, TRAV.PERF. 38x38 #18 </v>
          </cell>
        </row>
        <row r="442">
          <cell r="A442" t="str">
            <v xml:space="preserve">RED. CONC. 90º C/ LONG. 900x500x100x19 #18, TRAV.PERF. 38x38 #18 </v>
          </cell>
        </row>
        <row r="443">
          <cell r="A443" t="str">
            <v xml:space="preserve">RED. CONC. 90º C/ LONG. 900x400x100x19 #18, TRAV.PERF. 38x38 #18 </v>
          </cell>
        </row>
        <row r="444">
          <cell r="A444" t="str">
            <v xml:space="preserve">RED. CONC. 90º C/ LONG. 800x700x100x19 #18, TRAV.PERF. 38x38 #18 </v>
          </cell>
        </row>
        <row r="445">
          <cell r="A445" t="str">
            <v xml:space="preserve">RED. CONC. 90º C/ LONG. 800x600x100x19 #18, TRAV.PERF. 38x38 #18 </v>
          </cell>
        </row>
        <row r="446">
          <cell r="A446" t="str">
            <v xml:space="preserve">RED. CONC. 90º C/ LONG. 800x500x100x19 #18, TRAV.PERF. 38x38 #18 </v>
          </cell>
        </row>
        <row r="447">
          <cell r="A447" t="str">
            <v xml:space="preserve">RED. CONC. 90º C/ LONG. 800x400x100x19 #18, TRAV.PERF. 38x38 #18 </v>
          </cell>
        </row>
        <row r="448">
          <cell r="A448" t="str">
            <v xml:space="preserve">RED. CONC. 90º C/ LONG. 700x600x100x19 #18, TRAV.PERF. 38x38 #18 </v>
          </cell>
        </row>
        <row r="449">
          <cell r="A449" t="str">
            <v xml:space="preserve">RED. CONC. 90º C/ LONG. 700x500x100x19 #18, TRAV.PERF. 38x38 #18 </v>
          </cell>
        </row>
        <row r="450">
          <cell r="A450" t="str">
            <v xml:space="preserve">RED. CONC. 90º C/ LONG. 700x400x100x19 #18, TRAV.PERF. 38x38 #18 </v>
          </cell>
        </row>
        <row r="451">
          <cell r="A451" t="str">
            <v xml:space="preserve">RED. CONC. 90º C/ LONG. 600x500x100x19 #18, TRAV.PERF. 38x38 #18 </v>
          </cell>
        </row>
        <row r="452">
          <cell r="A452" t="str">
            <v xml:space="preserve">RED. CONC. 90º C/ LONG. 600x400x100x19 #18, TRAV.PERF. 38x38 #18 </v>
          </cell>
        </row>
        <row r="453">
          <cell r="A453" t="str">
            <v xml:space="preserve">RED. CONC. 90º C/ LONG. 500x400x100x19 #18, TRAV.PERF. 38x38 #18 </v>
          </cell>
        </row>
        <row r="455">
          <cell r="A455" t="str">
            <v>LEVE</v>
          </cell>
        </row>
        <row r="456">
          <cell r="A456" t="str">
            <v xml:space="preserve">RED. À DIR. 90º C/ LONG. 600x500x75x19 #18, TRAV.PERF. 38x19 #18 </v>
          </cell>
        </row>
        <row r="457">
          <cell r="A457" t="str">
            <v xml:space="preserve">RED. À DIR. 90º C/ LONG. 600x400x75x19 #18, TRAV.PERF. 38x19 #18 </v>
          </cell>
        </row>
        <row r="458">
          <cell r="A458" t="str">
            <v xml:space="preserve">RED. À DIR. 90º C/ LONG. 600x300x75x19 #18, TRAV.PERF. 38x19 #18 </v>
          </cell>
        </row>
        <row r="459">
          <cell r="A459" t="str">
            <v xml:space="preserve">RED. À DIR. 90º C/ LONG. 600x200x75x19 #18, TRAV.PERF. 38x19 #18 </v>
          </cell>
        </row>
        <row r="460">
          <cell r="A460" t="str">
            <v xml:space="preserve">RED. À DIR. 90º C/ LONG. 500x400x75x19 #18, TRAV.PERF. 38x19 #18 </v>
          </cell>
        </row>
        <row r="461">
          <cell r="A461" t="str">
            <v xml:space="preserve">RED. À DIR. 90º C/ LONG. 500x300x75x19 #18, TRAV.PERF. 38x19 #18 </v>
          </cell>
        </row>
        <row r="462">
          <cell r="A462" t="str">
            <v xml:space="preserve">RED. À DIR. 90º C/ LONG. 500x200x75x19 #18, TRAV.PERF. 38x19 #18 </v>
          </cell>
        </row>
        <row r="463">
          <cell r="A463" t="str">
            <v xml:space="preserve">RED. À DIR. 90º C/ LONG. 400x300x75x19 #18, TRAV.PERF. 38x19 #18 </v>
          </cell>
        </row>
        <row r="464">
          <cell r="A464" t="str">
            <v xml:space="preserve">RED. À DIR. 90º C/ LONG. 400x200x75x19 #18, TRAV.PERF. 38x19 #18 </v>
          </cell>
        </row>
        <row r="465">
          <cell r="A465" t="str">
            <v xml:space="preserve">RED. À DIR. 90º C/ LONG. 300x200x75x19 #18, TRAV.PERF. 38x19 #18 </v>
          </cell>
        </row>
        <row r="467">
          <cell r="A467" t="str">
            <v>SEMI-PESADO</v>
          </cell>
        </row>
        <row r="468">
          <cell r="A468" t="str">
            <v xml:space="preserve">RED. À DIR. 90º C/ LONG. 1200x1000x100x19 #18, TRAV.PERF. 38x19 #18 </v>
          </cell>
        </row>
        <row r="469">
          <cell r="A469" t="str">
            <v xml:space="preserve">RED. À DIR. 90º C/ LONG. 1200x900x100x19 #18, TRAV.PERF. 38x19 #18 </v>
          </cell>
        </row>
        <row r="470">
          <cell r="A470" t="str">
            <v xml:space="preserve">RED. À DIR. 90º C/ LONG. 1200x800x100x19 #18, TRAV.PERF. 38x19 #18 </v>
          </cell>
        </row>
        <row r="471">
          <cell r="A471" t="str">
            <v xml:space="preserve">RED. À DIR. 90º C/ LONG. 1200x700x100x19 #18, TRAV.PERF. 38x19 #18 </v>
          </cell>
        </row>
        <row r="472">
          <cell r="A472" t="str">
            <v xml:space="preserve">RED. À DIR. 90º C/ LONG. 1200x600x100x19 #18, TRAV.PERF. 38x19 #18 </v>
          </cell>
        </row>
        <row r="473">
          <cell r="A473" t="str">
            <v xml:space="preserve">RED. À DIR. 90º C/ LONG. 1200x500x100x19 #18, TRAV.PERF. 38x19 #18 </v>
          </cell>
        </row>
        <row r="474">
          <cell r="A474" t="str">
            <v xml:space="preserve">RED. À DIR. 90º C/ LONG. 1200x400x100x19 #18, TRAV.PERF. 38x19 #18 </v>
          </cell>
        </row>
        <row r="475">
          <cell r="A475" t="str">
            <v xml:space="preserve">RED. À DIR. 90º C/ LONG. 1200x300x100x19 #18, TRAV.PERF. 38x19 #18 </v>
          </cell>
        </row>
        <row r="476">
          <cell r="A476" t="str">
            <v xml:space="preserve">RED. À DIR. 90º C/ LONG. 1200x200x100x19 #18, TRAV.PERF. 38x19 #18 </v>
          </cell>
        </row>
        <row r="477">
          <cell r="A477" t="str">
            <v xml:space="preserve">RED. À DIR. 90º C/ LONG. 1000x900x100x19 #18, TRAV.PERF. 38x19 #18 </v>
          </cell>
        </row>
        <row r="478">
          <cell r="A478" t="str">
            <v xml:space="preserve">RED. À DIR. 90º C/ LONG. 1000x800x100x19 #18, TRAV.PERF. 38x19 #18 </v>
          </cell>
        </row>
        <row r="479">
          <cell r="A479" t="str">
            <v xml:space="preserve">RED. À DIR. 90º C/ LONG. 1000x700x100x19 #18, TRAV.PERF. 38x19 #18 </v>
          </cell>
        </row>
        <row r="480">
          <cell r="A480" t="str">
            <v xml:space="preserve">RED. À DIR. 90º C/ LONG. 1000x600x100x19 #18, TRAV.PERF. 38x19 #18 </v>
          </cell>
        </row>
        <row r="481">
          <cell r="A481" t="str">
            <v xml:space="preserve">RED. À DIR. 90º C/ LONG. 1000x500x100x19 #18, TRAV.PERF. 38x19 #18 </v>
          </cell>
        </row>
        <row r="482">
          <cell r="A482" t="str">
            <v xml:space="preserve">RED. À DIR. 90º C/ LONG. 1000x400x100x19 #18, TRAV.PERF. 38x19 #18 </v>
          </cell>
        </row>
        <row r="483">
          <cell r="A483" t="str">
            <v xml:space="preserve">RED. À DIR. 90º C/ LONG. 1000x300x100x19 #18, TRAV.PERF. 38x19 #18 </v>
          </cell>
        </row>
        <row r="484">
          <cell r="A484" t="str">
            <v xml:space="preserve">RED. À DIR. 90º C/ LONG. 1000x200x100x19 #18, TRAV.PERF. 38x19 #18 </v>
          </cell>
        </row>
        <row r="485">
          <cell r="A485" t="str">
            <v xml:space="preserve">RED. À DIR. 90º C/ LONG. 900x800x100x19 #18, TRAV.PERF. 38x19 #18 </v>
          </cell>
        </row>
        <row r="486">
          <cell r="A486" t="str">
            <v xml:space="preserve">RED. À DIR. 90º C/ LONG. 900x700x100x19 #18, TRAV.PERF. 38x19 #18 </v>
          </cell>
        </row>
        <row r="487">
          <cell r="A487" t="str">
            <v xml:space="preserve">RED. À DIR. 90º C/ LONG. 900x600x100x19 #18, TRAV.PERF. 38x19 #18 </v>
          </cell>
        </row>
        <row r="488">
          <cell r="A488" t="str">
            <v xml:space="preserve">RED. À DIR. 90º C/ LONG. 900x500x100x19 #18, TRAV.PERF. 38x19 #18 </v>
          </cell>
        </row>
        <row r="489">
          <cell r="A489" t="str">
            <v xml:space="preserve">RED. À DIR. 90º C/ LONG. 900x400x100x19 #18, TRAV.PERF. 38x19 #18 </v>
          </cell>
        </row>
        <row r="490">
          <cell r="A490" t="str">
            <v xml:space="preserve">RED. À DIR. 90º C/ LONG. 900x300x100x19 #18, TRAV.PERF. 38x19 #18 </v>
          </cell>
        </row>
        <row r="491">
          <cell r="A491" t="str">
            <v xml:space="preserve">RED. À DIR. 90º C/ LONG. 900x200x100x19 #18, TRAV.PERF. 38x19 #18 </v>
          </cell>
        </row>
        <row r="492">
          <cell r="A492" t="str">
            <v xml:space="preserve">RED. À DIR. 90º C/ LONG. 800x700x100x19 #18, TRAV.PERF. 38x19 #18 </v>
          </cell>
        </row>
        <row r="493">
          <cell r="A493" t="str">
            <v xml:space="preserve">RED. À DIR. 90º C/ LONG. 800x600x100x19 #18, TRAV.PERF. 38x19 #18 </v>
          </cell>
        </row>
        <row r="494">
          <cell r="A494" t="str">
            <v xml:space="preserve">RED. À DIR. 90º C/ LONG. 800x500x100x19 #18, TRAV.PERF. 38x19 #18 </v>
          </cell>
        </row>
        <row r="495">
          <cell r="A495" t="str">
            <v xml:space="preserve">RED. À DIR. 90º C/ LONG. 800x400x100x19 #18, TRAV.PERF. 38x19 #18 </v>
          </cell>
        </row>
        <row r="496">
          <cell r="A496" t="str">
            <v xml:space="preserve">RED. À DIR. 90º C/ LONG. 800x300x100x19 #18, TRAV.PERF. 38x19 #18 </v>
          </cell>
        </row>
        <row r="497">
          <cell r="A497" t="str">
            <v xml:space="preserve">RED. À DIR. 90º C/ LONG. 800x200x100x19 #18, TRAV.PERF. 38x19 #18 </v>
          </cell>
        </row>
        <row r="498">
          <cell r="A498" t="str">
            <v xml:space="preserve">RED. À DIR. 90º C/ LONG. 700x600x100x19 #18, TRAV.PERF. 38x19 #18 </v>
          </cell>
        </row>
        <row r="499">
          <cell r="A499" t="str">
            <v xml:space="preserve">RED. À DIR. 90º C/ LONG. 700x500x100x19 #18, TRAV.PERF. 38x19 #18 </v>
          </cell>
        </row>
        <row r="500">
          <cell r="A500" t="str">
            <v xml:space="preserve">RED. À DIR. 90º C/ LONG. 700x400x100x19 #18, TRAV.PERF. 38x19 #18 </v>
          </cell>
        </row>
        <row r="501">
          <cell r="A501" t="str">
            <v xml:space="preserve">RED. À DIR. 90º C/ LONG. 700x300x100x19 #18, TRAV.PERF. 38x19 #18 </v>
          </cell>
        </row>
        <row r="502">
          <cell r="A502" t="str">
            <v xml:space="preserve">RED. À DIR. 90º C/ LONG. 700x200x100x19 #18, TRAV.PERF. 38x19 #18 </v>
          </cell>
        </row>
        <row r="503">
          <cell r="A503" t="str">
            <v xml:space="preserve">RED. À DIR. 90º C/ LONG. 600x500x100x19 #18, TRAV.PERF. 38x19 #18 </v>
          </cell>
        </row>
        <row r="504">
          <cell r="A504" t="str">
            <v xml:space="preserve">RED. À DIR. 90º C/ LONG. 600x400x100x19 #18, TRAV.PERF. 38x19 #18 </v>
          </cell>
        </row>
        <row r="505">
          <cell r="A505" t="str">
            <v xml:space="preserve">RED. À DIR. 90º C/ LONG. 600x300x100x19 #18, TRAV.PERF. 38x19 #18 </v>
          </cell>
        </row>
        <row r="506">
          <cell r="A506" t="str">
            <v xml:space="preserve">RED. À DIR. 90º C/ LONG. 600x200x100x19 #18, TRAV.PERF. 38x19 #18 </v>
          </cell>
        </row>
        <row r="507">
          <cell r="A507" t="str">
            <v xml:space="preserve">RED. À DIR. 90º C/ LONG. 500x400x100x19 #18, TRAV.PERF. 38x19 #18 </v>
          </cell>
        </row>
        <row r="508">
          <cell r="A508" t="str">
            <v xml:space="preserve">RED. À DIR. 90º C/ LONG. 500x300x100x19 #18, TRAV.PERF. 38x19 #18 </v>
          </cell>
        </row>
        <row r="509">
          <cell r="A509" t="str">
            <v xml:space="preserve">RED. À DIR. 90º C/ LONG. 500x200x100x19 #18, TRAV.PERF. 38x19 #18 </v>
          </cell>
        </row>
        <row r="510">
          <cell r="A510" t="str">
            <v xml:space="preserve">RED. À DIR. 90º C/ LONG. 400x300x100x19 #18, TRAV.PERF. 38x19 #18 </v>
          </cell>
        </row>
        <row r="511">
          <cell r="A511" t="str">
            <v xml:space="preserve">RED. À DIR. 90º C/ LONG. 400x200x100x19 #18, TRAV.PERF. 38x19 #18 </v>
          </cell>
        </row>
        <row r="512">
          <cell r="A512" t="str">
            <v xml:space="preserve">RED. À DIR. 90º C/ LONG. 300x200x100x19 #18, TRAV.PERF. 38x19 #18 </v>
          </cell>
        </row>
        <row r="514">
          <cell r="A514" t="str">
            <v>PESADO</v>
          </cell>
        </row>
        <row r="515">
          <cell r="A515" t="str">
            <v xml:space="preserve">RED. À DIR. 90º C/ LONG. 1200x1000x100x19 #18, TRAV.PERF. 38x38 #18 </v>
          </cell>
        </row>
        <row r="516">
          <cell r="A516" t="str">
            <v xml:space="preserve">RED. À DIR. 90º C/ LONG. 1200x900x100x19 #18, TRAV.PERF. 38x38 #18 </v>
          </cell>
        </row>
        <row r="517">
          <cell r="A517" t="str">
            <v xml:space="preserve">RED. À DIR. 90º C/ LONG. 1200x800x100x19 #18, TRAV.PERF. 38x38 #18 </v>
          </cell>
        </row>
        <row r="518">
          <cell r="A518" t="str">
            <v xml:space="preserve">RED. À DIR. 90º C/ LONG. 1200x700x100x19 #18, TRAV.PERF. 38x38 #18 </v>
          </cell>
        </row>
        <row r="519">
          <cell r="A519" t="str">
            <v xml:space="preserve">RED. À DIR. 90º C/ LONG. 1200x600x100x19 #18, TRAV.PERF. 38x38 #18 </v>
          </cell>
        </row>
        <row r="520">
          <cell r="A520" t="str">
            <v xml:space="preserve">RED. À DIR. 90º C/ LONG. 1200x500x100x19 #18, TRAV.PERF. 38x38 #18 </v>
          </cell>
        </row>
        <row r="521">
          <cell r="A521" t="str">
            <v xml:space="preserve">RED. À DIR. 90º C/ LONG. 1200x400x100x19 #18, TRAV.PERF. 38x38 #18 </v>
          </cell>
        </row>
        <row r="522">
          <cell r="A522" t="str">
            <v xml:space="preserve">RED. À DIR. 90º C/ LONG. 1000x900x100x19 #18, TRAV.PERF. 38x38 #18 </v>
          </cell>
        </row>
        <row r="523">
          <cell r="A523" t="str">
            <v xml:space="preserve">RED. À DIR. 90º C/ LONG. 1000x800x100x19 #18, TRAV.PERF. 38x38 #18 </v>
          </cell>
        </row>
        <row r="524">
          <cell r="A524" t="str">
            <v xml:space="preserve">RED. À DIR. 90º C/ LONG. 1000x700x100x19 #18, TRAV.PERF. 38x38 #18 </v>
          </cell>
        </row>
        <row r="525">
          <cell r="A525" t="str">
            <v xml:space="preserve">RED. À DIR. 90º C/ LONG. 1000x600x100x19 #18, TRAV.PERF. 38x38 #18 </v>
          </cell>
        </row>
        <row r="526">
          <cell r="A526" t="str">
            <v xml:space="preserve">RED. À DIR. 90º C/ LONG. 1000x500x100x19 #18, TRAV.PERF. 38x38 #18 </v>
          </cell>
        </row>
        <row r="527">
          <cell r="A527" t="str">
            <v xml:space="preserve">RED. À DIR. 90º C/ LONG. 1000x400x100x19 #18, TRAV.PERF. 38x38 #18 </v>
          </cell>
        </row>
        <row r="528">
          <cell r="A528" t="str">
            <v xml:space="preserve">RED. À DIR. 90º C/ LONG. 900x800x100x19 #18, TRAV.PERF. 38x38 #18 </v>
          </cell>
        </row>
        <row r="529">
          <cell r="A529" t="str">
            <v xml:space="preserve">RED. À DIR. 90º C/ LONG. 900x700x100x19 #18, TRAV.PERF. 38x38 #18 </v>
          </cell>
        </row>
        <row r="530">
          <cell r="A530" t="str">
            <v xml:space="preserve">RED. À DIR. 90º C/ LONG. 900x600x100x19 #18, TRAV.PERF. 38x38 #18 </v>
          </cell>
        </row>
        <row r="531">
          <cell r="A531" t="str">
            <v xml:space="preserve">RED. À DIR. 90º C/ LONG. 900x500x100x19 #18, TRAV.PERF. 38x38 #18 </v>
          </cell>
        </row>
        <row r="532">
          <cell r="A532" t="str">
            <v xml:space="preserve">RED. À DIR. 90º C/ LONG. 900x400x100x19 #18, TRAV.PERF. 38x38 #18 </v>
          </cell>
        </row>
        <row r="533">
          <cell r="A533" t="str">
            <v xml:space="preserve">RED. À DIR. 90º C/ LONG. 800x700x100x19 #18, TRAV.PERF. 38x38 #18 </v>
          </cell>
        </row>
        <row r="534">
          <cell r="A534" t="str">
            <v xml:space="preserve">RED. À DIR. 90º C/ LONG. 800x600x100x19 #18, TRAV.PERF. 38x38 #18 </v>
          </cell>
        </row>
        <row r="535">
          <cell r="A535" t="str">
            <v xml:space="preserve">RED. À DIR. 90º C/ LONG. 800x500x100x19 #18, TRAV.PERF. 38x38 #18 </v>
          </cell>
        </row>
        <row r="536">
          <cell r="A536" t="str">
            <v xml:space="preserve">RED. À DIR. 90º C/ LONG. 800x400x100x19 #18, TRAV.PERF. 38x38 #18 </v>
          </cell>
        </row>
        <row r="537">
          <cell r="A537" t="str">
            <v xml:space="preserve">RED. À DIR. 90º C/ LONG. 700x600x100x19 #18, TRAV.PERF. 38x38 #18 </v>
          </cell>
        </row>
        <row r="538">
          <cell r="A538" t="str">
            <v xml:space="preserve">RED. À DIR. 90º C/ LONG. 700x500x100x19 #18, TRAV.PERF. 38x38 #18 </v>
          </cell>
        </row>
        <row r="539">
          <cell r="A539" t="str">
            <v xml:space="preserve">RED. À DIR. 90º C/ LONG. 700x400x100x19 #18, TRAV.PERF. 38x38 #18 </v>
          </cell>
        </row>
        <row r="540">
          <cell r="A540" t="str">
            <v xml:space="preserve">RED. À DIR. 90º C/ LONG. 600x500x100x19 #18, TRAV.PERF. 38x38 #18 </v>
          </cell>
        </row>
        <row r="541">
          <cell r="A541" t="str">
            <v xml:space="preserve">RED. À DIR. 90º C/ LONG. 600x400x100x19 #18, TRAV.PERF. 38x38 #18 </v>
          </cell>
        </row>
        <row r="542">
          <cell r="A542" t="str">
            <v xml:space="preserve">RED. À DIR. 90º C/ LONG. 500x400x100x19 #18, TRAV.PERF. 38x38 #18 </v>
          </cell>
        </row>
        <row r="544">
          <cell r="A544" t="str">
            <v>LEVE</v>
          </cell>
        </row>
        <row r="545">
          <cell r="A545" t="str">
            <v xml:space="preserve">RED. À ESQ. 90º C/ LONG. 600x500x75x19 #18, TRAV.PERF. 38x19 #18 </v>
          </cell>
        </row>
        <row r="546">
          <cell r="A546" t="str">
            <v xml:space="preserve">RED. À ESQ. 90º C/ LONG. 600x400x75x19 #18, TRAV.PERF. 38x19 #18 </v>
          </cell>
        </row>
        <row r="547">
          <cell r="A547" t="str">
            <v xml:space="preserve">RED. À ESQ. 90º C/ LONG. 600x300x75x19 #18, TRAV.PERF. 38x19 #18 </v>
          </cell>
        </row>
        <row r="548">
          <cell r="A548" t="str">
            <v xml:space="preserve">RED. À ESQ. 90º C/ LONG. 600x200x75x19 #18, TRAV.PERF. 38x19 #18 </v>
          </cell>
        </row>
        <row r="549">
          <cell r="A549" t="str">
            <v xml:space="preserve">RED. À ESQ. 90º C/ LONG. 500x400x75x19 #18, TRAV.PERF. 38x19 #18 </v>
          </cell>
        </row>
        <row r="550">
          <cell r="A550" t="str">
            <v xml:space="preserve">RED. À ESQ. 90º C/ LONG. 500x300x75x19 #18, TRAV.PERF. 38x19 #18 </v>
          </cell>
        </row>
        <row r="551">
          <cell r="A551" t="str">
            <v xml:space="preserve">RED. À ESQ. 90º C/ LONG. 500x200x75x19 #18, TRAV.PERF. 38x19 #18 </v>
          </cell>
        </row>
        <row r="552">
          <cell r="A552" t="str">
            <v xml:space="preserve">RED. À ESQ. 90º C/ LONG. 400x300x75x19 #18, TRAV.PERF. 38x19 #18 </v>
          </cell>
        </row>
        <row r="553">
          <cell r="A553" t="str">
            <v xml:space="preserve">RED. À ESQ. 90º C/ LONG. 400x200x75x19 #18, TRAV.PERF. 38x19 #18 </v>
          </cell>
        </row>
        <row r="554">
          <cell r="A554" t="str">
            <v xml:space="preserve">RED. À ESQ. 90º C/ LONG. 300x200x75x19 #18, TRAV.PERF. 38x19 #18 </v>
          </cell>
        </row>
        <row r="556">
          <cell r="A556" t="str">
            <v>SEMI-PESADO</v>
          </cell>
        </row>
        <row r="557">
          <cell r="A557" t="str">
            <v xml:space="preserve">RED. À ESQ. 90º C/ LONG. 1200x1000x100x19 #18, TRAV.PERF. 38x19 #18 </v>
          </cell>
        </row>
        <row r="558">
          <cell r="A558" t="str">
            <v xml:space="preserve">RED. À ESQ. 90º C/ LONG. 1200x900x100x19 #18, TRAV.PERF. 38x19 #18 </v>
          </cell>
        </row>
        <row r="559">
          <cell r="A559" t="str">
            <v xml:space="preserve">RED. À ESQ. 90º C/ LONG. 1200x800x100x19 #18, TRAV.PERF. 38x19 #18 </v>
          </cell>
        </row>
        <row r="560">
          <cell r="A560" t="str">
            <v xml:space="preserve">RED. À ESQ. 90º C/ LONG. 1200x700x100x19 #18, TRAV.PERF. 38x19 #18 </v>
          </cell>
        </row>
        <row r="561">
          <cell r="A561" t="str">
            <v xml:space="preserve">RED. À ESQ. 90º C/ LONG. 1200x600x100x19 #18, TRAV.PERF. 38x19 #18 </v>
          </cell>
        </row>
        <row r="562">
          <cell r="A562" t="str">
            <v xml:space="preserve">RED. À ESQ. 90º C/ LONG. 1200x500x100x19 #18, TRAV.PERF. 38x19 #18 </v>
          </cell>
        </row>
        <row r="563">
          <cell r="A563" t="str">
            <v xml:space="preserve">RED. À ESQ. 90º C/ LONG. 1200x400x100x19 #18, TRAV.PERF. 38x19 #18 </v>
          </cell>
        </row>
        <row r="564">
          <cell r="A564" t="str">
            <v xml:space="preserve">RED. À ESQ. 90º C/ LONG. 1200x300x100x19 #18, TRAV.PERF. 38x19 #18 </v>
          </cell>
        </row>
        <row r="565">
          <cell r="A565" t="str">
            <v xml:space="preserve">RED. À ESQ. 90º C/ LONG. 1200x200x100x19 #18, TRAV.PERF. 38x19 #18 </v>
          </cell>
        </row>
        <row r="566">
          <cell r="A566" t="str">
            <v xml:space="preserve">RED. À ESQ. 90º C/ LONG. 1000x900x100x19 #18, TRAV.PERF. 38x19 #18 </v>
          </cell>
        </row>
        <row r="567">
          <cell r="A567" t="str">
            <v xml:space="preserve">RED. À ESQ. 90º C/ LONG. 1000x800x100x19 #18, TRAV.PERF. 38x19 #18 </v>
          </cell>
        </row>
        <row r="568">
          <cell r="A568" t="str">
            <v xml:space="preserve">RED. À ESQ. 90º C/ LONG. 1000x700x100x19 #18, TRAV.PERF. 38x19 #18 </v>
          </cell>
        </row>
        <row r="569">
          <cell r="A569" t="str">
            <v xml:space="preserve">RED. À ESQ. 90º C/ LONG. 1000x600x100x19 #18, TRAV.PERF. 38x19 #18 </v>
          </cell>
        </row>
        <row r="570">
          <cell r="A570" t="str">
            <v xml:space="preserve">RED. À ESQ. 90º C/ LONG. 1000x500x100x19 #18, TRAV.PERF. 38x19 #18 </v>
          </cell>
        </row>
        <row r="571">
          <cell r="A571" t="str">
            <v xml:space="preserve">RED. À ESQ. 90º C/ LONG. 1000x400x100x19 #18, TRAV.PERF. 38x19 #18 </v>
          </cell>
        </row>
        <row r="572">
          <cell r="A572" t="str">
            <v xml:space="preserve">RED. À ESQ. 90º C/ LONG. 1000x300x100x19 #18, TRAV.PERF. 38x19 #18 </v>
          </cell>
        </row>
        <row r="573">
          <cell r="A573" t="str">
            <v xml:space="preserve">RED. À ESQ. 90º C/ LONG. 1000x200x100x19 #18, TRAV.PERF. 38x19 #18 </v>
          </cell>
        </row>
        <row r="574">
          <cell r="A574" t="str">
            <v xml:space="preserve">RED. À ESQ. 90º C/ LONG. 900x800x100x19 #18, TRAV.PERF. 38x19 #18 </v>
          </cell>
        </row>
        <row r="575">
          <cell r="A575" t="str">
            <v xml:space="preserve">RED. À ESQ. 90º C/ LONG. 900x700x100x19 #18, TRAV.PERF. 38x19 #18 </v>
          </cell>
        </row>
        <row r="576">
          <cell r="A576" t="str">
            <v xml:space="preserve">RED. À ESQ. 90º C/ LONG. 900x600x100x19 #18, TRAV.PERF. 38x19 #18 </v>
          </cell>
        </row>
        <row r="577">
          <cell r="A577" t="str">
            <v xml:space="preserve">RED. À ESQ. 90º C/ LONG. 900x500x100x19 #18, TRAV.PERF. 38x19 #18 </v>
          </cell>
        </row>
        <row r="578">
          <cell r="A578" t="str">
            <v xml:space="preserve">RED. À ESQ. 90º C/ LONG. 900x400x100x19 #18, TRAV.PERF. 38x19 #18 </v>
          </cell>
        </row>
        <row r="579">
          <cell r="A579" t="str">
            <v xml:space="preserve">RED. À ESQ. 90º C/ LONG. 900x300x100x19 #18, TRAV.PERF. 38x19 #18 </v>
          </cell>
        </row>
        <row r="580">
          <cell r="A580" t="str">
            <v xml:space="preserve">RED. À ESQ. 90º C/ LONG. 900x200x100x19 #18, TRAV.PERF. 38x19 #18 </v>
          </cell>
        </row>
        <row r="581">
          <cell r="A581" t="str">
            <v xml:space="preserve">RED. À ESQ. 90º C/ LONG. 800x700x100x19 #18, TRAV.PERF. 38x19 #18 </v>
          </cell>
        </row>
        <row r="582">
          <cell r="A582" t="str">
            <v xml:space="preserve">RED. À ESQ. 90º C/ LONG. 800x600x100x19 #18, TRAV.PERF. 38x19 #18 </v>
          </cell>
        </row>
        <row r="583">
          <cell r="A583" t="str">
            <v xml:space="preserve">RED. À ESQ. 90º C/ LONG. 800x500x100x19 #18, TRAV.PERF. 38x19 #18 </v>
          </cell>
        </row>
        <row r="584">
          <cell r="A584" t="str">
            <v xml:space="preserve">RED. À ESQ. 90º C/ LONG. 800x400x100x19 #18, TRAV.PERF. 38x19 #18 </v>
          </cell>
        </row>
        <row r="585">
          <cell r="A585" t="str">
            <v xml:space="preserve">RED. À ESQ. 90º C/ LONG. 800x300x100x19 #18, TRAV.PERF. 38x19 #18 </v>
          </cell>
        </row>
        <row r="586">
          <cell r="A586" t="str">
            <v xml:space="preserve">RED. À ESQ. 90º C/ LONG. 800x200x100x19 #18, TRAV.PERF. 38x19 #18 </v>
          </cell>
        </row>
        <row r="587">
          <cell r="A587" t="str">
            <v xml:space="preserve">RED. À ESQ. 90º C/ LONG. 700x600x100x19 #18, TRAV.PERF. 38x19 #18 </v>
          </cell>
        </row>
        <row r="588">
          <cell r="A588" t="str">
            <v xml:space="preserve">RED. À ESQ. 90º C/ LONG. 700x500x100x19 #18, TRAV.PERF. 38x19 #18 </v>
          </cell>
        </row>
        <row r="589">
          <cell r="A589" t="str">
            <v xml:space="preserve">RED. À ESQ. 90º C/ LONG. 700x400x100x19 #18, TRAV.PERF. 38x19 #18 </v>
          </cell>
        </row>
        <row r="590">
          <cell r="A590" t="str">
            <v xml:space="preserve">RED. À ESQ. 90º C/ LONG. 700x300x100x19 #18, TRAV.PERF. 38x19 #18 </v>
          </cell>
        </row>
        <row r="591">
          <cell r="A591" t="str">
            <v xml:space="preserve">RED. À ESQ. 90º C/ LONG. 700x200x100x19 #18, TRAV.PERF. 38x19 #18 </v>
          </cell>
        </row>
        <row r="592">
          <cell r="A592" t="str">
            <v xml:space="preserve">RED. À ESQ. 90º C/ LONG. 600x500x100x19 #18, TRAV.PERF. 38x19 #18 </v>
          </cell>
        </row>
        <row r="593">
          <cell r="A593" t="str">
            <v xml:space="preserve">RED. À ESQ. 90º C/ LONG. 600x400x100x19 #18, TRAV.PERF. 38x19 #18 </v>
          </cell>
        </row>
        <row r="594">
          <cell r="A594" t="str">
            <v xml:space="preserve">RED. À ESQ. 90º C/ LONG. 600x300x100x19 #18, TRAV.PERF. 38x19 #18 </v>
          </cell>
        </row>
        <row r="595">
          <cell r="A595" t="str">
            <v xml:space="preserve">RED. À ESQ. 90º C/ LONG. 600x200x100x19 #18, TRAV.PERF. 38x19 #18 </v>
          </cell>
        </row>
        <row r="596">
          <cell r="A596" t="str">
            <v xml:space="preserve">RED. À ESQ. 90º C/ LONG. 500x400x100x19 #18, TRAV.PERF. 38x19 #18 </v>
          </cell>
        </row>
        <row r="597">
          <cell r="A597" t="str">
            <v xml:space="preserve">RED. À ESQ. 90º C/ LONG. 500x300x100x19 #18, TRAV.PERF. 38x19 #18 </v>
          </cell>
        </row>
        <row r="598">
          <cell r="A598" t="str">
            <v xml:space="preserve">RED. À ESQ. 90º C/ LONG. 500x200x100x19 #18, TRAV.PERF. 38x19 #18 </v>
          </cell>
        </row>
        <row r="599">
          <cell r="A599" t="str">
            <v xml:space="preserve">RED. À ESQ. 90º C/ LONG. 400x300x100x19 #18, TRAV.PERF. 38x19 #18 </v>
          </cell>
        </row>
        <row r="600">
          <cell r="A600" t="str">
            <v xml:space="preserve">RED. À ESQ. 90º C/ LONG. 400x200x100x19 #18, TRAV.PERF. 38x19 #18 </v>
          </cell>
        </row>
        <row r="601">
          <cell r="A601" t="str">
            <v xml:space="preserve">RED. À ESQ. 90º C/ LONG. 300x200x100x19 #18, TRAV.PERF. 38x19 #18 </v>
          </cell>
        </row>
        <row r="603">
          <cell r="A603" t="str">
            <v>PESADO</v>
          </cell>
        </row>
        <row r="604">
          <cell r="A604" t="str">
            <v xml:space="preserve">RED. À ESQ. 90º C/ LONG. 1200x1000x100x19 #18, TRAV.PERF. 38x38 #18 </v>
          </cell>
        </row>
        <row r="605">
          <cell r="A605" t="str">
            <v xml:space="preserve">RED. À ESQ. 90º C/ LONG. 1200x900x100x19 #18, TRAV.PERF. 38x38 #18 </v>
          </cell>
        </row>
        <row r="606">
          <cell r="A606" t="str">
            <v xml:space="preserve">RED. À ESQ. 90º C/ LONG. 1200x800x100x19 #18, TRAV.PERF. 38x38 #18 </v>
          </cell>
        </row>
        <row r="607">
          <cell r="A607" t="str">
            <v xml:space="preserve">RED. À ESQ. 90º C/ LONG. 1200x700x100x19 #18, TRAV.PERF. 38x38 #18 </v>
          </cell>
        </row>
        <row r="608">
          <cell r="A608" t="str">
            <v xml:space="preserve">RED. À ESQ. 90º C/ LONG. 1200x600x100x19 #18, TRAV.PERF. 38x38 #18 </v>
          </cell>
        </row>
        <row r="609">
          <cell r="A609" t="str">
            <v xml:space="preserve">RED. À ESQ. 90º C/ LONG. 1200x500x100x19 #18, TRAV.PERF. 38x38 #18 </v>
          </cell>
        </row>
        <row r="610">
          <cell r="A610" t="str">
            <v xml:space="preserve">RED. À ESQ. 90º C/ LONG. 1200x400x100x19 #18, TRAV.PERF. 38x38 #18 </v>
          </cell>
        </row>
        <row r="611">
          <cell r="A611" t="str">
            <v xml:space="preserve">RED. À ESQ. 90º C/ LONG. 1000x900x100x19 #18, TRAV.PERF. 38x38 #18 </v>
          </cell>
        </row>
        <row r="612">
          <cell r="A612" t="str">
            <v xml:space="preserve">RED. À ESQ. 90º C/ LONG. 1000x800x100x19 #18, TRAV.PERF. 38x38 #18 </v>
          </cell>
        </row>
        <row r="613">
          <cell r="A613" t="str">
            <v xml:space="preserve">RED. À ESQ. 90º C/ LONG. 1000x700x100x19 #18, TRAV.PERF. 38x38 #18 </v>
          </cell>
        </row>
        <row r="614">
          <cell r="A614" t="str">
            <v xml:space="preserve">RED. À ESQ. 90º C/ LONG. 1000x600x100x19 #18, TRAV.PERF. 38x38 #18 </v>
          </cell>
        </row>
        <row r="615">
          <cell r="A615" t="str">
            <v xml:space="preserve">RED. À ESQ. 90º C/ LONG. 1000x500x100x19 #18, TRAV.PERF. 38x38 #18 </v>
          </cell>
        </row>
        <row r="616">
          <cell r="A616" t="str">
            <v xml:space="preserve">RED. À ESQ. 90º C/ LONG. 1000x400x100x19 #18, TRAV.PERF. 38x38 #18 </v>
          </cell>
        </row>
        <row r="617">
          <cell r="A617" t="str">
            <v xml:space="preserve">RED. À ESQ. 90º C/ LONG. 900x800x100x19 #18, TRAV.PERF. 38x38 #18 </v>
          </cell>
        </row>
        <row r="618">
          <cell r="A618" t="str">
            <v xml:space="preserve">RED. À ESQ. 90º C/ LONG. 900x700x100x19 #18, TRAV.PERF. 38x38 #18 </v>
          </cell>
        </row>
        <row r="619">
          <cell r="A619" t="str">
            <v xml:space="preserve">RED. À ESQ. 90º C/ LONG. 900x600x100x19 #18, TRAV.PERF. 38x38 #18 </v>
          </cell>
        </row>
        <row r="620">
          <cell r="A620" t="str">
            <v xml:space="preserve">RED. À ESQ. 90º C/ LONG. 900x500x100x19 #18, TRAV.PERF. 38x38 #18 </v>
          </cell>
        </row>
        <row r="621">
          <cell r="A621" t="str">
            <v xml:space="preserve">RED. À ESQ. 90º C/ LONG. 900x400x100x19 #18, TRAV.PERF. 38x38 #18 </v>
          </cell>
        </row>
        <row r="622">
          <cell r="A622" t="str">
            <v xml:space="preserve">RED. À ESQ. 90º C/ LONG. 800x700x100x19 #18, TRAV.PERF. 38x38 #18 </v>
          </cell>
        </row>
        <row r="623">
          <cell r="A623" t="str">
            <v xml:space="preserve">RED. À ESQ. 90º C/ LONG. 800x600x100x19 #18, TRAV.PERF. 38x38 #18 </v>
          </cell>
        </row>
        <row r="624">
          <cell r="A624" t="str">
            <v xml:space="preserve">RED. À ESQ. 90º C/ LONG. 800x500x100x19 #18, TRAV.PERF. 38x38 #18 </v>
          </cell>
        </row>
        <row r="625">
          <cell r="A625" t="str">
            <v xml:space="preserve">RED. À ESQ. 90º C/ LONG. 800x400x100x19 #18, TRAV.PERF. 38x38 #18 </v>
          </cell>
        </row>
        <row r="626">
          <cell r="A626" t="str">
            <v xml:space="preserve">RED. À ESQ. 90º C/ LONG. 700x600x100x19 #18, TRAV.PERF. 38x38 #18 </v>
          </cell>
        </row>
        <row r="627">
          <cell r="A627" t="str">
            <v xml:space="preserve">RED. À ESQ. 90º C/ LONG. 700x500x100x19 #18, TRAV.PERF. 38x38 #18 </v>
          </cell>
        </row>
        <row r="628">
          <cell r="A628" t="str">
            <v xml:space="preserve">RED. À ESQ. 90º C/ LONG. 700x400x100x19 #18, TRAV.PERF. 38x38 #18 </v>
          </cell>
        </row>
        <row r="629">
          <cell r="A629" t="str">
            <v xml:space="preserve">RED. À ESQ. 90º C/ LONG. 600x500x100x19 #18, TRAV.PERF. 38x38 #18 </v>
          </cell>
        </row>
        <row r="630">
          <cell r="A630" t="str">
            <v xml:space="preserve">RED. À ESQ. 90º C/ LONG. 600x400x100x19 #18, TRAV.PERF. 38x38 #18 </v>
          </cell>
        </row>
        <row r="631">
          <cell r="A631" t="str">
            <v xml:space="preserve">RED. À ESQ. 90º C/ LONG. 500x400x100x19 #18, TRAV.PERF. 38x38 #18 </v>
          </cell>
        </row>
        <row r="633">
          <cell r="A633" t="str">
            <v>LEVE</v>
          </cell>
        </row>
        <row r="634">
          <cell r="A634" t="str">
            <v>SEGMENTO DE MONT. C/ LONG. 75x19 #18, TRAV.PERF. 38x19 #18 C/ L=200mm</v>
          </cell>
        </row>
        <row r="635">
          <cell r="A635" t="str">
            <v>SEGMENTO DE MONT. C/ LONG. 75x19 #18, TRAV.PERF. 38x19 #18 C/ L=300mm</v>
          </cell>
        </row>
        <row r="636">
          <cell r="A636" t="str">
            <v>SEGMENTO DE MONT. C/ LONG. 75x19 #18, TRAV.PERF. 38x19 #18 C/ L=400mm</v>
          </cell>
        </row>
        <row r="637">
          <cell r="A637" t="str">
            <v>SEGMENTO DE MONT. C/ LONG. 75x19 #18, TRAV.PERF. 38x19 #18 C/ L=500mm</v>
          </cell>
        </row>
        <row r="638">
          <cell r="A638" t="str">
            <v>SEGMENTO DE MONT. C/ LONG. 75x19 #18, TRAV.PERF. 38x19 #18 C/ L=600mm</v>
          </cell>
        </row>
        <row r="640">
          <cell r="A640" t="str">
            <v>SEMI-PESADO</v>
          </cell>
        </row>
        <row r="641">
          <cell r="A641" t="str">
            <v>SEGMENTO DE MONT. C/ LONG. 100x19 #18, TRAV.PERF. 38x19 #18 C/ L=200mm</v>
          </cell>
        </row>
        <row r="642">
          <cell r="A642" t="str">
            <v>SEGMENTO DE MONT. C/ LONG. 100x19 #18, TRAV.PERF. 38x19 #18 C/ L=300mm</v>
          </cell>
        </row>
        <row r="643">
          <cell r="A643" t="str">
            <v>SEGMENTO DE MONT. C/ LONG. 100x19 #18, TRAV.PERF. 38x19 #18 C/ L=400mm</v>
          </cell>
        </row>
        <row r="644">
          <cell r="A644" t="str">
            <v>SEGMENTO DE MONT. C/ LONG. 100x19 #18, TRAV.PERF. 38x19 #18 C/ L=500mm</v>
          </cell>
        </row>
        <row r="645">
          <cell r="A645" t="str">
            <v>SEGMENTO DE MONT. C/ LONG. 100x19 #18, TRAV.PERF. 38x19 #18 C/ L=600mm</v>
          </cell>
        </row>
        <row r="646">
          <cell r="A646" t="str">
            <v>SEGMENTO DE MONT. C/ LONG. 100x19 #18, TRAV.PERF. 38x19 #18 C/ L=700mm</v>
          </cell>
        </row>
        <row r="647">
          <cell r="A647" t="str">
            <v>SEGMENTO DE MONT. C/ LONG. 100x19 #18, TRAV.PERF. 38x19 #18 C/ L=800mm</v>
          </cell>
        </row>
        <row r="648">
          <cell r="A648" t="str">
            <v>SEGMENTO DE MONT. C/ LONG. 100x19 #18, TRAV.PERF. 38x19 #18 C/ L=900mm</v>
          </cell>
        </row>
        <row r="649">
          <cell r="A649" t="str">
            <v>SEGMENTO DE MONT. C/ LONG. 100x19 #18, TRAV.PERF. 38x19 #18 C/ L=1000mm</v>
          </cell>
        </row>
        <row r="650">
          <cell r="A650" t="str">
            <v>SEGMENTO DE MONT. C/ LONG. 100x19 #18, TRAV.PERF. 38x19 #18 C/ L=1200mm</v>
          </cell>
        </row>
        <row r="652">
          <cell r="A652" t="str">
            <v>PESADO</v>
          </cell>
        </row>
        <row r="653">
          <cell r="A653" t="str">
            <v>SEGMENTO DE MONT. C/ LONG. 100x19 #18, TRAV.PERF. 38x38 #18 C/ L=400mm</v>
          </cell>
        </row>
        <row r="654">
          <cell r="A654" t="str">
            <v>SEGMENTO DE MONT. C/ LONG. 100x19 #18, TRAV.PERF. 38x38 #18 C/ L=500mm</v>
          </cell>
        </row>
        <row r="655">
          <cell r="A655" t="str">
            <v>SEGMENTO DE MONT. C/ LONG. 100x19 #18, TRAV.PERF. 38x38 #18 C/ L=600mm</v>
          </cell>
        </row>
        <row r="656">
          <cell r="A656" t="str">
            <v>SEGMENTO DE MONT. C/ LONG. 100x19 #18, TRAV.PERF. 38x38 #18 C/ L=700mm</v>
          </cell>
        </row>
        <row r="657">
          <cell r="A657" t="str">
            <v>SEGMENTO DE MONT. C/ LONG. 100x19 #18, TRAV.PERF. 38x38 #18 C/ L=800mm</v>
          </cell>
        </row>
        <row r="658">
          <cell r="A658" t="str">
            <v>SEGMENTO DE MONT. C/ LONG. 100x19 #18, TRAV.PERF. 38x38 #18 C/ L=900mm</v>
          </cell>
        </row>
        <row r="659">
          <cell r="A659" t="str">
            <v>SEGMENTO DE MONT. C/ LONG. 100x19 #18, TRAV.PERF. 38x38 #18 C/ L=1000mm</v>
          </cell>
        </row>
        <row r="660">
          <cell r="A660" t="str">
            <v>SEGMENTO DE MONT. C/ LONG. 100x19 #18, TRAV.PERF. 38x38 #18 C/ L=1200mm</v>
          </cell>
        </row>
        <row r="662">
          <cell r="A662" t="str">
            <v>LEVE</v>
          </cell>
        </row>
        <row r="663">
          <cell r="A663" t="str">
            <v>CJTO. P/ CURVA VERT. C/ LONG. 75x19 #18, TRAV.PERF. 38x19 #18 C/ L=200mm</v>
          </cell>
        </row>
        <row r="664">
          <cell r="A664" t="str">
            <v>CJTO. P/ CURVA VERT. C/ LONG. 75x19 #18, TRAV.PERF. 38x19 #18 C/ L=300mm</v>
          </cell>
        </row>
        <row r="665">
          <cell r="A665" t="str">
            <v>CJTO. P/ CURVA VERT. C/ LONG. 75x19 #18, TRAV.PERF. 38x19 #18 C/ L=400mm</v>
          </cell>
        </row>
        <row r="666">
          <cell r="A666" t="str">
            <v>CJTO. P/ CURVA VERT. C/ LONG. 75x19 #18, TRAV.PERF. 38x19 #18 C/ L=500mm</v>
          </cell>
        </row>
        <row r="667">
          <cell r="A667" t="str">
            <v>CJTO. P/ CURVA VERT. C/ LONG. 75x19 #18, TRAV.PERF. 38x19 #18 C/ L=600mm</v>
          </cell>
        </row>
        <row r="669">
          <cell r="A669" t="str">
            <v>SEMI-PESADO</v>
          </cell>
        </row>
        <row r="670">
          <cell r="A670" t="str">
            <v>CJTO. P/ CURVA VERT. C/ LONG. 100x19 #18, TRAV.PERF. 38x19 #18 C/ L=200mm</v>
          </cell>
        </row>
        <row r="671">
          <cell r="A671" t="str">
            <v>CJTO. P/ CURVA VERT. C/ LONG. 100x19 #18, TRAV.PERF. 38x19 #18 C/ L=300mm</v>
          </cell>
        </row>
        <row r="672">
          <cell r="A672" t="str">
            <v>CJTO. P/ CURVA VERT. C/ LONG. 100x19 #18, TRAV.PERF. 38x19 #18 C/ L=400mm</v>
          </cell>
        </row>
        <row r="673">
          <cell r="A673" t="str">
            <v>CJTO. P/ CURVA VERT. C/ LONG. 100x19 #18, TRAV.PERF. 38x19 #18 C/ L=500mm</v>
          </cell>
        </row>
        <row r="674">
          <cell r="A674" t="str">
            <v>CJTO. P/ CURVA VERT. C/ LONG. 100x19 #18, TRAV.PERF. 38x19 #18 C/ L=600mm</v>
          </cell>
        </row>
        <row r="675">
          <cell r="A675" t="str">
            <v>CJTO. P/ CURVA VERT. C/ LONG. 100x19 #18, TRAV.PERF. 38x19 #18 C/ L=700mm</v>
          </cell>
        </row>
        <row r="676">
          <cell r="A676" t="str">
            <v>CJTO. P/ CURVA VERT. C/ LONG. 100x19 #18, TRAV.PERF. 38x19 #18 C/ L=800mm</v>
          </cell>
        </row>
        <row r="677">
          <cell r="A677" t="str">
            <v>CJTO. P/ CURVA VERT. C/ LONG. 100x19 #18, TRAV.PERF. 38x19 #18 C/ L=900mm</v>
          </cell>
        </row>
        <row r="678">
          <cell r="A678" t="str">
            <v>CJTO. P/ CURVA VERT. C/ LONG. 100x19 #18, TRAV.PERF. 38x19 #18 C/ L=1000mm</v>
          </cell>
        </row>
        <row r="679">
          <cell r="A679" t="str">
            <v>CJTO. P/ CURVA VERT. C/ LONG. 100x19 #18, TRAV.PERF. 38x19 #18 C/ L=1200mm</v>
          </cell>
        </row>
        <row r="681">
          <cell r="A681" t="str">
            <v>PESADO</v>
          </cell>
        </row>
        <row r="682">
          <cell r="A682" t="str">
            <v>CJTO. P/ CURVA VERT. C/ LONG. 100x19 #18, TRAV.PERF. 38x38 #18 C/ L=400mm</v>
          </cell>
        </row>
        <row r="683">
          <cell r="A683" t="str">
            <v>CJTO. P/ CURVA VERT. C/ LONG. 100x19 #18, TRAV.PERF. 38x38 #18 C/ L=500mm</v>
          </cell>
        </row>
        <row r="684">
          <cell r="A684" t="str">
            <v>CJTO. P/ CURVA VERT. C/ LONG. 100x19 #18, TRAV.PERF. 38x38 #18 C/ L=600mm</v>
          </cell>
        </row>
        <row r="685">
          <cell r="A685" t="str">
            <v>CJTO. P/ CURVA VERT. C/ LONG. 100x19 #18, TRAV.PERF. 38x38 #18 C/ L=700mm</v>
          </cell>
        </row>
        <row r="686">
          <cell r="A686" t="str">
            <v>CJTO. P/ CURVA VERT. C/ LONG. 100x19 #18, TRAV.PERF. 38x38 #18 C/ L=800mm</v>
          </cell>
        </row>
        <row r="687">
          <cell r="A687" t="str">
            <v>CJTO. P/ CURVA VERT. C/ LONG. 100x19 #18, TRAV.PERF. 38x38 #18 C/ L=900mm</v>
          </cell>
        </row>
        <row r="688">
          <cell r="A688" t="str">
            <v>CJTO. P/ CURVA VERT. C/ LONG. 100x19 #18, TRAV.PERF. 38x38 #18 C/ L=1000mm</v>
          </cell>
        </row>
        <row r="689">
          <cell r="A689" t="str">
            <v>CJTO. P/ CURVA VERT. C/ LONG. 100x19 #18, TRAV.PERF. 38x38 #18 C/ L=1200mm</v>
          </cell>
        </row>
        <row r="691">
          <cell r="A691" t="str">
            <v>LEVE</v>
          </cell>
        </row>
        <row r="692">
          <cell r="A692" t="str">
            <v>CJTO. P/ TÊ VERT. C/ LONG. 75x19 #18, TRAV.PERF. 38x19 #18 C/ L=200mm</v>
          </cell>
        </row>
        <row r="693">
          <cell r="A693" t="str">
            <v>CJTO. P/ TÊ VERT. C/ LONG. 75x19 #18, TRAV.PERF. 38x19 #18 C/ L=300mm</v>
          </cell>
        </row>
        <row r="694">
          <cell r="A694" t="str">
            <v>CJTO. P/ TÊ VERT. C/ LONG. 75x19 #18, TRAV.PERF. 38x19 #18 C/ L=400mm</v>
          </cell>
        </row>
        <row r="695">
          <cell r="A695" t="str">
            <v>CJTO. P/ TÊ VERT. C/ LONG. 75x19 #18, TRAV.PERF. 38x19 #18 C/ L=500mm</v>
          </cell>
        </row>
        <row r="696">
          <cell r="A696" t="str">
            <v>CJTO. P/ TÊ VERT. C/ LONG. 75x19 #18, TRAV.PERF. 38x19 #18 C/ L=600mm</v>
          </cell>
        </row>
        <row r="698">
          <cell r="A698" t="str">
            <v>SEMI-PESADO</v>
          </cell>
        </row>
        <row r="699">
          <cell r="A699" t="str">
            <v>CJTO. P/ TÊ VERT. C/ LONG. 100x19 #18, TRAV.PERF. 38x19 #18 C/ L=200mm</v>
          </cell>
        </row>
        <row r="700">
          <cell r="A700" t="str">
            <v>CJTO. P/ TÊ VERT. C/ LONG. 100x19 #18, TRAV.PERF. 38x19 #18 C/ L=300mm</v>
          </cell>
        </row>
        <row r="701">
          <cell r="A701" t="str">
            <v>CJTO. P/ TÊ VERT. C/ LONG. 100x19 #18, TRAV.PERF. 38x19 #18 C/ L=400mm</v>
          </cell>
        </row>
        <row r="702">
          <cell r="A702" t="str">
            <v>CJTO. P/ TÊ VERT. C/ LONG. 100x19 #18, TRAV.PERF. 38x19 #18 C/ L=500mm</v>
          </cell>
        </row>
        <row r="703">
          <cell r="A703" t="str">
            <v>CJTO. P/ TÊ VERT. C/ LONG. 100x19 #18, TRAV.PERF. 38x19 #18 C/ L=600mm</v>
          </cell>
        </row>
        <row r="704">
          <cell r="A704" t="str">
            <v>CJTO. P/ TÊ VERT. C/ LONG. 100x19 #18, TRAV.PERF. 38x19 #18 C/ L=700mm</v>
          </cell>
        </row>
        <row r="705">
          <cell r="A705" t="str">
            <v>CJTO. P/ TÊ VERT. C/ LONG. 100x19 #18, TRAV.PERF. 38x19 #18 C/ L=800mm</v>
          </cell>
        </row>
        <row r="706">
          <cell r="A706" t="str">
            <v>CJTO. P/ TÊ VERT. C/ LONG. 100x19 #18, TRAV.PERF. 38x19 #18 C/ L=900mm</v>
          </cell>
        </row>
        <row r="707">
          <cell r="A707" t="str">
            <v>CJTO. P/ TÊ VERT. C/ LONG. 100x19 #18, TRAV.PERF. 38x19 #18 C/ L=1000mm</v>
          </cell>
        </row>
        <row r="708">
          <cell r="A708" t="str">
            <v>CJTO. P/ TÊ VERT. C/ LONG. 100x19 #18, TRAV.PERF. 38x19 #18 C/ L=1200mm</v>
          </cell>
        </row>
        <row r="710">
          <cell r="A710" t="str">
            <v>PESADO</v>
          </cell>
        </row>
        <row r="711">
          <cell r="A711" t="str">
            <v>CJTO. P/ TÊ VERT. C/ LONG. 100x19 #18, TRAV.PERF. 38x38 #18 C/ L=400mm</v>
          </cell>
        </row>
        <row r="712">
          <cell r="A712" t="str">
            <v>CJTO. P/ TÊ VERT. C/ LONG. 100x19 #18, TRAV.PERF. 38x38 #18 C/ L=500mm</v>
          </cell>
        </row>
        <row r="713">
          <cell r="A713" t="str">
            <v>CJTO. P/ TÊ VERT. C/ LONG. 100x19 #18, TRAV.PERF. 38x38 #18 C/ L=600mm</v>
          </cell>
        </row>
        <row r="714">
          <cell r="A714" t="str">
            <v>CJTO. P/ TÊ VERT. C/ LONG. 100x19 #18, TRAV.PERF. 38x38 #18 C/ L=700mm</v>
          </cell>
        </row>
        <row r="715">
          <cell r="A715" t="str">
            <v>CJTO. P/ TÊ VERT. C/ LONG. 100x19 #18, TRAV.PERF. 38x38 #18 C/ L=800mm</v>
          </cell>
        </row>
        <row r="716">
          <cell r="A716" t="str">
            <v>CJTO. P/ TÊ VERT. C/ LONG. 100x19 #18, TRAV.PERF. 38x38 #18 C/ L=900mm</v>
          </cell>
        </row>
        <row r="717">
          <cell r="A717" t="str">
            <v>CJTO. P/ TÊ VERT. C/ LONG. 100x19 #18, TRAV.PERF. 38x38 #18 C/ L=1000mm</v>
          </cell>
        </row>
        <row r="718">
          <cell r="A718" t="str">
            <v>CJTO. P/ TÊ VERT. C/ LONG. 100x19 #18, TRAV.PERF. 38x38 #18 C/ L=1200mm</v>
          </cell>
        </row>
        <row r="721">
          <cell r="A721" t="str">
            <v>SUPORTE DE SUSPENSÃO h=50mm</v>
          </cell>
        </row>
        <row r="722">
          <cell r="A722" t="str">
            <v>SUPORTE DE SUSPENSÃO h=75mm</v>
          </cell>
        </row>
        <row r="725">
          <cell r="A725" t="str">
            <v>GRAPA P/ LEITOFORT</v>
          </cell>
        </row>
        <row r="726">
          <cell r="A726" t="str">
            <v>PRESILHA GUIA P/ LEITOFORT</v>
          </cell>
        </row>
        <row r="728">
          <cell r="A728" t="str">
            <v>TERMINAL PARA FECHAMENTO P/ LEITOFORT 200x75mm</v>
          </cell>
        </row>
        <row r="729">
          <cell r="A729" t="str">
            <v>TERMINAL PARA FECHAMENTO P/ LEITOFORT 300x75mm</v>
          </cell>
        </row>
        <row r="730">
          <cell r="A730" t="str">
            <v>TERMINAL PARA FECHAMENTO P/ LEITOFORT 400x75mm</v>
          </cell>
        </row>
        <row r="731">
          <cell r="A731" t="str">
            <v>TERMINAL PARA FECHAMENTO P/ LEITOFORT 500x75mm</v>
          </cell>
        </row>
        <row r="732">
          <cell r="A732" t="str">
            <v>TERMINAL PARA FECHAMENTO P/ LEITOFORT 600x75mm</v>
          </cell>
        </row>
        <row r="733">
          <cell r="A733" t="str">
            <v>TERMINAL PARA FECHAMENTO P/ LEITOFORT 200x100mm</v>
          </cell>
        </row>
        <row r="734">
          <cell r="A734" t="str">
            <v>TERMINAL PARA FECHAMENTO P/ LEITOFORT 300x100mm</v>
          </cell>
        </row>
        <row r="735">
          <cell r="A735" t="str">
            <v>TERMINAL PARA FECHAMENTO P/ LEITOFORT 400x100mm</v>
          </cell>
        </row>
        <row r="736">
          <cell r="A736" t="str">
            <v>TERMINAL PARA FECHAMENTO P/ LEITOFORT 500x100mm</v>
          </cell>
        </row>
        <row r="737">
          <cell r="A737" t="str">
            <v>TERMINAL PARA FECHAMENTO P/ LEITOFORT 600x100mm</v>
          </cell>
        </row>
        <row r="738">
          <cell r="A738" t="str">
            <v>TERMINAL PARA FECHAMENTO P/ LEITOFORT 700x100mm</v>
          </cell>
        </row>
        <row r="739">
          <cell r="A739" t="str">
            <v>TERMINAL PARA FECHAMENTO P/ LEITOFORT 800x100mm</v>
          </cell>
        </row>
        <row r="740">
          <cell r="A740" t="str">
            <v>TERMINAL PARA FECHAMENTO P/ LEITOFORT 900x100mm</v>
          </cell>
        </row>
        <row r="741">
          <cell r="A741" t="str">
            <v>TERMINAL PARA FECHAMENTO P/ LEITOFORT 1000x100mm</v>
          </cell>
        </row>
        <row r="742">
          <cell r="A742" t="str">
            <v>TERMINAL PARA FECHAMENTO P/ LEITOFORT 1200x100mm</v>
          </cell>
        </row>
        <row r="744">
          <cell r="A744" t="str">
            <v>PROTEÇÃO PARA PANEL P/ LEITOFORT 200x75mm</v>
          </cell>
        </row>
        <row r="745">
          <cell r="A745" t="str">
            <v>PROTEÇÃO PARA PANEL P/ LEITOFORT 300x75mm</v>
          </cell>
        </row>
        <row r="746">
          <cell r="A746" t="str">
            <v>PROTEÇÃO PARA PANEL P/ LEITOFORT 400x75mm</v>
          </cell>
        </row>
        <row r="747">
          <cell r="A747" t="str">
            <v>PROTEÇÃO PARA PANEL P/ LEITOFORT 500x75mm</v>
          </cell>
        </row>
        <row r="748">
          <cell r="A748" t="str">
            <v>PROTEÇÃO PARA PANEL P/ LEITOFORT 600x75mm</v>
          </cell>
        </row>
        <row r="749">
          <cell r="A749" t="str">
            <v>PROTEÇÃO PARA PANEL P/ LEITOFORT 200x100mm</v>
          </cell>
        </row>
        <row r="750">
          <cell r="A750" t="str">
            <v>PROTEÇÃO PARA PANEL P/ LEITOFORT 300x100mm</v>
          </cell>
        </row>
        <row r="751">
          <cell r="A751" t="str">
            <v>PROTEÇÃO PARA PANEL P/ LEITOFORT 400x100mm</v>
          </cell>
        </row>
        <row r="752">
          <cell r="A752" t="str">
            <v>PROTEÇÃO PARA PANEL P/ LEITOFORT 500x100mm</v>
          </cell>
        </row>
        <row r="753">
          <cell r="A753" t="str">
            <v>PROTEÇÃO PARA PANEL P/ LEITOFORT 600x100mm</v>
          </cell>
        </row>
        <row r="754">
          <cell r="A754" t="str">
            <v>PROTEÇÃO PARA PANEL P/ LEITOFORT 700x100mm</v>
          </cell>
        </row>
        <row r="755">
          <cell r="A755" t="str">
            <v>PROTEÇÃO PARA PANEL P/ LEITOFORT 800x100mm</v>
          </cell>
        </row>
        <row r="756">
          <cell r="A756" t="str">
            <v>PROTEÇÃO PARA PANEL P/ LEITOFORT 900x100mm</v>
          </cell>
        </row>
        <row r="757">
          <cell r="A757" t="str">
            <v>PROTEÇÃO PARA PANEL P/ LEITOFORT 1000x100mm</v>
          </cell>
        </row>
        <row r="758">
          <cell r="A758" t="str">
            <v>PROTEÇÃO PARA PANEL P/ LEITOFORT 1200x100mm</v>
          </cell>
        </row>
        <row r="761">
          <cell r="A761" t="str">
            <v>SAÍDA HORIZONTAL PARA PERFILADO P/ LEITOFORT</v>
          </cell>
        </row>
        <row r="762">
          <cell r="A762" t="str">
            <v>SAÍDA HORIZONTAL PARA ELETRODUTO ø 1/2" - P/ LEITOFORT</v>
          </cell>
        </row>
        <row r="763">
          <cell r="A763" t="str">
            <v>SAÍDA HORIZONTAL PARA ELETRODUTO ø 3/4" - P/ LEITOFORT</v>
          </cell>
        </row>
        <row r="764">
          <cell r="A764" t="str">
            <v>SAÍDA HORIZONTAL PARA ELETRODUTO ø 1" - P/ LEITOFORT</v>
          </cell>
        </row>
        <row r="765">
          <cell r="A765" t="str">
            <v>SAÍDA HORIZONTAL PARA ELETRODUTO ø 1 1/4" - P/ LEITOFORT</v>
          </cell>
        </row>
        <row r="766">
          <cell r="A766" t="str">
            <v>SAÍDA HORIZONTAL PARA ELETRODUTO ø 1 1/2" - P/ LEITOFORT</v>
          </cell>
        </row>
        <row r="767">
          <cell r="A767" t="str">
            <v>SAÍDA HORIZONTAL PARA ELETRODUTO ø 2" - P/ LEITOFORT</v>
          </cell>
        </row>
        <row r="768">
          <cell r="A768" t="str">
            <v>SAÍDA HORIZONTAL PARA ELETRODUTO ø 2 1/2" - P/ LEITOFORT</v>
          </cell>
        </row>
        <row r="769">
          <cell r="A769" t="str">
            <v>SAÍDA HORIZONTAL PARA ELETRODUTO ø 3" - P/ LEITOFORT</v>
          </cell>
        </row>
        <row r="770">
          <cell r="A770" t="str">
            <v>SAÍDA HORIZONTAL PARA ELETRODUTO ø 3 1/2" - P/ LEITOFORT</v>
          </cell>
        </row>
        <row r="771">
          <cell r="A771" t="str">
            <v>SAÍDA HORIZONTAL PARA ELETRODUTO ø 4" - P/ LEITOFORT</v>
          </cell>
        </row>
        <row r="774">
          <cell r="A774" t="str">
            <v>SAÍDA HORIZONTAL PARA ELETRODUTO ø 1" GALV. À FOGO</v>
          </cell>
        </row>
        <row r="777">
          <cell r="A777" t="str">
            <v>SAÍDA VERTICAL PARA PERFILADO P/ LEITOFORT</v>
          </cell>
        </row>
        <row r="778">
          <cell r="A778" t="str">
            <v>SAÍDA VERTICAL PARA ELETRODUTO ø 1/2" - P/ LEITOFORT</v>
          </cell>
        </row>
        <row r="779">
          <cell r="A779" t="str">
            <v>SAÍDA VERTICAL PARA ELETRODUTO ø 3/4" - P/ LEITOFORT</v>
          </cell>
        </row>
        <row r="780">
          <cell r="A780" t="str">
            <v>SAÍDA VERTICAL PARA ELETRODUTO ø 1" - P/ LEITOFORT</v>
          </cell>
        </row>
        <row r="781">
          <cell r="A781" t="str">
            <v>SAÍDA VERTICAL PARA ELETRODUTO ø 1 1/4" - P/ LEITOFORT</v>
          </cell>
        </row>
        <row r="782">
          <cell r="A782" t="str">
            <v>SAÍDA VERTICAL PARA ELETRODUTO ø 1 1/2" - P/ LEITOFORT</v>
          </cell>
        </row>
        <row r="783">
          <cell r="A783" t="str">
            <v>SAÍDA VERTICAL PARA ELETRODUTO ø 2" - P/ LEITOFORT</v>
          </cell>
        </row>
        <row r="784">
          <cell r="A784" t="str">
            <v>SAÍDA VERTICAL PARA ELETRODUTO ø 2 1/2" - P/ LEITOFORT</v>
          </cell>
        </row>
        <row r="785">
          <cell r="A785" t="str">
            <v>SAÍDA VERTICAL PARA ELETRODUTO ø 3" - P/ LEITOFORT</v>
          </cell>
        </row>
        <row r="786">
          <cell r="A786" t="str">
            <v>SAÍDA VERTICAL PARA ELETRODUTO ø 3 1/2" - P/ LEITOFORT</v>
          </cell>
        </row>
        <row r="787">
          <cell r="A787" t="str">
            <v>SAÍDA VERTICAL PARA ELETRODUTO ø 4" - P/ LEITOFORT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SSIVOS"/>
    </sheetNames>
    <sheetDataSet>
      <sheetData sheetId="0" refreshError="1">
        <row r="2">
          <cell r="A2">
            <v>14300045</v>
          </cell>
        </row>
        <row r="3">
          <cell r="A3" t="str">
            <v>008LBHNTATJRNN</v>
          </cell>
        </row>
        <row r="4">
          <cell r="A4" t="str">
            <v>008LBS1LABNRJB</v>
          </cell>
        </row>
        <row r="5">
          <cell r="A5" t="str">
            <v>1375014-1</v>
          </cell>
        </row>
        <row r="6">
          <cell r="A6" t="str">
            <v>1375014-1</v>
          </cell>
        </row>
        <row r="7">
          <cell r="A7" t="str">
            <v>1375055-1</v>
          </cell>
        </row>
        <row r="8">
          <cell r="A8" t="str">
            <v>1375055-2</v>
          </cell>
        </row>
        <row r="9">
          <cell r="A9" t="str">
            <v>1375191-2</v>
          </cell>
        </row>
        <row r="10">
          <cell r="A10" t="str">
            <v>14300031</v>
          </cell>
        </row>
        <row r="11">
          <cell r="A11" t="str">
            <v>1479002-1</v>
          </cell>
        </row>
        <row r="12">
          <cell r="A12" t="str">
            <v>1479003-1</v>
          </cell>
        </row>
        <row r="13">
          <cell r="A13" t="str">
            <v>1479154-1</v>
          </cell>
        </row>
        <row r="14">
          <cell r="A14" t="str">
            <v>2-1206114</v>
          </cell>
        </row>
        <row r="15">
          <cell r="A15" t="str">
            <v>2-1206114</v>
          </cell>
        </row>
        <row r="16">
          <cell r="A16" t="str">
            <v>2-1206138</v>
          </cell>
        </row>
        <row r="17">
          <cell r="A17" t="str">
            <v>219242-5</v>
          </cell>
        </row>
        <row r="18">
          <cell r="A18" t="str">
            <v>219242-5</v>
          </cell>
        </row>
        <row r="19">
          <cell r="A19" t="str">
            <v>219242-7</v>
          </cell>
        </row>
        <row r="20">
          <cell r="A20" t="str">
            <v>219242-8</v>
          </cell>
        </row>
        <row r="21">
          <cell r="A21" t="str">
            <v>219242-8</v>
          </cell>
        </row>
        <row r="22">
          <cell r="A22" t="str">
            <v>219538-6</v>
          </cell>
        </row>
        <row r="23">
          <cell r="A23" t="str">
            <v>219560-6</v>
          </cell>
        </row>
        <row r="24">
          <cell r="A24" t="str">
            <v>219560-6</v>
          </cell>
        </row>
        <row r="25">
          <cell r="A25" t="str">
            <v>219886-5</v>
          </cell>
        </row>
        <row r="26">
          <cell r="A26" t="str">
            <v>219886-5</v>
          </cell>
        </row>
        <row r="27">
          <cell r="A27" t="str">
            <v>219886-7</v>
          </cell>
        </row>
        <row r="28">
          <cell r="A28" t="str">
            <v>219886-8</v>
          </cell>
        </row>
        <row r="29">
          <cell r="A29" t="str">
            <v>219886-8</v>
          </cell>
        </row>
        <row r="30">
          <cell r="A30" t="str">
            <v>23200070</v>
          </cell>
        </row>
        <row r="31">
          <cell r="A31" t="str">
            <v>23400006</v>
          </cell>
        </row>
        <row r="32">
          <cell r="A32" t="str">
            <v>24300044</v>
          </cell>
        </row>
        <row r="33">
          <cell r="A33" t="str">
            <v>24300068</v>
          </cell>
        </row>
        <row r="34">
          <cell r="A34" t="str">
            <v>35050040</v>
          </cell>
        </row>
        <row r="35">
          <cell r="A35" t="str">
            <v>35050300</v>
          </cell>
        </row>
        <row r="36">
          <cell r="A36" t="str">
            <v>35050421</v>
          </cell>
        </row>
        <row r="37">
          <cell r="A37" t="str">
            <v>35050710</v>
          </cell>
        </row>
        <row r="38">
          <cell r="A38" t="str">
            <v>35050726</v>
          </cell>
        </row>
        <row r="39">
          <cell r="A39" t="str">
            <v>35100057</v>
          </cell>
        </row>
        <row r="40">
          <cell r="A40" t="str">
            <v>3C16965</v>
          </cell>
        </row>
        <row r="41">
          <cell r="A41" t="str">
            <v>3C16970</v>
          </cell>
        </row>
        <row r="42">
          <cell r="A42" t="str">
            <v>3C16971</v>
          </cell>
        </row>
        <row r="43">
          <cell r="A43" t="str">
            <v>3C16980A</v>
          </cell>
        </row>
        <row r="44">
          <cell r="A44" t="str">
            <v>406330-1</v>
          </cell>
        </row>
        <row r="45">
          <cell r="A45" t="str">
            <v>406330-1</v>
          </cell>
        </row>
        <row r="46">
          <cell r="A46" t="str">
            <v>406372-1</v>
          </cell>
        </row>
        <row r="47">
          <cell r="A47" t="str">
            <v>406372-2</v>
          </cell>
        </row>
        <row r="48">
          <cell r="A48" t="str">
            <v>406375-2</v>
          </cell>
        </row>
        <row r="49">
          <cell r="A49" t="str">
            <v>492168-1</v>
          </cell>
        </row>
        <row r="50">
          <cell r="A50" t="str">
            <v>492642-1</v>
          </cell>
        </row>
        <row r="51">
          <cell r="A51" t="str">
            <v>4MA304SNIOT34</v>
          </cell>
        </row>
        <row r="52">
          <cell r="A52" t="str">
            <v>501381-1</v>
          </cell>
        </row>
        <row r="53">
          <cell r="A53" t="str">
            <v>504034-1</v>
          </cell>
        </row>
        <row r="54">
          <cell r="A54" t="str">
            <v>504958-2</v>
          </cell>
        </row>
        <row r="55">
          <cell r="A55" t="str">
            <v>504958-3</v>
          </cell>
        </row>
        <row r="56">
          <cell r="A56" t="str">
            <v>504958-3</v>
          </cell>
        </row>
        <row r="57">
          <cell r="A57" t="str">
            <v>504971-2</v>
          </cell>
        </row>
        <row r="58">
          <cell r="A58" t="str">
            <v>504971-3</v>
          </cell>
        </row>
        <row r="59">
          <cell r="A59" t="str">
            <v>558402-1</v>
          </cell>
        </row>
        <row r="60">
          <cell r="A60" t="str">
            <v>558635-1</v>
          </cell>
        </row>
        <row r="61">
          <cell r="A61" t="str">
            <v>558637-1</v>
          </cell>
        </row>
        <row r="62">
          <cell r="A62" t="str">
            <v>5909.1.063.05</v>
          </cell>
        </row>
        <row r="63">
          <cell r="A63" t="str">
            <v>5909.1.063.05</v>
          </cell>
        </row>
        <row r="64">
          <cell r="A64" t="str">
            <v>6089.1.120.02</v>
          </cell>
        </row>
        <row r="65">
          <cell r="A65" t="str">
            <v>6089.1.120.02</v>
          </cell>
        </row>
        <row r="66">
          <cell r="A66" t="str">
            <v>6089.1.120.02</v>
          </cell>
        </row>
        <row r="67">
          <cell r="A67" t="str">
            <v>6089.1.121.02</v>
          </cell>
        </row>
        <row r="68">
          <cell r="A68" t="str">
            <v>6-219507-6</v>
          </cell>
        </row>
        <row r="69">
          <cell r="A69" t="str">
            <v>6-219507-6</v>
          </cell>
        </row>
        <row r="70">
          <cell r="A70" t="str">
            <v>6619.3.302.50</v>
          </cell>
        </row>
        <row r="71">
          <cell r="A71" t="str">
            <v>6619.3.305.00</v>
          </cell>
        </row>
        <row r="72">
          <cell r="A72" t="str">
            <v>6619.3.307.50</v>
          </cell>
        </row>
        <row r="73">
          <cell r="A73" t="str">
            <v>6619.3.310.00</v>
          </cell>
        </row>
        <row r="74">
          <cell r="A74" t="str">
            <v>6870.1.012.00</v>
          </cell>
        </row>
        <row r="75">
          <cell r="A75" t="str">
            <v>6870.1.012.00</v>
          </cell>
        </row>
        <row r="76">
          <cell r="A76" t="str">
            <v>6871.1.002.00</v>
          </cell>
        </row>
        <row r="77">
          <cell r="A77" t="str">
            <v>6871.1.002.04</v>
          </cell>
        </row>
        <row r="78">
          <cell r="A78" t="str">
            <v>6871.1.002.06</v>
          </cell>
        </row>
        <row r="79">
          <cell r="A79" t="str">
            <v>6871.3.022.03</v>
          </cell>
        </row>
        <row r="80">
          <cell r="A80" t="str">
            <v>6871.3.022.03</v>
          </cell>
        </row>
        <row r="81">
          <cell r="A81" t="str">
            <v>6871.3.022.03</v>
          </cell>
        </row>
        <row r="82">
          <cell r="A82" t="str">
            <v>6871.3.022.10</v>
          </cell>
        </row>
        <row r="83">
          <cell r="A83" t="str">
            <v>6871.3.030.10</v>
          </cell>
        </row>
        <row r="84">
          <cell r="A84" t="str">
            <v>6871.3.030.10</v>
          </cell>
        </row>
        <row r="85">
          <cell r="A85" t="str">
            <v>6871.3.065.10</v>
          </cell>
        </row>
        <row r="86">
          <cell r="A86" t="str">
            <v>CABO 6 FO INT/EXT MM</v>
          </cell>
        </row>
        <row r="87">
          <cell r="A87" t="str">
            <v>CABO CCI-50 1P</v>
          </cell>
        </row>
        <row r="88">
          <cell r="A88" t="str">
            <v>CABO CI-50 100P</v>
          </cell>
        </row>
        <row r="89">
          <cell r="A89" t="str">
            <v>CABO CI-50 25P</v>
          </cell>
        </row>
        <row r="90">
          <cell r="A90" t="str">
            <v>CABO CI-50 30P</v>
          </cell>
        </row>
        <row r="91">
          <cell r="A91" t="str">
            <v>CABO CI-50 50P</v>
          </cell>
        </row>
        <row r="92">
          <cell r="A92" t="str">
            <v>CABO CI-50 50P</v>
          </cell>
        </row>
        <row r="93">
          <cell r="A93" t="str">
            <v>CX SOBR 50X50X13</v>
          </cell>
        </row>
        <row r="94">
          <cell r="A94" t="str">
            <v>DIO 19" 24FO</v>
          </cell>
        </row>
        <row r="95">
          <cell r="A95" t="str">
            <v>DIO PAREDE 8FO</v>
          </cell>
        </row>
        <row r="96">
          <cell r="A96" t="str">
            <v>ESPELHO 4X2 4XRJ45</v>
          </cell>
        </row>
        <row r="97">
          <cell r="A97" t="str">
            <v>ÍCONE TOMADA</v>
          </cell>
        </row>
        <row r="98">
          <cell r="A98" t="str">
            <v>MOLDURA TOMADA</v>
          </cell>
        </row>
        <row r="99">
          <cell r="A99" t="str">
            <v>ORGANIZADOR CAB</v>
          </cell>
        </row>
        <row r="100">
          <cell r="A100" t="str">
            <v>PARAF PORCA GAIO</v>
          </cell>
        </row>
        <row r="101">
          <cell r="A101" t="str">
            <v>PC RJ45/110 1P</v>
          </cell>
        </row>
        <row r="102">
          <cell r="A102" t="str">
            <v>RACK 19" 40U 570 MM</v>
          </cell>
        </row>
        <row r="103">
          <cell r="A103" t="str">
            <v>RACK 19" 44U 570 MM</v>
          </cell>
        </row>
        <row r="104">
          <cell r="A104" t="str">
            <v>RACK 19" 44U 770 MM</v>
          </cell>
        </row>
        <row r="105">
          <cell r="A105" t="str">
            <v>RÉGUA 19" 8 TOM</v>
          </cell>
        </row>
        <row r="106">
          <cell r="A106" t="str">
            <v>WML-311-292</v>
          </cell>
        </row>
        <row r="107">
          <cell r="A107" t="str">
            <v>WML-511-292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VEST FACHADAS"/>
      <sheetName val="CORRIMÃO"/>
      <sheetName val="CRONOGRAMA"/>
      <sheetName val="ALVENARIA"/>
      <sheetName val="ESQUADRIA"/>
      <sheetName val="Esquadrias 2"/>
      <sheetName val="Revestimentos"/>
      <sheetName val="Cobertura"/>
      <sheetName val="Planilha Orç"/>
      <sheetName val="Planilha1"/>
      <sheetName val="MEMORIA"/>
      <sheetName val="COMPOSICOES"/>
      <sheetName val="Piso e Forro"/>
      <sheetName val="impermeabilização"/>
      <sheetName val="Louças e Metais"/>
      <sheetName val="BATE MACA"/>
      <sheetName val="Instalações"/>
      <sheetName val="Paisagismo"/>
      <sheetName val="Pintura Estac."/>
      <sheetName val="Plan1"/>
      <sheetName val="Plan2"/>
      <sheetName val="Plan3"/>
      <sheetName val="Plan4"/>
    </sheetNames>
    <sheetDataSet>
      <sheetData sheetId="0"/>
      <sheetData sheetId="1"/>
      <sheetData sheetId="2"/>
      <sheetData sheetId="3"/>
      <sheetData sheetId="4"/>
      <sheetData sheetId="5"/>
      <sheetData sheetId="6"/>
      <sheetData sheetId="7"/>
      <sheetData sheetId="8">
        <row r="12">
          <cell r="G12">
            <v>1</v>
          </cell>
        </row>
        <row r="463">
          <cell r="I463">
            <v>59757171.420000009</v>
          </cell>
        </row>
        <row r="466">
          <cell r="I466">
            <v>74555961.980000004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VEST FACHADAS"/>
      <sheetName val="CORRIMÃO"/>
      <sheetName val="CRONOGRAMA"/>
      <sheetName val="ALVENARIA"/>
      <sheetName val="ESQUADRIA"/>
      <sheetName val="Esquadrias 2"/>
      <sheetName val="Revestimentos"/>
      <sheetName val="Cobertura"/>
      <sheetName val="Planilha Orç"/>
      <sheetName val="MEMORIA"/>
      <sheetName val="COMPOSICOES"/>
      <sheetName val="Piso e Forro"/>
      <sheetName val="impermeabilização"/>
      <sheetName val="Louças e Metais"/>
      <sheetName val="BATE MACA"/>
      <sheetName val="Instalações"/>
      <sheetName val="Paisagismo"/>
      <sheetName val="Pintura Estac."/>
      <sheetName val="Plan1"/>
      <sheetName val="Plan2"/>
      <sheetName val="Plan3"/>
      <sheetName val="Plan4"/>
      <sheetName val="Planilha1"/>
    </sheetNames>
    <sheetDataSet>
      <sheetData sheetId="0"/>
      <sheetData sheetId="1"/>
      <sheetData sheetId="2"/>
      <sheetData sheetId="3"/>
      <sheetData sheetId="4"/>
      <sheetData sheetId="5"/>
      <sheetData sheetId="6"/>
      <sheetData sheetId="7"/>
      <sheetData sheetId="8">
        <row r="12">
          <cell r="G12">
            <v>0</v>
          </cell>
        </row>
        <row r="464">
          <cell r="I464">
            <v>18128181.869999997</v>
          </cell>
        </row>
        <row r="467">
          <cell r="I467">
            <v>22569134.109999999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5">
          <cell r="K55">
            <v>664246.12000000011</v>
          </cell>
        </row>
      </sheetData>
      <sheetData sheetId="2"/>
      <sheetData sheetId="3"/>
      <sheetData sheetId="4"/>
      <sheetData sheetId="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3">
          <cell r="J53">
            <v>979954.71000000008</v>
          </cell>
        </row>
      </sheetData>
      <sheetData sheetId="2"/>
      <sheetData sheetId="3"/>
      <sheetData sheetId="4"/>
      <sheetData sheetId="5"/>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3">
          <cell r="K53">
            <v>556213.44000000006</v>
          </cell>
        </row>
      </sheetData>
      <sheetData sheetId="2"/>
      <sheetData sheetId="3"/>
      <sheetData sheetId="4"/>
      <sheetData sheetId="5"/>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3">
          <cell r="K53">
            <v>548982.19000000006</v>
          </cell>
        </row>
      </sheetData>
      <sheetData sheetId="2"/>
      <sheetData sheetId="3"/>
      <sheetData sheetId="4"/>
      <sheetData sheetId="5"/>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3">
          <cell r="K53">
            <v>636379.84</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ERGÊNCIA"/>
      <sheetName val="CAPA"/>
      <sheetName val="Controle"/>
      <sheetName val="LOJAS"/>
      <sheetName val="CONDOMINOS"/>
      <sheetName val="QUADROS DE DISTRIBUIÇÃO"/>
      <sheetName val="BARRAMENTO BLINDADO"/>
      <sheetName val="TRANSFORMADORES"/>
      <sheetName val="GERAL ORIGINAL"/>
      <sheetName val="GERAL POR ITENS"/>
      <sheetName val="MOTORES"/>
      <sheetName val="ANTIGO COND"/>
      <sheetName val="ANTIGO GERAL"/>
      <sheetName val="H_MOT"/>
      <sheetName val="C_MOT"/>
    </sheetNames>
    <sheetDataSet>
      <sheetData sheetId="0" refreshError="1">
        <row r="2">
          <cell r="A2" t="str">
            <v>TABELA DE CARGAS – POR TRANSFORMADOR/PBT EM EMERGÊNCIA</v>
          </cell>
        </row>
        <row r="4">
          <cell r="A4" t="str">
            <v>TRANSFORMADOR 1.1 – PBT-1.1 EM EMERGÊNCIA</v>
          </cell>
        </row>
        <row r="6">
          <cell r="A6" t="str">
            <v>FINALIDADE</v>
          </cell>
          <cell r="B6" t="str">
            <v>POT. UNIT. (kW)</v>
          </cell>
          <cell r="C6" t="str">
            <v>POT. UNIT. (CV)</v>
          </cell>
          <cell r="D6" t="str">
            <v>T I P O</v>
          </cell>
          <cell r="E6" t="str">
            <v>POT-M (KW)</v>
          </cell>
          <cell r="F6" t="str">
            <v>FP- M</v>
          </cell>
          <cell r="G6" t="str">
            <v>QTDE.</v>
          </cell>
          <cell r="H6" t="str">
            <v>PÓLOS</v>
          </cell>
          <cell r="I6" t="str">
            <v>F.D.</v>
          </cell>
          <cell r="J6" t="str">
            <v>F.P.</v>
          </cell>
          <cell r="K6" t="str">
            <v>POT. INSTALADA (kW)</v>
          </cell>
          <cell r="L6" t="str">
            <v>POT. INSTALADA (kVA)</v>
          </cell>
          <cell r="M6" t="str">
            <v>POT. DEMANDADA (kW)</v>
          </cell>
          <cell r="N6" t="str">
            <v>POT. DEMANDADA (kVA)</v>
          </cell>
        </row>
        <row r="7">
          <cell r="A7" t="str">
            <v>BARRAMENTO BLINDADO BB1.1/1.3 – ILUMINAÇÃO HALL</v>
          </cell>
          <cell r="B7">
            <v>123.78</v>
          </cell>
          <cell r="E7" t="e">
            <v>#N/A</v>
          </cell>
          <cell r="F7" t="e">
            <v>#N/A</v>
          </cell>
          <cell r="G7">
            <v>1</v>
          </cell>
          <cell r="I7">
            <v>0.71596423332687886</v>
          </cell>
          <cell r="J7">
            <v>0.97999999999999976</v>
          </cell>
          <cell r="K7">
            <v>123.78</v>
          </cell>
          <cell r="L7">
            <v>126.30612244897962</v>
          </cell>
          <cell r="M7">
            <v>88.622052801201065</v>
          </cell>
          <cell r="N7">
            <v>90.430666123674584</v>
          </cell>
        </row>
        <row r="8">
          <cell r="A8" t="str">
            <v>QD-B1-3S</v>
          </cell>
          <cell r="B8">
            <v>140.32509426511928</v>
          </cell>
          <cell r="E8" t="e">
            <v>#N/A</v>
          </cell>
          <cell r="F8" t="e">
            <v>#N/A</v>
          </cell>
          <cell r="G8">
            <v>1</v>
          </cell>
          <cell r="I8">
            <v>1</v>
          </cell>
          <cell r="J8">
            <v>0.77296462798671983</v>
          </cell>
          <cell r="K8">
            <v>140.32509426511928</v>
          </cell>
          <cell r="L8">
            <v>181.54141752982022</v>
          </cell>
          <cell r="M8">
            <v>140.32509426511928</v>
          </cell>
          <cell r="N8">
            <v>181.54141752982022</v>
          </cell>
        </row>
        <row r="9">
          <cell r="A9" t="str">
            <v>NO BREAK</v>
          </cell>
          <cell r="B9">
            <v>30</v>
          </cell>
          <cell r="G9">
            <v>2</v>
          </cell>
          <cell r="I9">
            <v>0.5</v>
          </cell>
          <cell r="J9">
            <v>1</v>
          </cell>
          <cell r="K9">
            <v>60</v>
          </cell>
          <cell r="L9">
            <v>60</v>
          </cell>
          <cell r="M9">
            <v>30</v>
          </cell>
          <cell r="N9">
            <v>30</v>
          </cell>
        </row>
        <row r="10">
          <cell r="A10" t="str">
            <v>TOTAL</v>
          </cell>
          <cell r="I10">
            <v>0.79896043489677604</v>
          </cell>
          <cell r="J10">
            <v>0.85752015197356957</v>
          </cell>
          <cell r="K10">
            <v>324.10509426511931</v>
          </cell>
          <cell r="L10">
            <v>367.84753997879983</v>
          </cell>
          <cell r="M10">
            <v>258.94714706632033</v>
          </cell>
          <cell r="N10">
            <v>301.97208365349479</v>
          </cell>
        </row>
        <row r="12">
          <cell r="A12" t="str">
            <v>RESUMO GERAL:</v>
          </cell>
          <cell r="B12" t="str">
            <v>kW</v>
          </cell>
          <cell r="C12" t="str">
            <v>kVA</v>
          </cell>
        </row>
        <row r="13">
          <cell r="A13" t="str">
            <v>DEMANDAS</v>
          </cell>
          <cell r="B13">
            <v>258.94714706632033</v>
          </cell>
          <cell r="C13">
            <v>301.97208365349479</v>
          </cell>
        </row>
        <row r="14">
          <cell r="A14" t="str">
            <v>RESERVA     (%)</v>
          </cell>
          <cell r="B14">
            <v>0.2</v>
          </cell>
        </row>
        <row r="15">
          <cell r="A15" t="str">
            <v>FATOR DE SIMULTANEIDADE</v>
          </cell>
          <cell r="B15">
            <v>1</v>
          </cell>
        </row>
        <row r="17">
          <cell r="A17" t="str">
            <v xml:space="preserve">DEMANDA FINAL </v>
          </cell>
          <cell r="B17">
            <v>310.73657647958436</v>
          </cell>
          <cell r="C17">
            <v>362.36650038419373</v>
          </cell>
        </row>
        <row r="19">
          <cell r="A19" t="str">
            <v>TENSÃO (V)</v>
          </cell>
          <cell r="B19">
            <v>380</v>
          </cell>
          <cell r="C19" t="str">
            <v>V</v>
          </cell>
        </row>
        <row r="20">
          <cell r="A20" t="str">
            <v>CORRENTE (A)</v>
          </cell>
          <cell r="B20">
            <v>550.55893826872864</v>
          </cell>
          <cell r="C20" t="str">
            <v>A</v>
          </cell>
        </row>
        <row r="21">
          <cell r="A21" t="str">
            <v>DISJUNTOR GERAL</v>
          </cell>
          <cell r="B21">
            <v>2500</v>
          </cell>
          <cell r="C21" t="str">
            <v>A</v>
          </cell>
        </row>
        <row r="23">
          <cell r="A23" t="str">
            <v>TRANSFORMADOR DE 1500KVA</v>
          </cell>
        </row>
        <row r="27">
          <cell r="A27" t="str">
            <v>TRANSFORMADOR 1.2 – PBT-1.2 EM EMERGÊNCIA</v>
          </cell>
        </row>
        <row r="29">
          <cell r="A29" t="str">
            <v>FINALIDADE</v>
          </cell>
          <cell r="B29" t="str">
            <v>POT. UNIT. (kW)</v>
          </cell>
          <cell r="C29" t="str">
            <v>POT. UNIT. (CV)</v>
          </cell>
          <cell r="D29" t="str">
            <v>T I P O</v>
          </cell>
          <cell r="E29" t="str">
            <v>POT-M (KW)</v>
          </cell>
          <cell r="F29" t="str">
            <v>FP- M</v>
          </cell>
          <cell r="G29" t="str">
            <v>QTDE.</v>
          </cell>
          <cell r="H29" t="str">
            <v>PÓLOS</v>
          </cell>
          <cell r="I29" t="str">
            <v>F.D.</v>
          </cell>
          <cell r="J29" t="str">
            <v>F.P.</v>
          </cell>
          <cell r="K29" t="str">
            <v>POT. INSTALADA (kW)</v>
          </cell>
          <cell r="L29" t="str">
            <v>POT. INSTALADA (kVA)</v>
          </cell>
          <cell r="M29" t="str">
            <v>POT. DEMANDADA (kW)</v>
          </cell>
          <cell r="N29" t="str">
            <v>POT. DEMANDADA (kVA)</v>
          </cell>
        </row>
        <row r="30">
          <cell r="A30" t="str">
            <v>ELEVADORES SUBSOLO</v>
          </cell>
          <cell r="B30">
            <v>20</v>
          </cell>
          <cell r="E30" t="e">
            <v>#N/A</v>
          </cell>
          <cell r="F30" t="e">
            <v>#N/A</v>
          </cell>
          <cell r="G30">
            <v>2</v>
          </cell>
          <cell r="I30">
            <v>0</v>
          </cell>
          <cell r="J30">
            <v>0.8</v>
          </cell>
          <cell r="K30">
            <v>40</v>
          </cell>
          <cell r="L30">
            <v>50</v>
          </cell>
          <cell r="M30">
            <v>0</v>
          </cell>
          <cell r="N30">
            <v>0</v>
          </cell>
        </row>
        <row r="31">
          <cell r="A31" t="str">
            <v>ILUMINAÇÃO E COMANDO ELEVADORES SUBSOLO</v>
          </cell>
          <cell r="B31">
            <v>1.3</v>
          </cell>
          <cell r="E31" t="e">
            <v>#N/A</v>
          </cell>
          <cell r="F31" t="e">
            <v>#N/A</v>
          </cell>
          <cell r="G31">
            <v>1</v>
          </cell>
          <cell r="I31">
            <v>0.74</v>
          </cell>
          <cell r="J31">
            <v>0.8</v>
          </cell>
          <cell r="K31">
            <v>1.3</v>
          </cell>
          <cell r="L31">
            <v>1.625</v>
          </cell>
          <cell r="M31">
            <v>0.96199999999999997</v>
          </cell>
          <cell r="N31">
            <v>1.2024999999999999</v>
          </cell>
        </row>
        <row r="32">
          <cell r="A32" t="str">
            <v>ELEVADORES GARAGEM</v>
          </cell>
          <cell r="B32">
            <v>20</v>
          </cell>
          <cell r="E32" t="e">
            <v>#N/A</v>
          </cell>
          <cell r="F32" t="e">
            <v>#N/A</v>
          </cell>
          <cell r="G32">
            <v>2</v>
          </cell>
          <cell r="I32">
            <v>0.74</v>
          </cell>
          <cell r="J32">
            <v>0.8</v>
          </cell>
          <cell r="K32">
            <v>40</v>
          </cell>
          <cell r="L32">
            <v>50</v>
          </cell>
          <cell r="M32">
            <v>29.6</v>
          </cell>
          <cell r="N32">
            <v>37</v>
          </cell>
        </row>
        <row r="33">
          <cell r="A33" t="str">
            <v>ILUMINAÇÃO E COMANDO ELEVADORES GARAGEM</v>
          </cell>
          <cell r="B33">
            <v>1.3</v>
          </cell>
          <cell r="E33" t="e">
            <v>#N/A</v>
          </cell>
          <cell r="F33" t="e">
            <v>#N/A</v>
          </cell>
          <cell r="G33">
            <v>1</v>
          </cell>
          <cell r="I33">
            <v>0</v>
          </cell>
          <cell r="J33">
            <v>0.8</v>
          </cell>
          <cell r="K33">
            <v>1.3</v>
          </cell>
          <cell r="L33">
            <v>1.625</v>
          </cell>
          <cell r="M33">
            <v>0</v>
          </cell>
          <cell r="N33">
            <v>0</v>
          </cell>
        </row>
        <row r="34">
          <cell r="A34" t="str">
            <v>ELEVADORES ZONA BAIXA</v>
          </cell>
          <cell r="B34">
            <v>50</v>
          </cell>
          <cell r="E34" t="e">
            <v>#N/A</v>
          </cell>
          <cell r="F34" t="e">
            <v>#N/A</v>
          </cell>
          <cell r="G34">
            <v>8</v>
          </cell>
          <cell r="I34">
            <v>0.125</v>
          </cell>
          <cell r="J34">
            <v>0.8</v>
          </cell>
          <cell r="K34">
            <v>400</v>
          </cell>
          <cell r="L34">
            <v>500</v>
          </cell>
          <cell r="M34">
            <v>50</v>
          </cell>
          <cell r="N34">
            <v>62.5</v>
          </cell>
        </row>
        <row r="35">
          <cell r="A35" t="str">
            <v>ILUMINAÇÃO E COMANDO ELEVADORES ZONA BAIXA</v>
          </cell>
          <cell r="B35">
            <v>3</v>
          </cell>
          <cell r="E35" t="e">
            <v>#N/A</v>
          </cell>
          <cell r="F35" t="e">
            <v>#N/A</v>
          </cell>
          <cell r="G35">
            <v>1</v>
          </cell>
          <cell r="I35">
            <v>0.1</v>
          </cell>
          <cell r="J35">
            <v>0.8</v>
          </cell>
          <cell r="K35">
            <v>3</v>
          </cell>
          <cell r="L35">
            <v>3.75</v>
          </cell>
          <cell r="M35">
            <v>0.30000000000000004</v>
          </cell>
          <cell r="N35">
            <v>0.375</v>
          </cell>
        </row>
        <row r="36">
          <cell r="A36" t="str">
            <v>QD-B1-3S-AC</v>
          </cell>
          <cell r="B36">
            <v>140.32509426511928</v>
          </cell>
          <cell r="E36" t="e">
            <v>#N/A</v>
          </cell>
          <cell r="F36" t="e">
            <v>#N/A</v>
          </cell>
          <cell r="G36">
            <v>1</v>
          </cell>
          <cell r="I36">
            <v>0</v>
          </cell>
          <cell r="J36">
            <v>0.77296462798671983</v>
          </cell>
          <cell r="K36">
            <v>140.32509426511928</v>
          </cell>
          <cell r="L36">
            <v>181.54141752982022</v>
          </cell>
          <cell r="M36">
            <v>0</v>
          </cell>
          <cell r="N36">
            <v>0</v>
          </cell>
        </row>
        <row r="37">
          <cell r="A37" t="str">
            <v>VENTILAÇÃO</v>
          </cell>
          <cell r="B37">
            <v>0.56488549618320616</v>
          </cell>
          <cell r="C37">
            <v>0.5</v>
          </cell>
          <cell r="D37" t="str">
            <v>C</v>
          </cell>
          <cell r="E37">
            <v>0.56488549618320616</v>
          </cell>
          <cell r="F37">
            <v>0.73</v>
          </cell>
          <cell r="G37">
            <v>1</v>
          </cell>
          <cell r="I37">
            <v>0</v>
          </cell>
          <cell r="J37">
            <v>0.73</v>
          </cell>
          <cell r="K37">
            <v>0.56488549618320616</v>
          </cell>
          <cell r="L37">
            <v>0.77381574819617283</v>
          </cell>
          <cell r="M37">
            <v>0</v>
          </cell>
          <cell r="N37">
            <v>0</v>
          </cell>
        </row>
        <row r="38">
          <cell r="A38" t="str">
            <v>VENTILAÇÃO</v>
          </cell>
          <cell r="B38">
            <v>0.80291970802919721</v>
          </cell>
          <cell r="C38">
            <v>0.75</v>
          </cell>
          <cell r="D38" t="str">
            <v>C</v>
          </cell>
          <cell r="E38">
            <v>0.80291970802919721</v>
          </cell>
          <cell r="F38">
            <v>0.77</v>
          </cell>
          <cell r="G38">
            <v>1</v>
          </cell>
          <cell r="I38">
            <v>0</v>
          </cell>
          <cell r="J38">
            <v>0.77</v>
          </cell>
          <cell r="K38">
            <v>0.80291970802919721</v>
          </cell>
          <cell r="L38">
            <v>1.0427528675703859</v>
          </cell>
          <cell r="M38">
            <v>0</v>
          </cell>
          <cell r="N38">
            <v>0</v>
          </cell>
        </row>
        <row r="39">
          <cell r="A39" t="str">
            <v>VENTILAÇÃO</v>
          </cell>
          <cell r="B39">
            <v>1.8987341772151898</v>
          </cell>
          <cell r="C39">
            <v>2</v>
          </cell>
          <cell r="D39" t="str">
            <v>C</v>
          </cell>
          <cell r="E39">
            <v>1.8987341772151898</v>
          </cell>
          <cell r="F39">
            <v>0.82</v>
          </cell>
          <cell r="G39">
            <v>1</v>
          </cell>
          <cell r="I39">
            <v>0</v>
          </cell>
          <cell r="J39">
            <v>0.82</v>
          </cell>
          <cell r="K39">
            <v>1.8987341772151898</v>
          </cell>
          <cell r="L39">
            <v>2.3155294844087684</v>
          </cell>
          <cell r="M39">
            <v>0</v>
          </cell>
          <cell r="N39">
            <v>0</v>
          </cell>
        </row>
        <row r="40">
          <cell r="A40" t="str">
            <v>FANCOIL</v>
          </cell>
          <cell r="B40">
            <v>6.3805104408352662</v>
          </cell>
          <cell r="C40">
            <v>7.5</v>
          </cell>
          <cell r="D40" t="str">
            <v>C</v>
          </cell>
          <cell r="E40">
            <v>6.3805104408352662</v>
          </cell>
          <cell r="F40">
            <v>0.8</v>
          </cell>
          <cell r="G40">
            <v>2</v>
          </cell>
          <cell r="I40">
            <v>0</v>
          </cell>
          <cell r="J40">
            <v>0.8</v>
          </cell>
          <cell r="K40">
            <v>12.761020881670532</v>
          </cell>
          <cell r="L40">
            <v>15.951276102088165</v>
          </cell>
          <cell r="M40">
            <v>0</v>
          </cell>
          <cell r="N40">
            <v>0</v>
          </cell>
        </row>
        <row r="41">
          <cell r="A41" t="str">
            <v>UNIDADE CONDENSADORA</v>
          </cell>
          <cell r="B41">
            <v>43.4</v>
          </cell>
          <cell r="G41">
            <v>1</v>
          </cell>
          <cell r="I41">
            <v>0</v>
          </cell>
          <cell r="J41">
            <v>0.8</v>
          </cell>
          <cell r="K41">
            <v>43.4</v>
          </cell>
          <cell r="L41">
            <v>54.249999999999993</v>
          </cell>
          <cell r="M41">
            <v>0</v>
          </cell>
          <cell r="N41">
            <v>0</v>
          </cell>
        </row>
        <row r="42">
          <cell r="A42" t="str">
            <v>FANCOIL ESCRITÓRIOS</v>
          </cell>
          <cell r="B42">
            <v>8.6705202312138727</v>
          </cell>
          <cell r="C42">
            <v>10</v>
          </cell>
          <cell r="D42" t="str">
            <v>C</v>
          </cell>
          <cell r="E42">
            <v>8.6705202312138727</v>
          </cell>
          <cell r="F42">
            <v>0.85</v>
          </cell>
          <cell r="G42">
            <v>32</v>
          </cell>
          <cell r="I42">
            <v>0</v>
          </cell>
          <cell r="J42">
            <v>0.85</v>
          </cell>
          <cell r="K42">
            <v>277.45664739884393</v>
          </cell>
          <cell r="L42">
            <v>326.41958517511051</v>
          </cell>
          <cell r="M42">
            <v>0</v>
          </cell>
          <cell r="N42">
            <v>0</v>
          </cell>
        </row>
        <row r="43">
          <cell r="A43" t="str">
            <v>ILUMINAÇÃO, TOMADAS E AR CONDICIONADO FAST FOOD</v>
          </cell>
          <cell r="B43">
            <v>258.76900000000001</v>
          </cell>
          <cell r="G43">
            <v>1</v>
          </cell>
          <cell r="I43">
            <v>0</v>
          </cell>
          <cell r="J43">
            <v>0.9</v>
          </cell>
          <cell r="K43">
            <v>258.76900000000001</v>
          </cell>
          <cell r="L43">
            <v>287.52111111111111</v>
          </cell>
          <cell r="M43">
            <v>0</v>
          </cell>
          <cell r="N43">
            <v>0</v>
          </cell>
        </row>
        <row r="44">
          <cell r="A44" t="str">
            <v>BOMBA DE RECALQUE DE ÁGUA FRIA</v>
          </cell>
          <cell r="B44">
            <v>20.670391061452513</v>
          </cell>
          <cell r="C44">
            <v>25</v>
          </cell>
          <cell r="D44" t="str">
            <v>H</v>
          </cell>
          <cell r="E44">
            <v>20.670391061452513</v>
          </cell>
          <cell r="F44">
            <v>0.85</v>
          </cell>
          <cell r="G44">
            <v>2</v>
          </cell>
          <cell r="I44">
            <v>0</v>
          </cell>
          <cell r="J44">
            <v>0.85</v>
          </cell>
          <cell r="K44">
            <v>41.340782122905026</v>
          </cell>
          <cell r="L44">
            <v>48.636214262241211</v>
          </cell>
          <cell r="M44">
            <v>0</v>
          </cell>
          <cell r="N44">
            <v>0</v>
          </cell>
        </row>
        <row r="45">
          <cell r="A45" t="str">
            <v>BOMBA DE RECALQUE DE ÁGUAS PLUVIAIS</v>
          </cell>
          <cell r="B45">
            <v>8.6705202312138727</v>
          </cell>
          <cell r="C45">
            <v>10</v>
          </cell>
          <cell r="D45" t="str">
            <v>H</v>
          </cell>
          <cell r="E45">
            <v>8.6705202312138727</v>
          </cell>
          <cell r="F45">
            <v>0.85</v>
          </cell>
          <cell r="G45">
            <v>6</v>
          </cell>
          <cell r="I45">
            <v>0</v>
          </cell>
          <cell r="J45">
            <v>0.85</v>
          </cell>
          <cell r="K45">
            <v>52.02312138728324</v>
          </cell>
          <cell r="L45">
            <v>61.203672220333225</v>
          </cell>
          <cell r="M45">
            <v>0</v>
          </cell>
          <cell r="N45">
            <v>0</v>
          </cell>
        </row>
        <row r="46">
          <cell r="A46" t="str">
            <v>BOMBA DE RECALQUE DE ESGOTO</v>
          </cell>
          <cell r="B46">
            <v>8.6705202312138727</v>
          </cell>
          <cell r="C46">
            <v>10</v>
          </cell>
          <cell r="D46" t="str">
            <v>H</v>
          </cell>
          <cell r="E46">
            <v>8.6705202312138727</v>
          </cell>
          <cell r="F46">
            <v>0.85</v>
          </cell>
          <cell r="G46">
            <v>6</v>
          </cell>
          <cell r="I46">
            <v>0</v>
          </cell>
          <cell r="J46">
            <v>0.85</v>
          </cell>
          <cell r="K46">
            <v>52.02312138728324</v>
          </cell>
          <cell r="L46">
            <v>61.203672220333225</v>
          </cell>
          <cell r="M46">
            <v>0</v>
          </cell>
          <cell r="N46">
            <v>0</v>
          </cell>
        </row>
        <row r="47">
          <cell r="A47" t="str">
            <v>BOMBA DE RECALQUE DE REUSO</v>
          </cell>
          <cell r="B47">
            <v>1.0135135135135136</v>
          </cell>
          <cell r="C47">
            <v>1</v>
          </cell>
          <cell r="D47" t="str">
            <v>H</v>
          </cell>
          <cell r="E47">
            <v>1.0135135135135136</v>
          </cell>
          <cell r="F47">
            <v>0.78</v>
          </cell>
          <cell r="G47">
            <v>2</v>
          </cell>
          <cell r="I47">
            <v>0</v>
          </cell>
          <cell r="J47">
            <v>0.78</v>
          </cell>
          <cell r="K47">
            <v>2.0270270270270272</v>
          </cell>
          <cell r="L47">
            <v>2.5987525987525988</v>
          </cell>
          <cell r="M47">
            <v>0</v>
          </cell>
          <cell r="N47">
            <v>0</v>
          </cell>
        </row>
        <row r="48">
          <cell r="A48" t="str">
            <v>BOMBA DE RECALQUE DO POÇO DE RETARDO</v>
          </cell>
          <cell r="B48">
            <v>1.0135135135135136</v>
          </cell>
          <cell r="C48">
            <v>1</v>
          </cell>
          <cell r="D48" t="str">
            <v>H</v>
          </cell>
          <cell r="E48">
            <v>1.0135135135135136</v>
          </cell>
          <cell r="F48">
            <v>0.78</v>
          </cell>
          <cell r="G48">
            <v>2</v>
          </cell>
          <cell r="I48">
            <v>0</v>
          </cell>
          <cell r="J48">
            <v>0.78</v>
          </cell>
          <cell r="K48">
            <v>2.0270270270270272</v>
          </cell>
          <cell r="L48">
            <v>2.5987525987525988</v>
          </cell>
          <cell r="M48">
            <v>0</v>
          </cell>
          <cell r="N48">
            <v>0</v>
          </cell>
        </row>
        <row r="49">
          <cell r="A49" t="str">
            <v>ESCADA ROLANTE</v>
          </cell>
          <cell r="B49">
            <v>10</v>
          </cell>
          <cell r="G49">
            <v>2</v>
          </cell>
          <cell r="I49">
            <v>0</v>
          </cell>
          <cell r="J49">
            <v>0.8</v>
          </cell>
          <cell r="K49">
            <v>20</v>
          </cell>
          <cell r="L49">
            <v>25</v>
          </cell>
          <cell r="M49">
            <v>0</v>
          </cell>
          <cell r="N49">
            <v>0</v>
          </cell>
        </row>
        <row r="50">
          <cell r="A50" t="str">
            <v>TOTAL</v>
          </cell>
          <cell r="I50">
            <v>5.8131468987100983E-2</v>
          </cell>
          <cell r="J50">
            <v>0.79999999999999993</v>
          </cell>
          <cell r="K50">
            <v>1391.0193808785871</v>
          </cell>
          <cell r="L50">
            <v>1678.056551918718</v>
          </cell>
          <cell r="M50">
            <v>80.861999999999995</v>
          </cell>
          <cell r="N50">
            <v>101.0775</v>
          </cell>
        </row>
        <row r="52">
          <cell r="I52" t="str">
            <v>COM O PAINEL DE SEGURANÇA EM FUNCIONAMENTO</v>
          </cell>
        </row>
        <row r="53">
          <cell r="A53" t="str">
            <v>RESUMO GERAL:</v>
          </cell>
          <cell r="B53" t="str">
            <v>kW</v>
          </cell>
          <cell r="C53" t="str">
            <v>kVA</v>
          </cell>
          <cell r="I53" t="str">
            <v>kW</v>
          </cell>
          <cell r="J53" t="str">
            <v>kVA</v>
          </cell>
        </row>
        <row r="54">
          <cell r="A54" t="str">
            <v>DEMANDAS</v>
          </cell>
          <cell r="B54">
            <v>80.861999999999995</v>
          </cell>
          <cell r="C54">
            <v>101.0775</v>
          </cell>
          <cell r="I54">
            <v>442.08736295026449</v>
          </cell>
          <cell r="J54">
            <v>529.01118759655708</v>
          </cell>
        </row>
        <row r="55">
          <cell r="A55" t="str">
            <v>RESERVA     (%)</v>
          </cell>
          <cell r="B55">
            <v>0.2</v>
          </cell>
          <cell r="I55">
            <v>0</v>
          </cell>
        </row>
        <row r="56">
          <cell r="A56" t="str">
            <v>FATOR DE SIMULTANEIDADE</v>
          </cell>
          <cell r="B56">
            <v>1</v>
          </cell>
          <cell r="I56">
            <v>1</v>
          </cell>
        </row>
        <row r="58">
          <cell r="A58" t="str">
            <v xml:space="preserve">DEMANDA FINAL </v>
          </cell>
          <cell r="B58">
            <v>97.034399999999991</v>
          </cell>
          <cell r="C58">
            <v>121.29299999999999</v>
          </cell>
          <cell r="I58">
            <v>442.08736295026449</v>
          </cell>
          <cell r="J58">
            <v>529.01118759655708</v>
          </cell>
        </row>
        <row r="60">
          <cell r="A60" t="str">
            <v>TENSÃO (V)</v>
          </cell>
          <cell r="B60">
            <v>380</v>
          </cell>
          <cell r="C60" t="str">
            <v>V</v>
          </cell>
          <cell r="I60">
            <v>380</v>
          </cell>
          <cell r="J60" t="str">
            <v>V</v>
          </cell>
        </row>
        <row r="61">
          <cell r="A61" t="str">
            <v>CORRENTE (A)</v>
          </cell>
          <cell r="B61">
            <v>184.28564789688755</v>
          </cell>
          <cell r="C61" t="str">
            <v>A</v>
          </cell>
          <cell r="I61">
            <v>803.74934621893647</v>
          </cell>
          <cell r="J61" t="str">
            <v>A</v>
          </cell>
        </row>
        <row r="62">
          <cell r="A62" t="str">
            <v>DISJUNTOR GERAL</v>
          </cell>
          <cell r="B62">
            <v>2500</v>
          </cell>
          <cell r="C62" t="str">
            <v>A</v>
          </cell>
          <cell r="I62">
            <v>2500</v>
          </cell>
          <cell r="J62" t="str">
            <v>A</v>
          </cell>
        </row>
        <row r="64">
          <cell r="A64" t="str">
            <v>TRANSFORMADOR DE 1500KVA</v>
          </cell>
        </row>
        <row r="69">
          <cell r="A69" t="str">
            <v>PBT-SEG EM EMERGÊNCIA</v>
          </cell>
        </row>
        <row r="71">
          <cell r="A71" t="str">
            <v>EM REGIME NORMAL</v>
          </cell>
        </row>
        <row r="72">
          <cell r="A72" t="str">
            <v>FINALIDADE</v>
          </cell>
          <cell r="B72" t="str">
            <v>POT. UNIT. (kW)</v>
          </cell>
          <cell r="C72" t="str">
            <v>POT. UNIT. (CV)</v>
          </cell>
          <cell r="D72" t="str">
            <v>T I P O</v>
          </cell>
          <cell r="E72" t="str">
            <v>POT-M (KW)</v>
          </cell>
          <cell r="F72" t="str">
            <v>FP- M</v>
          </cell>
          <cell r="G72" t="str">
            <v>QTDE.</v>
          </cell>
          <cell r="H72" t="str">
            <v>PÓLOS</v>
          </cell>
          <cell r="I72" t="str">
            <v>F.D.</v>
          </cell>
          <cell r="J72" t="str">
            <v>F.P.</v>
          </cell>
          <cell r="K72" t="str">
            <v>POT. INSTALADA (kW)</v>
          </cell>
          <cell r="L72" t="str">
            <v>POT. INSTALADA (kVA)</v>
          </cell>
          <cell r="M72" t="str">
            <v>POT. DEMANDADA (kW)</v>
          </cell>
          <cell r="N72" t="str">
            <v>POT. DEMANDADA (kVA)</v>
          </cell>
        </row>
        <row r="73">
          <cell r="A73" t="str">
            <v>ELEVADOR DE SEGUANÇA</v>
          </cell>
          <cell r="B73">
            <v>35</v>
          </cell>
          <cell r="E73" t="e">
            <v>#N/A</v>
          </cell>
          <cell r="F73" t="e">
            <v>#N/A</v>
          </cell>
          <cell r="G73">
            <v>1</v>
          </cell>
          <cell r="I73">
            <v>1</v>
          </cell>
          <cell r="J73">
            <v>0.8</v>
          </cell>
          <cell r="K73">
            <v>35</v>
          </cell>
          <cell r="L73">
            <v>43.75</v>
          </cell>
          <cell r="M73">
            <v>35</v>
          </cell>
          <cell r="N73">
            <v>43.75</v>
          </cell>
        </row>
        <row r="74">
          <cell r="A74" t="str">
            <v>ILUMINAÇÃO E COMANDO ELEVADORE DE SEGURANÇA</v>
          </cell>
          <cell r="B74">
            <v>3</v>
          </cell>
          <cell r="E74" t="e">
            <v>#N/A</v>
          </cell>
          <cell r="F74" t="e">
            <v>#N/A</v>
          </cell>
          <cell r="G74">
            <v>1</v>
          </cell>
          <cell r="I74">
            <v>1</v>
          </cell>
          <cell r="J74">
            <v>0.8</v>
          </cell>
          <cell r="K74">
            <v>3</v>
          </cell>
          <cell r="L74">
            <v>3.75</v>
          </cell>
          <cell r="M74">
            <v>3</v>
          </cell>
          <cell r="N74">
            <v>3.75</v>
          </cell>
        </row>
        <row r="75">
          <cell r="A75" t="str">
            <v>PRESSURIZAÇÃO ESCADA 5SS</v>
          </cell>
          <cell r="B75">
            <v>6.3805104408352662</v>
          </cell>
          <cell r="C75">
            <v>7.5</v>
          </cell>
          <cell r="D75" t="str">
            <v>C</v>
          </cell>
          <cell r="E75">
            <v>6.3805104408352662</v>
          </cell>
          <cell r="F75">
            <v>0.8</v>
          </cell>
          <cell r="G75">
            <v>4</v>
          </cell>
          <cell r="I75">
            <v>0</v>
          </cell>
          <cell r="J75">
            <v>0.8</v>
          </cell>
          <cell r="K75">
            <v>25.522041763341065</v>
          </cell>
          <cell r="L75">
            <v>31.902552204176331</v>
          </cell>
          <cell r="M75">
            <v>0</v>
          </cell>
          <cell r="N75">
            <v>0</v>
          </cell>
        </row>
        <row r="76">
          <cell r="A76" t="str">
            <v>PRESSURIZAÇÃO ESCADA 3SS</v>
          </cell>
          <cell r="B76">
            <v>8.6705202312138727</v>
          </cell>
          <cell r="C76">
            <v>10</v>
          </cell>
          <cell r="D76" t="str">
            <v>C</v>
          </cell>
          <cell r="E76">
            <v>8.6705202312138727</v>
          </cell>
          <cell r="F76">
            <v>0.85</v>
          </cell>
          <cell r="G76">
            <v>2</v>
          </cell>
          <cell r="I76">
            <v>0</v>
          </cell>
          <cell r="J76">
            <v>0.85</v>
          </cell>
          <cell r="K76">
            <v>17.341040462427745</v>
          </cell>
          <cell r="L76">
            <v>20.401224073444407</v>
          </cell>
          <cell r="M76">
            <v>0</v>
          </cell>
          <cell r="N76">
            <v>0</v>
          </cell>
        </row>
        <row r="77">
          <cell r="A77" t="str">
            <v>PRESSURIZAÇÃO ESCADA 1SS</v>
          </cell>
          <cell r="B77">
            <v>16.930022573363431</v>
          </cell>
          <cell r="C77">
            <v>20</v>
          </cell>
          <cell r="D77" t="str">
            <v>C</v>
          </cell>
          <cell r="E77">
            <v>16.930022573363431</v>
          </cell>
          <cell r="F77">
            <v>0.84</v>
          </cell>
          <cell r="G77">
            <v>5</v>
          </cell>
          <cell r="I77">
            <v>0</v>
          </cell>
          <cell r="J77">
            <v>0.84</v>
          </cell>
          <cell r="K77">
            <v>84.650112866817153</v>
          </cell>
          <cell r="L77">
            <v>100.77394388906805</v>
          </cell>
          <cell r="M77">
            <v>0</v>
          </cell>
          <cell r="N77">
            <v>0</v>
          </cell>
        </row>
        <row r="78">
          <cell r="A78" t="str">
            <v>EXAUSTÃO DE FUMAÇA</v>
          </cell>
          <cell r="B78">
            <v>16.930022573363431</v>
          </cell>
          <cell r="C78">
            <v>20</v>
          </cell>
          <cell r="D78" t="str">
            <v>C</v>
          </cell>
          <cell r="E78">
            <v>16.930022573363431</v>
          </cell>
          <cell r="F78">
            <v>0.84</v>
          </cell>
          <cell r="G78">
            <v>2</v>
          </cell>
          <cell r="I78">
            <v>0</v>
          </cell>
          <cell r="J78">
            <v>0.84</v>
          </cell>
          <cell r="K78">
            <v>33.860045146726861</v>
          </cell>
          <cell r="L78">
            <v>40.309577555627214</v>
          </cell>
          <cell r="M78">
            <v>0</v>
          </cell>
          <cell r="N78">
            <v>0</v>
          </cell>
        </row>
        <row r="79">
          <cell r="A79" t="str">
            <v>ELEVADOR DE SEGUANÇA</v>
          </cell>
          <cell r="B79">
            <v>35</v>
          </cell>
          <cell r="E79" t="e">
            <v>#N/A</v>
          </cell>
          <cell r="F79" t="e">
            <v>#N/A</v>
          </cell>
          <cell r="G79">
            <v>1</v>
          </cell>
          <cell r="I79">
            <v>1</v>
          </cell>
          <cell r="J79">
            <v>0.8</v>
          </cell>
          <cell r="K79">
            <v>35</v>
          </cell>
          <cell r="L79">
            <v>43.75</v>
          </cell>
          <cell r="M79">
            <v>35</v>
          </cell>
          <cell r="N79">
            <v>43.75</v>
          </cell>
        </row>
        <row r="80">
          <cell r="A80" t="str">
            <v>ILUMINAÇÃO E COMANDO ELEVADORE DE SEGURANÇA</v>
          </cell>
          <cell r="B80">
            <v>3</v>
          </cell>
          <cell r="E80" t="e">
            <v>#N/A</v>
          </cell>
          <cell r="F80" t="e">
            <v>#N/A</v>
          </cell>
          <cell r="G80">
            <v>1</v>
          </cell>
          <cell r="I80">
            <v>1</v>
          </cell>
          <cell r="J80">
            <v>0.8</v>
          </cell>
          <cell r="K80">
            <v>3</v>
          </cell>
          <cell r="L80">
            <v>3.75</v>
          </cell>
          <cell r="M80">
            <v>3</v>
          </cell>
          <cell r="N80">
            <v>3.75</v>
          </cell>
        </row>
        <row r="81">
          <cell r="A81" t="str">
            <v>PRESSURIZAÇÃO ESCADA 5SS</v>
          </cell>
          <cell r="B81">
            <v>6.3805104408352662</v>
          </cell>
          <cell r="C81">
            <v>7.5</v>
          </cell>
          <cell r="D81" t="str">
            <v>C</v>
          </cell>
          <cell r="E81">
            <v>6.3805104408352662</v>
          </cell>
          <cell r="F81">
            <v>0.8</v>
          </cell>
          <cell r="G81">
            <v>4</v>
          </cell>
          <cell r="I81">
            <v>0</v>
          </cell>
          <cell r="J81">
            <v>0.8</v>
          </cell>
          <cell r="K81">
            <v>25.522041763341065</v>
          </cell>
          <cell r="L81">
            <v>31.902552204176331</v>
          </cell>
          <cell r="M81">
            <v>0</v>
          </cell>
          <cell r="N81">
            <v>0</v>
          </cell>
        </row>
        <row r="82">
          <cell r="A82" t="str">
            <v>PRESSURIZAÇÃO ESCADA 3SS</v>
          </cell>
          <cell r="B82">
            <v>8.6705202312138727</v>
          </cell>
          <cell r="C82">
            <v>10</v>
          </cell>
          <cell r="D82" t="str">
            <v>C</v>
          </cell>
          <cell r="E82">
            <v>8.6705202312138727</v>
          </cell>
          <cell r="F82">
            <v>0.85</v>
          </cell>
          <cell r="G82">
            <v>2</v>
          </cell>
          <cell r="I82">
            <v>0</v>
          </cell>
          <cell r="J82">
            <v>0.85</v>
          </cell>
          <cell r="K82">
            <v>17.341040462427745</v>
          </cell>
          <cell r="L82">
            <v>20.401224073444407</v>
          </cell>
          <cell r="M82">
            <v>0</v>
          </cell>
          <cell r="N82">
            <v>0</v>
          </cell>
        </row>
        <row r="83">
          <cell r="A83" t="str">
            <v>PRESSURIZAÇÃO ESCADA 1SS</v>
          </cell>
          <cell r="B83">
            <v>16.930022573363431</v>
          </cell>
          <cell r="C83">
            <v>20</v>
          </cell>
          <cell r="D83" t="str">
            <v>C</v>
          </cell>
          <cell r="E83">
            <v>16.930022573363431</v>
          </cell>
          <cell r="F83">
            <v>0.84</v>
          </cell>
          <cell r="G83">
            <v>5</v>
          </cell>
          <cell r="I83">
            <v>0</v>
          </cell>
          <cell r="J83">
            <v>0.84</v>
          </cell>
          <cell r="K83">
            <v>84.650112866817153</v>
          </cell>
          <cell r="L83">
            <v>100.77394388906805</v>
          </cell>
          <cell r="M83">
            <v>0</v>
          </cell>
          <cell r="N83">
            <v>0</v>
          </cell>
        </row>
        <row r="84">
          <cell r="A84" t="str">
            <v>EXAUSTÃO DE FUMAÇA</v>
          </cell>
          <cell r="B84">
            <v>16.930022573363431</v>
          </cell>
          <cell r="C84">
            <v>20</v>
          </cell>
          <cell r="D84" t="str">
            <v>C</v>
          </cell>
          <cell r="E84">
            <v>16.930022573363431</v>
          </cell>
          <cell r="F84">
            <v>0.84</v>
          </cell>
          <cell r="G84">
            <v>2</v>
          </cell>
          <cell r="I84">
            <v>0</v>
          </cell>
          <cell r="J84">
            <v>0.84</v>
          </cell>
          <cell r="K84">
            <v>33.860045146726861</v>
          </cell>
          <cell r="L84">
            <v>40.309577555627214</v>
          </cell>
          <cell r="M84">
            <v>0</v>
          </cell>
          <cell r="N84">
            <v>0</v>
          </cell>
        </row>
        <row r="85">
          <cell r="A85" t="str">
            <v>BOMBA DE RECALQUE DE ÓLEO DIESEL</v>
          </cell>
          <cell r="B85">
            <v>2.7500000000000004</v>
          </cell>
          <cell r="C85">
            <v>3</v>
          </cell>
          <cell r="D85" t="str">
            <v>H</v>
          </cell>
          <cell r="E85">
            <v>2.7500000000000004</v>
          </cell>
          <cell r="F85">
            <v>0.77</v>
          </cell>
          <cell r="G85">
            <v>2</v>
          </cell>
          <cell r="I85">
            <v>0.5</v>
          </cell>
          <cell r="J85">
            <v>0.77</v>
          </cell>
          <cell r="K85">
            <v>5.5000000000000009</v>
          </cell>
          <cell r="L85">
            <v>7.1428571428571441</v>
          </cell>
          <cell r="M85">
            <v>2.7500000000000004</v>
          </cell>
          <cell r="N85">
            <v>3.5714285714285721</v>
          </cell>
        </row>
        <row r="86">
          <cell r="A86" t="str">
            <v>ILUMINAÇÃO E TOMADAS GERADOR</v>
          </cell>
          <cell r="B86">
            <v>11.67</v>
          </cell>
          <cell r="E86" t="e">
            <v>#N/A</v>
          </cell>
          <cell r="F86" t="e">
            <v>#N/A</v>
          </cell>
          <cell r="G86">
            <v>1</v>
          </cell>
          <cell r="I86">
            <v>0.9</v>
          </cell>
          <cell r="J86">
            <v>0.94</v>
          </cell>
          <cell r="K86">
            <v>11.67</v>
          </cell>
          <cell r="L86">
            <v>12.414893617021278</v>
          </cell>
          <cell r="M86">
            <v>10.503</v>
          </cell>
          <cell r="N86">
            <v>11.17340425531915</v>
          </cell>
        </row>
        <row r="87">
          <cell r="A87" t="str">
            <v>BOMBA DE INCÊNDIO JOCKEY</v>
          </cell>
          <cell r="B87">
            <v>4.3632075471698117</v>
          </cell>
          <cell r="C87">
            <v>5</v>
          </cell>
          <cell r="D87" t="str">
            <v>H</v>
          </cell>
          <cell r="E87">
            <v>4.3632075471698117</v>
          </cell>
          <cell r="F87">
            <v>0.83</v>
          </cell>
          <cell r="G87">
            <v>1</v>
          </cell>
          <cell r="I87">
            <v>1</v>
          </cell>
          <cell r="J87">
            <v>0.83</v>
          </cell>
          <cell r="K87">
            <v>4.3632075471698117</v>
          </cell>
          <cell r="L87">
            <v>5.2568765628551954</v>
          </cell>
          <cell r="M87">
            <v>4.3632075471698117</v>
          </cell>
          <cell r="N87">
            <v>5.2568765628551954</v>
          </cell>
        </row>
        <row r="88">
          <cell r="A88" t="str">
            <v>BOMBA DE INCÊNDIO PRINCIPAL</v>
          </cell>
          <cell r="B88">
            <v>119.56521739130434</v>
          </cell>
          <cell r="C88">
            <v>150</v>
          </cell>
          <cell r="D88" t="str">
            <v>H</v>
          </cell>
          <cell r="E88">
            <v>119.56521739130434</v>
          </cell>
          <cell r="F88">
            <v>0.86</v>
          </cell>
          <cell r="G88">
            <v>1</v>
          </cell>
          <cell r="I88">
            <v>0</v>
          </cell>
          <cell r="J88">
            <v>0.86</v>
          </cell>
          <cell r="K88">
            <v>119.56521739130434</v>
          </cell>
          <cell r="L88">
            <v>139.02932254802832</v>
          </cell>
          <cell r="M88">
            <v>0</v>
          </cell>
          <cell r="N88">
            <v>0</v>
          </cell>
        </row>
        <row r="89">
          <cell r="A89" t="str">
            <v>RETIFICADOR SUBESTAÇÃO</v>
          </cell>
          <cell r="B89">
            <v>10</v>
          </cell>
          <cell r="G89">
            <v>1</v>
          </cell>
          <cell r="I89">
            <v>1</v>
          </cell>
          <cell r="J89">
            <v>0.8</v>
          </cell>
          <cell r="K89">
            <v>10</v>
          </cell>
          <cell r="L89">
            <v>12.5</v>
          </cell>
          <cell r="M89">
            <v>10</v>
          </cell>
          <cell r="N89">
            <v>12.5</v>
          </cell>
        </row>
        <row r="90">
          <cell r="A90" t="str">
            <v>TOTAL</v>
          </cell>
          <cell r="I90">
            <v>0.18844624461614121</v>
          </cell>
          <cell r="J90">
            <v>0.81266524224042402</v>
          </cell>
          <cell r="K90">
            <v>549.84490541709977</v>
          </cell>
          <cell r="L90">
            <v>658.11854531539404</v>
          </cell>
          <cell r="M90">
            <v>103.61620754716981</v>
          </cell>
          <cell r="N90">
            <v>127.50170938960292</v>
          </cell>
        </row>
        <row r="92">
          <cell r="A92" t="str">
            <v>RESUMO GERAL:</v>
          </cell>
          <cell r="B92" t="str">
            <v>kW</v>
          </cell>
          <cell r="C92" t="str">
            <v>kVA</v>
          </cell>
        </row>
        <row r="93">
          <cell r="A93" t="str">
            <v>DEMANDAS</v>
          </cell>
          <cell r="B93">
            <v>103.61620754716981</v>
          </cell>
          <cell r="C93">
            <v>127.50170938960292</v>
          </cell>
        </row>
        <row r="94">
          <cell r="A94" t="str">
            <v>RESERVA     (%)</v>
          </cell>
          <cell r="B94">
            <v>0.2</v>
          </cell>
        </row>
        <row r="95">
          <cell r="A95" t="str">
            <v>FATOR DE SIMULTANEIDADE</v>
          </cell>
          <cell r="B95">
            <v>1</v>
          </cell>
        </row>
        <row r="97">
          <cell r="A97" t="str">
            <v xml:space="preserve">DEMANDA FINAL </v>
          </cell>
          <cell r="B97">
            <v>124.33944905660377</v>
          </cell>
          <cell r="C97">
            <v>153.00205126752351</v>
          </cell>
        </row>
        <row r="99">
          <cell r="A99" t="str">
            <v>TENSÃO (V)</v>
          </cell>
          <cell r="B99">
            <v>380</v>
          </cell>
          <cell r="C99" t="str">
            <v>V</v>
          </cell>
        </row>
        <row r="100">
          <cell r="A100" t="str">
            <v>CORRENTE (A)</v>
          </cell>
          <cell r="B100">
            <v>232.46256706807799</v>
          </cell>
          <cell r="C100" t="str">
            <v>A</v>
          </cell>
        </row>
        <row r="101">
          <cell r="A101" t="str">
            <v>DISJUNTOR GERAL</v>
          </cell>
          <cell r="B101">
            <v>1250</v>
          </cell>
          <cell r="C101" t="str">
            <v>A</v>
          </cell>
        </row>
        <row r="104">
          <cell r="A104" t="str">
            <v>EM FUNCIONAMENTO</v>
          </cell>
        </row>
        <row r="105">
          <cell r="A105" t="str">
            <v>FINALIDADE</v>
          </cell>
          <cell r="B105" t="str">
            <v>POT. UNIT. (kW)</v>
          </cell>
          <cell r="C105" t="str">
            <v>POT. UNIT. (CV)</v>
          </cell>
          <cell r="D105" t="str">
            <v>T I P O</v>
          </cell>
          <cell r="E105" t="str">
            <v>POT-M (KW)</v>
          </cell>
          <cell r="F105" t="str">
            <v>FP- M</v>
          </cell>
          <cell r="G105" t="str">
            <v>QTDE.</v>
          </cell>
          <cell r="H105" t="str">
            <v>PÓLOS</v>
          </cell>
          <cell r="I105" t="str">
            <v>F.D.</v>
          </cell>
          <cell r="J105" t="str">
            <v>F.P.</v>
          </cell>
          <cell r="K105" t="str">
            <v>POT. INSTALADA (kW)</v>
          </cell>
          <cell r="L105" t="str">
            <v>POT. INSTALADA (kVA)</v>
          </cell>
          <cell r="M105" t="str">
            <v>POT. DEMANDADA (kW)</v>
          </cell>
          <cell r="N105" t="str">
            <v>POT. DEMANDADA (kVA)</v>
          </cell>
        </row>
        <row r="106">
          <cell r="A106" t="str">
            <v>ELEVADOR DE SEGUANÇA</v>
          </cell>
          <cell r="B106">
            <v>35</v>
          </cell>
          <cell r="E106" t="e">
            <v>#N/A</v>
          </cell>
          <cell r="F106" t="e">
            <v>#N/A</v>
          </cell>
          <cell r="G106">
            <v>1</v>
          </cell>
          <cell r="I106">
            <v>1</v>
          </cell>
          <cell r="J106">
            <v>0.8</v>
          </cell>
          <cell r="K106">
            <v>35</v>
          </cell>
          <cell r="L106">
            <v>43.75</v>
          </cell>
          <cell r="M106">
            <v>35</v>
          </cell>
          <cell r="N106">
            <v>43.75</v>
          </cell>
        </row>
        <row r="107">
          <cell r="A107" t="str">
            <v>ILUMINAÇÃO E COMANDO ELEVADORE DE SEGURANÇA</v>
          </cell>
          <cell r="B107">
            <v>3</v>
          </cell>
          <cell r="E107" t="e">
            <v>#N/A</v>
          </cell>
          <cell r="F107" t="e">
            <v>#N/A</v>
          </cell>
          <cell r="G107">
            <v>1</v>
          </cell>
          <cell r="I107">
            <v>1</v>
          </cell>
          <cell r="J107">
            <v>0.8</v>
          </cell>
          <cell r="K107">
            <v>3</v>
          </cell>
          <cell r="L107">
            <v>3.75</v>
          </cell>
          <cell r="M107">
            <v>3</v>
          </cell>
          <cell r="N107">
            <v>3.75</v>
          </cell>
        </row>
        <row r="108">
          <cell r="A108" t="str">
            <v>PRESSURIZAÇÃO ESCADA 5SS</v>
          </cell>
          <cell r="B108">
            <v>6.3805104408352662</v>
          </cell>
          <cell r="C108">
            <v>7.5</v>
          </cell>
          <cell r="D108" t="str">
            <v>C</v>
          </cell>
          <cell r="E108">
            <v>6.3805104408352662</v>
          </cell>
          <cell r="F108">
            <v>0.8</v>
          </cell>
          <cell r="G108">
            <v>4</v>
          </cell>
          <cell r="I108">
            <v>0.5</v>
          </cell>
          <cell r="J108">
            <v>0.8</v>
          </cell>
          <cell r="K108">
            <v>25.522041763341065</v>
          </cell>
          <cell r="L108">
            <v>31.902552204176331</v>
          </cell>
          <cell r="M108">
            <v>12.761020881670532</v>
          </cell>
          <cell r="N108">
            <v>15.951276102088165</v>
          </cell>
        </row>
        <row r="109">
          <cell r="A109" t="str">
            <v>PRESSURIZAÇÃO ESCADA 3SS</v>
          </cell>
          <cell r="B109">
            <v>8.6705202312138727</v>
          </cell>
          <cell r="C109">
            <v>10</v>
          </cell>
          <cell r="D109" t="str">
            <v>C</v>
          </cell>
          <cell r="E109">
            <v>8.6705202312138727</v>
          </cell>
          <cell r="F109">
            <v>0.85</v>
          </cell>
          <cell r="G109">
            <v>2</v>
          </cell>
          <cell r="I109">
            <v>0.5</v>
          </cell>
          <cell r="J109">
            <v>0.85</v>
          </cell>
          <cell r="K109">
            <v>17.341040462427745</v>
          </cell>
          <cell r="L109">
            <v>20.401224073444407</v>
          </cell>
          <cell r="M109">
            <v>8.6705202312138727</v>
          </cell>
          <cell r="N109">
            <v>10.200612036722204</v>
          </cell>
        </row>
        <row r="110">
          <cell r="A110" t="str">
            <v>PRESSURIZAÇÃO ESCADA 1SS</v>
          </cell>
          <cell r="B110">
            <v>16.930022573363431</v>
          </cell>
          <cell r="C110">
            <v>20</v>
          </cell>
          <cell r="D110" t="str">
            <v>C</v>
          </cell>
          <cell r="E110">
            <v>16.930022573363431</v>
          </cell>
          <cell r="F110">
            <v>0.84</v>
          </cell>
          <cell r="G110">
            <v>5</v>
          </cell>
          <cell r="I110">
            <v>0.8</v>
          </cell>
          <cell r="J110">
            <v>0.84</v>
          </cell>
          <cell r="K110">
            <v>84.650112866817153</v>
          </cell>
          <cell r="L110">
            <v>100.77394388906805</v>
          </cell>
          <cell r="M110">
            <v>67.720090293453723</v>
          </cell>
          <cell r="N110">
            <v>80.619155111254443</v>
          </cell>
        </row>
        <row r="111">
          <cell r="A111" t="str">
            <v>EXAUSTÃO DE FUMAÇA</v>
          </cell>
          <cell r="B111">
            <v>16.930022573363431</v>
          </cell>
          <cell r="C111">
            <v>20</v>
          </cell>
          <cell r="D111" t="str">
            <v>C</v>
          </cell>
          <cell r="E111">
            <v>16.930022573363431</v>
          </cell>
          <cell r="F111">
            <v>0.84</v>
          </cell>
          <cell r="G111">
            <v>2</v>
          </cell>
          <cell r="I111">
            <v>1</v>
          </cell>
          <cell r="J111">
            <v>0.84</v>
          </cell>
          <cell r="K111">
            <v>33.860045146726861</v>
          </cell>
          <cell r="L111">
            <v>40.309577555627214</v>
          </cell>
          <cell r="M111">
            <v>33.860045146726861</v>
          </cell>
          <cell r="N111">
            <v>40.309577555627214</v>
          </cell>
        </row>
        <row r="112">
          <cell r="A112" t="str">
            <v>ELEVADOR DE SEGUANÇA</v>
          </cell>
          <cell r="B112">
            <v>35</v>
          </cell>
          <cell r="E112" t="e">
            <v>#N/A</v>
          </cell>
          <cell r="F112" t="e">
            <v>#N/A</v>
          </cell>
          <cell r="G112">
            <v>1</v>
          </cell>
          <cell r="I112">
            <v>1</v>
          </cell>
          <cell r="J112">
            <v>0.8</v>
          </cell>
          <cell r="K112">
            <v>35</v>
          </cell>
          <cell r="L112">
            <v>43.75</v>
          </cell>
          <cell r="M112">
            <v>35</v>
          </cell>
          <cell r="N112">
            <v>43.75</v>
          </cell>
        </row>
        <row r="113">
          <cell r="A113" t="str">
            <v>ILUMINAÇÃO E COMANDO ELEVADORE DE SEGURANÇA</v>
          </cell>
          <cell r="B113">
            <v>3</v>
          </cell>
          <cell r="E113" t="e">
            <v>#N/A</v>
          </cell>
          <cell r="F113" t="e">
            <v>#N/A</v>
          </cell>
          <cell r="G113">
            <v>1</v>
          </cell>
          <cell r="I113">
            <v>1</v>
          </cell>
          <cell r="J113">
            <v>0.8</v>
          </cell>
          <cell r="K113">
            <v>3</v>
          </cell>
          <cell r="L113">
            <v>3.75</v>
          </cell>
          <cell r="M113">
            <v>3</v>
          </cell>
          <cell r="N113">
            <v>3.75</v>
          </cell>
        </row>
        <row r="114">
          <cell r="A114" t="str">
            <v>PRESSURIZAÇÃO ESCADA 5SS</v>
          </cell>
          <cell r="B114">
            <v>6.3805104408352662</v>
          </cell>
          <cell r="C114">
            <v>7.5</v>
          </cell>
          <cell r="D114" t="str">
            <v>C</v>
          </cell>
          <cell r="E114">
            <v>6.3805104408352662</v>
          </cell>
          <cell r="F114">
            <v>0.8</v>
          </cell>
          <cell r="G114">
            <v>4</v>
          </cell>
          <cell r="I114">
            <v>0.5</v>
          </cell>
          <cell r="J114">
            <v>0.8</v>
          </cell>
          <cell r="K114">
            <v>25.522041763341065</v>
          </cell>
          <cell r="L114">
            <v>31.902552204176331</v>
          </cell>
          <cell r="M114">
            <v>12.761020881670532</v>
          </cell>
          <cell r="N114">
            <v>15.951276102088165</v>
          </cell>
        </row>
        <row r="115">
          <cell r="A115" t="str">
            <v>PRESSURIZAÇÃO ESCADA 3SS</v>
          </cell>
          <cell r="B115">
            <v>8.6705202312138727</v>
          </cell>
          <cell r="C115">
            <v>10</v>
          </cell>
          <cell r="D115" t="str">
            <v>C</v>
          </cell>
          <cell r="E115">
            <v>8.6705202312138727</v>
          </cell>
          <cell r="F115">
            <v>0.85</v>
          </cell>
          <cell r="G115">
            <v>2</v>
          </cell>
          <cell r="I115">
            <v>0.5</v>
          </cell>
          <cell r="J115">
            <v>0.85</v>
          </cell>
          <cell r="K115">
            <v>17.341040462427745</v>
          </cell>
          <cell r="L115">
            <v>20.401224073444407</v>
          </cell>
          <cell r="M115">
            <v>8.6705202312138727</v>
          </cell>
          <cell r="N115">
            <v>10.200612036722204</v>
          </cell>
        </row>
        <row r="116">
          <cell r="A116" t="str">
            <v>PRESSURIZAÇÃO ESCADA 1SS</v>
          </cell>
          <cell r="B116">
            <v>16.930022573363431</v>
          </cell>
          <cell r="C116">
            <v>20</v>
          </cell>
          <cell r="D116" t="str">
            <v>C</v>
          </cell>
          <cell r="E116">
            <v>16.930022573363431</v>
          </cell>
          <cell r="F116">
            <v>0.84</v>
          </cell>
          <cell r="G116">
            <v>5</v>
          </cell>
          <cell r="I116">
            <v>0.8</v>
          </cell>
          <cell r="J116">
            <v>0.84</v>
          </cell>
          <cell r="K116">
            <v>84.650112866817153</v>
          </cell>
          <cell r="L116">
            <v>100.77394388906805</v>
          </cell>
          <cell r="M116">
            <v>67.720090293453723</v>
          </cell>
          <cell r="N116">
            <v>80.619155111254443</v>
          </cell>
        </row>
        <row r="117">
          <cell r="A117" t="str">
            <v>EXAUSTÃO DE FUMAÇA</v>
          </cell>
          <cell r="B117">
            <v>16.930022573363431</v>
          </cell>
          <cell r="C117">
            <v>20</v>
          </cell>
          <cell r="D117" t="str">
            <v>C</v>
          </cell>
          <cell r="E117">
            <v>16.930022573363431</v>
          </cell>
          <cell r="F117">
            <v>0.84</v>
          </cell>
          <cell r="G117">
            <v>2</v>
          </cell>
          <cell r="I117">
            <v>1</v>
          </cell>
          <cell r="J117">
            <v>0.84</v>
          </cell>
          <cell r="K117">
            <v>33.860045146726861</v>
          </cell>
          <cell r="L117">
            <v>40.309577555627214</v>
          </cell>
          <cell r="M117">
            <v>33.860045146726861</v>
          </cell>
          <cell r="N117">
            <v>40.309577555627214</v>
          </cell>
        </row>
        <row r="118">
          <cell r="A118" t="str">
            <v>BOMBA DE RECALQUE DE ÓLEO DIESEL</v>
          </cell>
          <cell r="B118">
            <v>2.7500000000000004</v>
          </cell>
          <cell r="C118">
            <v>3</v>
          </cell>
          <cell r="D118" t="str">
            <v>H</v>
          </cell>
          <cell r="E118">
            <v>2.7500000000000004</v>
          </cell>
          <cell r="F118">
            <v>0.77</v>
          </cell>
          <cell r="G118">
            <v>2</v>
          </cell>
          <cell r="I118">
            <v>0.5</v>
          </cell>
          <cell r="J118">
            <v>0.77</v>
          </cell>
          <cell r="K118">
            <v>5.5000000000000009</v>
          </cell>
          <cell r="L118">
            <v>7.1428571428571441</v>
          </cell>
          <cell r="M118">
            <v>2.7500000000000004</v>
          </cell>
          <cell r="N118">
            <v>3.5714285714285721</v>
          </cell>
        </row>
        <row r="119">
          <cell r="A119" t="str">
            <v>ILUMINAÇÃO E TOMADAS GERADOR</v>
          </cell>
          <cell r="B119">
            <v>11.67</v>
          </cell>
          <cell r="G119">
            <v>1</v>
          </cell>
          <cell r="I119">
            <v>0.9</v>
          </cell>
          <cell r="J119">
            <v>0.94</v>
          </cell>
          <cell r="K119">
            <v>11.67</v>
          </cell>
          <cell r="L119">
            <v>12.414893617021278</v>
          </cell>
          <cell r="M119">
            <v>10.503</v>
          </cell>
          <cell r="N119">
            <v>11.17340425531915</v>
          </cell>
        </row>
        <row r="120">
          <cell r="A120" t="str">
            <v>BOMBA DE INCÊNDIO JOCKEY</v>
          </cell>
          <cell r="B120">
            <v>6.3805104408352662</v>
          </cell>
          <cell r="C120">
            <v>7.5</v>
          </cell>
          <cell r="D120" t="str">
            <v>H</v>
          </cell>
          <cell r="E120">
            <v>6.3805104408352662</v>
          </cell>
          <cell r="F120">
            <v>0.8</v>
          </cell>
          <cell r="G120">
            <v>1</v>
          </cell>
          <cell r="I120">
            <v>0</v>
          </cell>
          <cell r="J120">
            <v>0.8</v>
          </cell>
          <cell r="K120">
            <v>6.3805104408352662</v>
          </cell>
          <cell r="L120">
            <v>7.9756380510440827</v>
          </cell>
          <cell r="M120">
            <v>0</v>
          </cell>
          <cell r="N120">
            <v>0</v>
          </cell>
        </row>
        <row r="121">
          <cell r="A121" t="str">
            <v>BOMBA DE INCÊNDIO PRINCIPAL</v>
          </cell>
          <cell r="B121">
            <v>119.56521739130434</v>
          </cell>
          <cell r="C121">
            <v>150</v>
          </cell>
          <cell r="D121" t="str">
            <v>H</v>
          </cell>
          <cell r="E121">
            <v>119.56521739130434</v>
          </cell>
          <cell r="F121">
            <v>0.86</v>
          </cell>
          <cell r="G121">
            <v>1</v>
          </cell>
          <cell r="I121">
            <v>1</v>
          </cell>
          <cell r="J121">
            <v>0.86</v>
          </cell>
          <cell r="K121">
            <v>119.56521739130434</v>
          </cell>
          <cell r="L121">
            <v>139.02932254802832</v>
          </cell>
          <cell r="M121">
            <v>119.56521739130434</v>
          </cell>
          <cell r="N121">
            <v>139.02932254802832</v>
          </cell>
        </row>
        <row r="122">
          <cell r="A122" t="str">
            <v>RETIFICADOR SUBESTAÇÃO</v>
          </cell>
          <cell r="B122">
            <v>10</v>
          </cell>
          <cell r="G122">
            <v>1</v>
          </cell>
          <cell r="I122">
            <v>1</v>
          </cell>
          <cell r="J122">
            <v>0.8</v>
          </cell>
          <cell r="K122">
            <v>10</v>
          </cell>
          <cell r="L122">
            <v>12.5</v>
          </cell>
          <cell r="M122">
            <v>10</v>
          </cell>
          <cell r="N122">
            <v>12.5</v>
          </cell>
        </row>
        <row r="123">
          <cell r="A123" t="str">
            <v>TOTAL</v>
          </cell>
          <cell r="I123">
            <v>0.84231455515010045</v>
          </cell>
          <cell r="J123">
            <v>0.83689583526671951</v>
          </cell>
          <cell r="K123">
            <v>551.86220831076525</v>
          </cell>
          <cell r="L123">
            <v>660.83730680358292</v>
          </cell>
          <cell r="M123">
            <v>464.8415704974343</v>
          </cell>
          <cell r="N123">
            <v>555.43539698615996</v>
          </cell>
        </row>
        <row r="125">
          <cell r="A125" t="str">
            <v>RESUMO GERAL:</v>
          </cell>
          <cell r="B125" t="str">
            <v>kW</v>
          </cell>
          <cell r="C125" t="str">
            <v>kVA</v>
          </cell>
        </row>
        <row r="126">
          <cell r="A126" t="str">
            <v>DEMANDAS</v>
          </cell>
          <cell r="B126">
            <v>464.8415704974343</v>
          </cell>
          <cell r="C126">
            <v>555.43539698615996</v>
          </cell>
        </row>
        <row r="127">
          <cell r="A127" t="str">
            <v>RESERVA     (%)</v>
          </cell>
          <cell r="B127">
            <v>0.2</v>
          </cell>
        </row>
        <row r="128">
          <cell r="A128" t="str">
            <v>FATOR DE SIMULTANEIDADE</v>
          </cell>
          <cell r="B128">
            <v>1</v>
          </cell>
        </row>
        <row r="130">
          <cell r="A130" t="str">
            <v xml:space="preserve">DEMANDA FINAL </v>
          </cell>
          <cell r="B130">
            <v>557.80988459692117</v>
          </cell>
          <cell r="C130">
            <v>666.5224763833919</v>
          </cell>
        </row>
        <row r="131">
          <cell r="J131" t="str">
            <v>CORRENTE DE PARTIDA (PIOR CASO)</v>
          </cell>
        </row>
        <row r="132">
          <cell r="A132" t="str">
            <v>TENSÃO (V)</v>
          </cell>
          <cell r="B132">
            <v>380</v>
          </cell>
          <cell r="C132" t="str">
            <v>V</v>
          </cell>
          <cell r="J132">
            <v>1223.676134633914</v>
          </cell>
          <cell r="K132" t="str">
            <v>A</v>
          </cell>
        </row>
        <row r="133">
          <cell r="A133" t="str">
            <v>CORRENTE (A)</v>
          </cell>
          <cell r="B133">
            <v>1012.676134633914</v>
          </cell>
          <cell r="C133" t="str">
            <v>A</v>
          </cell>
        </row>
        <row r="134">
          <cell r="A134" t="str">
            <v>DISJUNTOR GERAL</v>
          </cell>
          <cell r="B134">
            <v>1250</v>
          </cell>
          <cell r="C134" t="str">
            <v>A</v>
          </cell>
          <cell r="I134" t="str">
            <v>Ip/In</v>
          </cell>
          <cell r="J134">
            <v>0.97894090770713116</v>
          </cell>
          <cell r="K134" t="str">
            <v>A</v>
          </cell>
        </row>
        <row r="136">
          <cell r="A136" t="str">
            <v>TRANSFORMADOR DE 750KVA</v>
          </cell>
        </row>
        <row r="139">
          <cell r="A139" t="str">
            <v>TRANSFORMADOR 2.1 – PBT-2.1 EM EMERGÊNCIA</v>
          </cell>
        </row>
        <row r="141">
          <cell r="A141" t="str">
            <v>FINALIDADE</v>
          </cell>
          <cell r="B141" t="str">
            <v>POT. UNIT. (kW)</v>
          </cell>
          <cell r="C141" t="str">
            <v>POT. UNIT. (CV)</v>
          </cell>
          <cell r="D141" t="str">
            <v>T I P O</v>
          </cell>
          <cell r="E141" t="str">
            <v>POT-M (KW)</v>
          </cell>
          <cell r="F141" t="str">
            <v>FP- M</v>
          </cell>
          <cell r="G141" t="str">
            <v>QTDE.</v>
          </cell>
          <cell r="H141" t="str">
            <v>PÓLOS</v>
          </cell>
          <cell r="I141" t="str">
            <v>F.D.</v>
          </cell>
          <cell r="J141" t="str">
            <v>F.P.</v>
          </cell>
          <cell r="K141" t="str">
            <v>POT. INSTALADA (kW)</v>
          </cell>
          <cell r="L141" t="str">
            <v>POT. INSTALADA (kVA)</v>
          </cell>
          <cell r="M141" t="str">
            <v>POT. DEMANDADA (kW)</v>
          </cell>
          <cell r="N141" t="str">
            <v>POT. DEMANDADA (kVA)</v>
          </cell>
        </row>
        <row r="142">
          <cell r="A142" t="str">
            <v>ILUMINAÇÃO HELIPONTO</v>
          </cell>
          <cell r="B142">
            <v>10</v>
          </cell>
          <cell r="E142" t="e">
            <v>#N/A</v>
          </cell>
          <cell r="F142" t="e">
            <v>#N/A</v>
          </cell>
          <cell r="G142">
            <v>1</v>
          </cell>
          <cell r="I142">
            <v>1</v>
          </cell>
          <cell r="J142">
            <v>0.9</v>
          </cell>
          <cell r="K142">
            <v>10</v>
          </cell>
          <cell r="L142">
            <v>11.111111111111111</v>
          </cell>
          <cell r="M142">
            <v>10</v>
          </cell>
          <cell r="N142">
            <v>11.111111111111111</v>
          </cell>
        </row>
        <row r="143">
          <cell r="A143" t="str">
            <v>ELEVADORE HELIPONTO</v>
          </cell>
          <cell r="B143">
            <v>12</v>
          </cell>
          <cell r="E143" t="e">
            <v>#N/A</v>
          </cell>
          <cell r="F143" t="e">
            <v>#N/A</v>
          </cell>
          <cell r="G143">
            <v>2</v>
          </cell>
          <cell r="I143">
            <v>1</v>
          </cell>
          <cell r="J143">
            <v>0.9</v>
          </cell>
          <cell r="K143">
            <v>24</v>
          </cell>
          <cell r="L143">
            <v>26.666666666666664</v>
          </cell>
          <cell r="M143">
            <v>24</v>
          </cell>
          <cell r="N143">
            <v>26.666666666666664</v>
          </cell>
        </row>
        <row r="144">
          <cell r="A144" t="str">
            <v>ILUMINAÇÃO E COMANDO ELEVADORE HELIPONTO</v>
          </cell>
          <cell r="B144">
            <v>1.3</v>
          </cell>
          <cell r="E144" t="e">
            <v>#N/A</v>
          </cell>
          <cell r="F144" t="e">
            <v>#N/A</v>
          </cell>
          <cell r="G144">
            <v>1</v>
          </cell>
          <cell r="I144">
            <v>1</v>
          </cell>
          <cell r="J144">
            <v>0.8</v>
          </cell>
          <cell r="K144">
            <v>1.3</v>
          </cell>
          <cell r="L144">
            <v>1.625</v>
          </cell>
          <cell r="M144">
            <v>1.3</v>
          </cell>
          <cell r="N144">
            <v>1.625</v>
          </cell>
        </row>
        <row r="145">
          <cell r="A145" t="str">
            <v>ELEVADORES ZONA ALTA</v>
          </cell>
          <cell r="B145">
            <v>70</v>
          </cell>
          <cell r="E145" t="e">
            <v>#N/A</v>
          </cell>
          <cell r="F145" t="e">
            <v>#N/A</v>
          </cell>
          <cell r="G145">
            <v>8</v>
          </cell>
          <cell r="I145">
            <v>0.13</v>
          </cell>
          <cell r="J145">
            <v>0.8</v>
          </cell>
          <cell r="K145">
            <v>560</v>
          </cell>
          <cell r="L145">
            <v>700</v>
          </cell>
          <cell r="M145">
            <v>72.8</v>
          </cell>
          <cell r="N145">
            <v>91</v>
          </cell>
        </row>
        <row r="146">
          <cell r="A146" t="str">
            <v>ILUMINAÇÃO E COMANDO ELEVADORES ZONA ALTA</v>
          </cell>
          <cell r="B146">
            <v>3</v>
          </cell>
          <cell r="E146" t="e">
            <v>#N/A</v>
          </cell>
          <cell r="F146" t="e">
            <v>#N/A</v>
          </cell>
          <cell r="G146">
            <v>1</v>
          </cell>
          <cell r="I146">
            <v>0.13</v>
          </cell>
          <cell r="J146">
            <v>0.8</v>
          </cell>
          <cell r="K146">
            <v>3</v>
          </cell>
          <cell r="L146">
            <v>3.75</v>
          </cell>
          <cell r="M146">
            <v>0.39</v>
          </cell>
          <cell r="N146">
            <v>0.48750000000000004</v>
          </cell>
        </row>
        <row r="147">
          <cell r="A147" t="str">
            <v>VENTILAÇÃO</v>
          </cell>
          <cell r="B147">
            <v>83.25</v>
          </cell>
          <cell r="G147">
            <v>1</v>
          </cell>
          <cell r="I147">
            <v>0</v>
          </cell>
          <cell r="J147">
            <v>0.8</v>
          </cell>
          <cell r="K147">
            <v>83.25</v>
          </cell>
          <cell r="L147">
            <v>104.0625</v>
          </cell>
          <cell r="M147">
            <v>0</v>
          </cell>
          <cell r="N147">
            <v>0</v>
          </cell>
        </row>
        <row r="148">
          <cell r="A148" t="str">
            <v>BOMBAS DA CENTRAL DE ÁGUA GELADA</v>
          </cell>
          <cell r="B148">
            <v>535</v>
          </cell>
          <cell r="G148">
            <v>1</v>
          </cell>
          <cell r="I148">
            <v>0</v>
          </cell>
          <cell r="J148">
            <v>1.8</v>
          </cell>
          <cell r="K148">
            <v>535</v>
          </cell>
          <cell r="L148">
            <v>297.22222222222223</v>
          </cell>
          <cell r="M148">
            <v>0</v>
          </cell>
          <cell r="N148">
            <v>0</v>
          </cell>
        </row>
        <row r="153">
          <cell r="A153" t="str">
            <v>TOTAL</v>
          </cell>
          <cell r="I153">
            <v>8.9178414368501088E-2</v>
          </cell>
          <cell r="J153">
            <v>0.82886217251514727</v>
          </cell>
          <cell r="K153">
            <v>1216.55</v>
          </cell>
          <cell r="L153">
            <v>1144.4375</v>
          </cell>
          <cell r="M153">
            <v>108.49</v>
          </cell>
          <cell r="N153">
            <v>130.89027777777778</v>
          </cell>
        </row>
        <row r="155">
          <cell r="A155" t="str">
            <v>RESUMO GERAL:</v>
          </cell>
          <cell r="B155" t="str">
            <v>kW</v>
          </cell>
          <cell r="C155" t="str">
            <v>kVA</v>
          </cell>
        </row>
        <row r="156">
          <cell r="A156" t="str">
            <v>DEMANDAS</v>
          </cell>
          <cell r="B156">
            <v>108.49</v>
          </cell>
          <cell r="C156">
            <v>130.89027777777778</v>
          </cell>
        </row>
        <row r="157">
          <cell r="A157" t="str">
            <v>RESERVA     (%)</v>
          </cell>
          <cell r="B157">
            <v>0.2</v>
          </cell>
        </row>
        <row r="158">
          <cell r="A158" t="str">
            <v>FATOR DE SIMULTANEIDADE</v>
          </cell>
          <cell r="B158">
            <v>1</v>
          </cell>
        </row>
        <row r="160">
          <cell r="A160" t="str">
            <v xml:space="preserve">DEMANDA FINAL </v>
          </cell>
          <cell r="B160">
            <v>130.18799999999999</v>
          </cell>
          <cell r="C160">
            <v>157.06833333333333</v>
          </cell>
        </row>
        <row r="162">
          <cell r="A162" t="str">
            <v>TENSÃO (V)</v>
          </cell>
          <cell r="B162">
            <v>380</v>
          </cell>
          <cell r="C162" t="str">
            <v>V</v>
          </cell>
        </row>
        <row r="163">
          <cell r="A163" t="str">
            <v>CORRENTE (A)</v>
          </cell>
          <cell r="B163">
            <v>238.64064350306808</v>
          </cell>
          <cell r="C163" t="str">
            <v>A</v>
          </cell>
        </row>
        <row r="164">
          <cell r="A164" t="str">
            <v>DISJUNTOR GERAL</v>
          </cell>
          <cell r="B164">
            <v>2500</v>
          </cell>
          <cell r="C164" t="str">
            <v>A</v>
          </cell>
        </row>
        <row r="166">
          <cell r="A166" t="str">
            <v>TRANSFORMADOR DE 1500KVA</v>
          </cell>
        </row>
        <row r="170">
          <cell r="A170" t="str">
            <v>TRANSFORMADOR 2.2 – PBT-2.2 EM EMERGÊNCIA</v>
          </cell>
        </row>
        <row r="172">
          <cell r="A172" t="str">
            <v>FINALIDADE</v>
          </cell>
          <cell r="B172" t="str">
            <v>POT. UNIT. (kW)</v>
          </cell>
          <cell r="C172" t="str">
            <v>POT. UNIT. (CV)</v>
          </cell>
          <cell r="D172" t="str">
            <v>T I P O</v>
          </cell>
          <cell r="E172" t="str">
            <v>POT-M (KW)</v>
          </cell>
          <cell r="F172" t="str">
            <v>FP- M</v>
          </cell>
          <cell r="G172" t="str">
            <v>QTDE.</v>
          </cell>
          <cell r="H172" t="str">
            <v>PÓLOS</v>
          </cell>
          <cell r="I172" t="str">
            <v>F.D.</v>
          </cell>
          <cell r="J172" t="str">
            <v>F.P.</v>
          </cell>
          <cell r="K172" t="str">
            <v>POT. INSTALADA (kW)</v>
          </cell>
          <cell r="L172" t="str">
            <v>POT. INSTALADA (kVA)</v>
          </cell>
          <cell r="M172" t="str">
            <v>POT. DEMANDADA (kW)</v>
          </cell>
          <cell r="N172" t="str">
            <v>POT. DEMANDADA (kVA)</v>
          </cell>
        </row>
        <row r="173">
          <cell r="A173" t="str">
            <v>BARRAMENTO BLINDADO BB2.1/2.3 ESCRITÓRIOS</v>
          </cell>
          <cell r="B173">
            <v>96.05</v>
          </cell>
          <cell r="E173" t="e">
            <v>#N/A</v>
          </cell>
          <cell r="F173" t="e">
            <v>#N/A</v>
          </cell>
          <cell r="G173">
            <v>1</v>
          </cell>
          <cell r="I173">
            <v>1</v>
          </cell>
          <cell r="J173">
            <v>0.98</v>
          </cell>
          <cell r="K173">
            <v>96.05</v>
          </cell>
          <cell r="L173">
            <v>98.010204081632651</v>
          </cell>
          <cell r="M173">
            <v>96.05</v>
          </cell>
          <cell r="N173">
            <v>98.010204081632651</v>
          </cell>
        </row>
        <row r="174">
          <cell r="A174" t="str">
            <v>BARRAMENTO BLINDADO 2.2/2.4 FANCOIL ESCRITÓRIOS</v>
          </cell>
          <cell r="B174">
            <v>8.5227272727272734</v>
          </cell>
          <cell r="C174">
            <v>10</v>
          </cell>
          <cell r="D174" t="str">
            <v>C</v>
          </cell>
          <cell r="E174">
            <v>8.5227272727272734</v>
          </cell>
          <cell r="F174">
            <v>0.77</v>
          </cell>
          <cell r="G174">
            <v>34</v>
          </cell>
          <cell r="I174">
            <v>0</v>
          </cell>
          <cell r="J174">
            <v>0.77</v>
          </cell>
          <cell r="K174">
            <v>289.77272727272731</v>
          </cell>
          <cell r="L174">
            <v>376.32821723730819</v>
          </cell>
          <cell r="M174">
            <v>0</v>
          </cell>
          <cell r="N174">
            <v>0</v>
          </cell>
        </row>
        <row r="175">
          <cell r="A175" t="str">
            <v>TOTAL</v>
          </cell>
          <cell r="I175">
            <v>0.24894852793911473</v>
          </cell>
          <cell r="J175">
            <v>0.98</v>
          </cell>
          <cell r="K175">
            <v>385.82272727272732</v>
          </cell>
          <cell r="L175">
            <v>474.33842131894085</v>
          </cell>
          <cell r="M175">
            <v>96.05</v>
          </cell>
          <cell r="N175">
            <v>98.010204081632651</v>
          </cell>
        </row>
        <row r="178">
          <cell r="A178" t="str">
            <v>RESUMO GERAL:</v>
          </cell>
          <cell r="B178" t="str">
            <v>kW</v>
          </cell>
          <cell r="C178" t="str">
            <v>kVA</v>
          </cell>
        </row>
        <row r="179">
          <cell r="A179" t="str">
            <v>DEMANDAS</v>
          </cell>
          <cell r="B179">
            <v>96.05</v>
          </cell>
          <cell r="C179">
            <v>98.010204081632651</v>
          </cell>
        </row>
        <row r="180">
          <cell r="A180" t="str">
            <v>RESERVA     (%)</v>
          </cell>
          <cell r="B180">
            <v>0.2</v>
          </cell>
        </row>
        <row r="181">
          <cell r="A181" t="str">
            <v>FATOR DE SIMULTANEIDADE</v>
          </cell>
          <cell r="B181">
            <v>1</v>
          </cell>
        </row>
        <row r="183">
          <cell r="A183" t="str">
            <v xml:space="preserve">DEMANDA FINAL </v>
          </cell>
          <cell r="B183">
            <v>115.25999999999999</v>
          </cell>
          <cell r="C183">
            <v>117.61224489795917</v>
          </cell>
        </row>
        <row r="185">
          <cell r="A185" t="str">
            <v>TENSÃO (V)</v>
          </cell>
          <cell r="B185">
            <v>380</v>
          </cell>
          <cell r="C185" t="str">
            <v>V</v>
          </cell>
        </row>
        <row r="186">
          <cell r="A186" t="str">
            <v>CORRENTE (A)</v>
          </cell>
          <cell r="B186">
            <v>178.69331908377086</v>
          </cell>
          <cell r="C186" t="str">
            <v>A</v>
          </cell>
        </row>
        <row r="187">
          <cell r="A187" t="str">
            <v>DISJUNTOR GERAL</v>
          </cell>
          <cell r="B187">
            <v>2500</v>
          </cell>
          <cell r="C187" t="str">
            <v>A</v>
          </cell>
        </row>
        <row r="189">
          <cell r="A189" t="str">
            <v>TRANSFORMADOR DE 1500KVA</v>
          </cell>
        </row>
        <row r="192">
          <cell r="A192" t="str">
            <v>TRANSFORMADOR 2.3 – PBT-2.3</v>
          </cell>
        </row>
        <row r="194">
          <cell r="A194" t="str">
            <v>FINALIDADE</v>
          </cell>
          <cell r="B194" t="str">
            <v>POT. UNIT. (kW)</v>
          </cell>
          <cell r="C194" t="str">
            <v>POT. UNIT. (CV)</v>
          </cell>
          <cell r="D194" t="str">
            <v>T I P O</v>
          </cell>
          <cell r="E194" t="str">
            <v>POT-M (KW)</v>
          </cell>
          <cell r="F194" t="str">
            <v>FP- M</v>
          </cell>
          <cell r="G194" t="str">
            <v>QTDE.</v>
          </cell>
          <cell r="H194" t="str">
            <v>PÓLOS</v>
          </cell>
          <cell r="I194" t="str">
            <v>F.D.</v>
          </cell>
          <cell r="J194" t="str">
            <v>F.P.</v>
          </cell>
          <cell r="K194" t="str">
            <v>POT. INSTALADA (kW)</v>
          </cell>
          <cell r="L194" t="str">
            <v>POT. INSTALADA (kVA)</v>
          </cell>
          <cell r="M194" t="str">
            <v>POT. DEMANDADA (kW)</v>
          </cell>
          <cell r="N194" t="str">
            <v>POT. DEMANDADA (kVA)</v>
          </cell>
        </row>
        <row r="195">
          <cell r="A195" t="str">
            <v>CHILER</v>
          </cell>
          <cell r="B195">
            <v>500</v>
          </cell>
          <cell r="E195" t="e">
            <v>#N/A</v>
          </cell>
          <cell r="F195" t="e">
            <v>#N/A</v>
          </cell>
          <cell r="G195">
            <v>2</v>
          </cell>
          <cell r="I195">
            <v>9.9999999999999995E-7</v>
          </cell>
          <cell r="J195">
            <v>0.9</v>
          </cell>
          <cell r="K195">
            <v>1000</v>
          </cell>
          <cell r="L195">
            <v>1111.1111111111111</v>
          </cell>
          <cell r="M195">
            <v>1E-3</v>
          </cell>
          <cell r="N195">
            <v>1.1111111111111111E-3</v>
          </cell>
        </row>
        <row r="196">
          <cell r="A196" t="str">
            <v>CHILER</v>
          </cell>
          <cell r="B196">
            <v>310</v>
          </cell>
          <cell r="E196" t="e">
            <v>#N/A</v>
          </cell>
          <cell r="F196" t="e">
            <v>#N/A</v>
          </cell>
          <cell r="G196">
            <v>1</v>
          </cell>
          <cell r="I196">
            <v>9.9999999999999995E-7</v>
          </cell>
          <cell r="J196">
            <v>0.9</v>
          </cell>
          <cell r="K196">
            <v>310</v>
          </cell>
          <cell r="L196">
            <v>344.44444444444446</v>
          </cell>
          <cell r="M196">
            <v>3.1E-4</v>
          </cell>
          <cell r="N196">
            <v>3.4444444444444442E-4</v>
          </cell>
        </row>
        <row r="197">
          <cell r="A197" t="str">
            <v>TOTAL</v>
          </cell>
          <cell r="I197">
            <v>9.9999999999999995E-7</v>
          </cell>
          <cell r="J197">
            <v>0.9</v>
          </cell>
          <cell r="K197">
            <v>1310</v>
          </cell>
          <cell r="L197">
            <v>1455.5555555555557</v>
          </cell>
          <cell r="M197">
            <v>1.31E-3</v>
          </cell>
          <cell r="N197">
            <v>1.4555555555555554E-3</v>
          </cell>
        </row>
        <row r="200">
          <cell r="A200" t="str">
            <v>RESUMO GERAL:</v>
          </cell>
          <cell r="B200" t="str">
            <v>kW</v>
          </cell>
          <cell r="C200" t="str">
            <v>kVA</v>
          </cell>
        </row>
        <row r="201">
          <cell r="A201" t="str">
            <v>DEMANDAS</v>
          </cell>
          <cell r="B201">
            <v>1.31E-3</v>
          </cell>
          <cell r="C201">
            <v>1.4555555555555554E-3</v>
          </cell>
        </row>
        <row r="202">
          <cell r="A202" t="str">
            <v>RESERVA     (%)</v>
          </cell>
          <cell r="B202">
            <v>0.2</v>
          </cell>
        </row>
        <row r="203">
          <cell r="A203" t="str">
            <v>FATOR DE SIMULTANEIDADE</v>
          </cell>
          <cell r="B203">
            <v>1</v>
          </cell>
        </row>
        <row r="205">
          <cell r="A205" t="str">
            <v xml:space="preserve">DEMANDA FINAL </v>
          </cell>
          <cell r="B205">
            <v>1.5719999999999998E-3</v>
          </cell>
          <cell r="C205">
            <v>1.7466666666666665E-3</v>
          </cell>
        </row>
        <row r="207">
          <cell r="A207" t="str">
            <v>TENSÃO (V)</v>
          </cell>
          <cell r="B207">
            <v>380</v>
          </cell>
          <cell r="C207" t="str">
            <v>V</v>
          </cell>
        </row>
        <row r="208">
          <cell r="A208" t="str">
            <v>CORRENTE (A)</v>
          </cell>
          <cell r="B208">
            <v>2.6537854478540695E-3</v>
          </cell>
          <cell r="C208" t="str">
            <v>A</v>
          </cell>
        </row>
        <row r="209">
          <cell r="A209" t="str">
            <v>DISJUNTOR GERAL</v>
          </cell>
          <cell r="B209">
            <v>2500</v>
          </cell>
          <cell r="C209" t="str">
            <v>A</v>
          </cell>
        </row>
        <row r="211">
          <cell r="A211" t="str">
            <v>TRANSFORMADOR DE 1500KVA</v>
          </cell>
        </row>
        <row r="215">
          <cell r="A215" t="str">
            <v>DEMANDA TOTAL DO GERADOR EM EMERGÊNCIA – 1º FASE</v>
          </cell>
        </row>
        <row r="217">
          <cell r="A217" t="str">
            <v>FINALIDADE</v>
          </cell>
          <cell r="B217" t="str">
            <v>POT. UNIT. (kW)</v>
          </cell>
          <cell r="C217" t="str">
            <v>POT. UNIT. (CV)</v>
          </cell>
          <cell r="D217" t="str">
            <v>T I P O</v>
          </cell>
          <cell r="E217" t="str">
            <v>POT-M (KW)</v>
          </cell>
          <cell r="F217" t="str">
            <v>FP- M</v>
          </cell>
          <cell r="G217" t="str">
            <v>QTDE.</v>
          </cell>
          <cell r="H217" t="str">
            <v>PÓLOS</v>
          </cell>
          <cell r="I217" t="str">
            <v>F.D.</v>
          </cell>
          <cell r="J217" t="str">
            <v>F.P.</v>
          </cell>
          <cell r="K217" t="str">
            <v>POT. INSTALADA (kW)</v>
          </cell>
          <cell r="L217" t="str">
            <v>POT. INSTALADA (kVA)</v>
          </cell>
          <cell r="M217" t="str">
            <v>POT. DEMANDADA (kW)</v>
          </cell>
          <cell r="N217" t="str">
            <v>POT. DEMANDADA (kVA)</v>
          </cell>
        </row>
        <row r="218">
          <cell r="A218" t="str">
            <v>TRANSFORMADOR 1.1  PBT-1.1</v>
          </cell>
          <cell r="B218">
            <v>324.10509426511931</v>
          </cell>
          <cell r="E218" t="e">
            <v>#N/A</v>
          </cell>
          <cell r="F218" t="e">
            <v>#N/A</v>
          </cell>
          <cell r="G218">
            <v>1</v>
          </cell>
          <cell r="I218">
            <v>0.79896043489677604</v>
          </cell>
          <cell r="J218">
            <v>0.85752015197356957</v>
          </cell>
          <cell r="K218">
            <v>324.10509426511931</v>
          </cell>
          <cell r="L218">
            <v>377.95624221681129</v>
          </cell>
          <cell r="M218">
            <v>258.94714706632033</v>
          </cell>
          <cell r="N218">
            <v>301.97208365349479</v>
          </cell>
        </row>
        <row r="219">
          <cell r="A219" t="str">
            <v>TRANSFORMADOR 1.2  PBT-1.2</v>
          </cell>
          <cell r="B219">
            <v>1391.0193808785871</v>
          </cell>
          <cell r="E219" t="e">
            <v>#N/A</v>
          </cell>
          <cell r="F219" t="e">
            <v>#N/A</v>
          </cell>
          <cell r="G219">
            <v>1</v>
          </cell>
          <cell r="I219">
            <v>5.8131468987100983E-2</v>
          </cell>
          <cell r="J219">
            <v>0.79999999999999993</v>
          </cell>
          <cell r="K219">
            <v>1391.0193808785871</v>
          </cell>
          <cell r="L219">
            <v>1738.7742260982341</v>
          </cell>
          <cell r="M219">
            <v>80.861999999999995</v>
          </cell>
          <cell r="N219">
            <v>101.0775</v>
          </cell>
        </row>
        <row r="220">
          <cell r="A220" t="str">
            <v>TRANSFORMADOR 2.1  PBT-2.1</v>
          </cell>
          <cell r="B220">
            <v>1216.55</v>
          </cell>
          <cell r="E220" t="e">
            <v>#N/A</v>
          </cell>
          <cell r="F220" t="e">
            <v>#N/A</v>
          </cell>
          <cell r="G220">
            <v>1</v>
          </cell>
          <cell r="I220">
            <v>8.9178414368501088E-2</v>
          </cell>
          <cell r="J220">
            <v>0.82886217251514727</v>
          </cell>
          <cell r="K220">
            <v>1216.55</v>
          </cell>
          <cell r="L220">
            <v>1467.7349749336856</v>
          </cell>
          <cell r="M220">
            <v>108.49</v>
          </cell>
          <cell r="N220">
            <v>130.89027777777778</v>
          </cell>
        </row>
        <row r="221">
          <cell r="A221" t="str">
            <v>TRANSFORMADOR 2.2  PBT-2.2</v>
          </cell>
          <cell r="B221">
            <v>385.82272727272732</v>
          </cell>
          <cell r="E221" t="e">
            <v>#N/A</v>
          </cell>
          <cell r="F221" t="e">
            <v>#N/A</v>
          </cell>
          <cell r="G221">
            <v>1</v>
          </cell>
          <cell r="I221">
            <v>0.24894852793911473</v>
          </cell>
          <cell r="J221">
            <v>0.98</v>
          </cell>
          <cell r="K221">
            <v>385.82272727272732</v>
          </cell>
          <cell r="L221">
            <v>393.6966604823748</v>
          </cell>
          <cell r="M221">
            <v>96.05</v>
          </cell>
          <cell r="N221">
            <v>98.010204081632651</v>
          </cell>
        </row>
        <row r="222">
          <cell r="A222" t="str">
            <v>TRANSFORMADOR 2.3  PBT-2.3</v>
          </cell>
          <cell r="B222">
            <v>1310</v>
          </cell>
          <cell r="E222" t="e">
            <v>#N/A</v>
          </cell>
          <cell r="F222" t="e">
            <v>#N/A</v>
          </cell>
          <cell r="G222">
            <v>1</v>
          </cell>
          <cell r="I222">
            <v>9.9999999999999995E-7</v>
          </cell>
          <cell r="J222">
            <v>0.9</v>
          </cell>
          <cell r="K222">
            <v>1310</v>
          </cell>
          <cell r="L222">
            <v>1455.5555555555554</v>
          </cell>
          <cell r="M222">
            <v>1.31E-3</v>
          </cell>
          <cell r="N222">
            <v>1.4555555555555554E-3</v>
          </cell>
        </row>
        <row r="223">
          <cell r="A223" t="str">
            <v>TRANSFORMADOR CM1.1 PBT-SEG</v>
          </cell>
          <cell r="B223">
            <v>551.86220831076525</v>
          </cell>
          <cell r="E223" t="e">
            <v>#N/A</v>
          </cell>
          <cell r="F223" t="e">
            <v>#N/A</v>
          </cell>
          <cell r="G223">
            <v>1</v>
          </cell>
          <cell r="I223">
            <v>0.84231455515010045</v>
          </cell>
          <cell r="J223">
            <v>0.83689583526671951</v>
          </cell>
          <cell r="K223">
            <v>551.86220831076525</v>
          </cell>
          <cell r="L223">
            <v>659.41564655401373</v>
          </cell>
          <cell r="M223">
            <v>464.8415704974343</v>
          </cell>
          <cell r="N223">
            <v>555.43539698615996</v>
          </cell>
        </row>
        <row r="224">
          <cell r="A224" t="str">
            <v>TOTAL</v>
          </cell>
          <cell r="I224">
            <v>0.19484881189623038</v>
          </cell>
          <cell r="J224">
            <v>0.84992685384910982</v>
          </cell>
          <cell r="K224">
            <v>5179.3594107271983</v>
          </cell>
          <cell r="L224">
            <v>6093.1333058406753</v>
          </cell>
          <cell r="M224">
            <v>1009.1920275637546</v>
          </cell>
          <cell r="N224">
            <v>1187.3869180546208</v>
          </cell>
        </row>
        <row r="227">
          <cell r="A227" t="str">
            <v>RESUMO GERAL:</v>
          </cell>
          <cell r="B227" t="str">
            <v>kW</v>
          </cell>
          <cell r="C227" t="str">
            <v>kVA</v>
          </cell>
        </row>
        <row r="228">
          <cell r="A228" t="str">
            <v>DEMANDAS</v>
          </cell>
          <cell r="B228">
            <v>1009.1920275637546</v>
          </cell>
          <cell r="C228">
            <v>1187.3869180546208</v>
          </cell>
        </row>
        <row r="229">
          <cell r="A229" t="str">
            <v>RESERVA     (%)</v>
          </cell>
          <cell r="B229">
            <v>0.2</v>
          </cell>
        </row>
        <row r="230">
          <cell r="A230" t="str">
            <v>FATOR DE SIMULTANEIDADE</v>
          </cell>
          <cell r="B230">
            <v>1</v>
          </cell>
        </row>
        <row r="232">
          <cell r="A232" t="str">
            <v xml:space="preserve">DEMANDA FINAL </v>
          </cell>
          <cell r="B232">
            <v>1211.0304330765055</v>
          </cell>
          <cell r="C232">
            <v>1424.8643016655449</v>
          </cell>
        </row>
        <row r="234">
          <cell r="A234" t="str">
            <v>TENSÃO (V)</v>
          </cell>
          <cell r="B234">
            <v>380</v>
          </cell>
          <cell r="C234" t="str">
            <v>V</v>
          </cell>
        </row>
        <row r="235">
          <cell r="A235" t="str">
            <v>CORRENTE (A)</v>
          </cell>
          <cell r="B235">
            <v>2164.8573371718176</v>
          </cell>
          <cell r="C235" t="str">
            <v>A</v>
          </cell>
        </row>
        <row r="236">
          <cell r="A236" t="str">
            <v>DISJUNTOR GERAL</v>
          </cell>
          <cell r="B236">
            <v>1250</v>
          </cell>
          <cell r="C236" t="str">
            <v>A</v>
          </cell>
        </row>
        <row r="238">
          <cell r="A238" t="str">
            <v>ADOTADO GERADOR DE 1165/1040KVA</v>
          </cell>
        </row>
        <row r="243">
          <cell r="A243" t="str">
            <v>TABELA DE EMERGÊNICA GERAL – 1º FASE</v>
          </cell>
        </row>
        <row r="245">
          <cell r="A245" t="str">
            <v>FINALIDADE</v>
          </cell>
          <cell r="B245" t="str">
            <v>POT. UNIT. (kW)</v>
          </cell>
          <cell r="C245" t="str">
            <v>POT. UNIT. (CV)</v>
          </cell>
          <cell r="D245" t="str">
            <v>T I P O</v>
          </cell>
          <cell r="E245" t="str">
            <v>POT-M (KW)</v>
          </cell>
          <cell r="F245" t="str">
            <v>FP- M</v>
          </cell>
          <cell r="G245" t="str">
            <v>QTDE.</v>
          </cell>
          <cell r="H245" t="str">
            <v>PÓLOS</v>
          </cell>
          <cell r="I245" t="str">
            <v>F.D.</v>
          </cell>
          <cell r="J245" t="str">
            <v>F.P.</v>
          </cell>
          <cell r="K245" t="str">
            <v>POT. INSTALADA (kW)</v>
          </cell>
          <cell r="L245" t="str">
            <v>POT. INSTALADA (kVA)</v>
          </cell>
          <cell r="M245" t="str">
            <v>POT. DEMANDADA (kW)</v>
          </cell>
          <cell r="N245" t="str">
            <v>POT. DEMANDADA (kVA)</v>
          </cell>
        </row>
        <row r="246">
          <cell r="A246" t="str">
            <v>BARRAMENTO BLINDADO BB1.1/1.3 – ILUMINAÇÃO HALL</v>
          </cell>
          <cell r="B246">
            <v>123.78</v>
          </cell>
          <cell r="E246" t="e">
            <v>#N/A</v>
          </cell>
          <cell r="F246" t="e">
            <v>#N/A</v>
          </cell>
          <cell r="G246">
            <v>1</v>
          </cell>
          <cell r="I246">
            <v>0.72387274236801691</v>
          </cell>
          <cell r="J246">
            <v>0.98</v>
          </cell>
          <cell r="K246">
            <v>123.78</v>
          </cell>
          <cell r="L246">
            <v>126.30612244897959</v>
          </cell>
          <cell r="M246">
            <v>89.600968050313128</v>
          </cell>
          <cell r="N246">
            <v>91.4295592350134</v>
          </cell>
        </row>
        <row r="247">
          <cell r="A247" t="str">
            <v>QD-B1-3S</v>
          </cell>
          <cell r="B247">
            <v>140.32509426511928</v>
          </cell>
          <cell r="E247" t="e">
            <v>#N/A</v>
          </cell>
          <cell r="F247" t="e">
            <v>#N/A</v>
          </cell>
          <cell r="G247">
            <v>1</v>
          </cell>
          <cell r="I247">
            <v>1</v>
          </cell>
          <cell r="J247">
            <v>0.77296462798671983</v>
          </cell>
          <cell r="K247">
            <v>140.32509426511928</v>
          </cell>
          <cell r="L247">
            <v>181.54141752982022</v>
          </cell>
          <cell r="M247">
            <v>140.32509426511928</v>
          </cell>
          <cell r="N247">
            <v>181.54141752982022</v>
          </cell>
        </row>
        <row r="248">
          <cell r="A248" t="str">
            <v>NO BREAK</v>
          </cell>
          <cell r="B248">
            <v>30</v>
          </cell>
          <cell r="G248">
            <v>2</v>
          </cell>
          <cell r="I248">
            <v>0.5</v>
          </cell>
          <cell r="J248">
            <v>1</v>
          </cell>
          <cell r="K248">
            <v>60</v>
          </cell>
          <cell r="L248">
            <v>60</v>
          </cell>
          <cell r="M248">
            <v>30</v>
          </cell>
          <cell r="N248">
            <v>30</v>
          </cell>
        </row>
        <row r="249">
          <cell r="A249" t="str">
            <v>ILUMINAÇÃO E COMANDO ELEVADORES SUBSOLO</v>
          </cell>
          <cell r="B249">
            <v>1.3</v>
          </cell>
          <cell r="E249" t="e">
            <v>#N/A</v>
          </cell>
          <cell r="F249" t="e">
            <v>#N/A</v>
          </cell>
          <cell r="G249">
            <v>1</v>
          </cell>
          <cell r="I249">
            <v>0.74</v>
          </cell>
          <cell r="J249">
            <v>0.8</v>
          </cell>
          <cell r="K249">
            <v>1.3</v>
          </cell>
          <cell r="L249">
            <v>1.625</v>
          </cell>
          <cell r="M249">
            <v>0.96199999999999997</v>
          </cell>
          <cell r="N249">
            <v>1.2024999999999999</v>
          </cell>
        </row>
        <row r="250">
          <cell r="A250" t="str">
            <v>ELEVADORES GARAGEM</v>
          </cell>
          <cell r="B250">
            <v>20</v>
          </cell>
          <cell r="E250" t="e">
            <v>#N/A</v>
          </cell>
          <cell r="F250" t="e">
            <v>#N/A</v>
          </cell>
          <cell r="G250">
            <v>2</v>
          </cell>
          <cell r="I250">
            <v>0.74</v>
          </cell>
          <cell r="J250">
            <v>0.8</v>
          </cell>
          <cell r="K250">
            <v>40</v>
          </cell>
          <cell r="L250">
            <v>50</v>
          </cell>
          <cell r="M250">
            <v>29.6</v>
          </cell>
          <cell r="N250">
            <v>37</v>
          </cell>
        </row>
        <row r="251">
          <cell r="A251" t="str">
            <v>ELEVADORES ZONA BAIXA</v>
          </cell>
          <cell r="B251">
            <v>50</v>
          </cell>
          <cell r="E251" t="e">
            <v>#N/A</v>
          </cell>
          <cell r="F251" t="e">
            <v>#N/A</v>
          </cell>
          <cell r="G251">
            <v>8</v>
          </cell>
          <cell r="I251">
            <v>0.125</v>
          </cell>
          <cell r="J251">
            <v>0.8</v>
          </cell>
          <cell r="K251">
            <v>400</v>
          </cell>
          <cell r="L251">
            <v>500</v>
          </cell>
          <cell r="M251">
            <v>50</v>
          </cell>
          <cell r="N251">
            <v>62.5</v>
          </cell>
        </row>
        <row r="252">
          <cell r="A252" t="str">
            <v>ILUMINAÇÃO E COMANDO ELEVADORES ZONA BAIXA</v>
          </cell>
          <cell r="B252">
            <v>3</v>
          </cell>
          <cell r="E252" t="e">
            <v>#N/A</v>
          </cell>
          <cell r="F252" t="e">
            <v>#N/A</v>
          </cell>
          <cell r="G252">
            <v>1</v>
          </cell>
          <cell r="I252">
            <v>0.1</v>
          </cell>
          <cell r="J252">
            <v>0.8</v>
          </cell>
          <cell r="K252">
            <v>3</v>
          </cell>
          <cell r="L252">
            <v>3.75</v>
          </cell>
          <cell r="M252">
            <v>0.3</v>
          </cell>
          <cell r="N252">
            <v>0.375</v>
          </cell>
        </row>
        <row r="253">
          <cell r="A253" t="str">
            <v>ELEVADOR DE SEGUANÇA</v>
          </cell>
          <cell r="B253">
            <v>35</v>
          </cell>
          <cell r="E253" t="e">
            <v>#N/A</v>
          </cell>
          <cell r="F253" t="e">
            <v>#N/A</v>
          </cell>
          <cell r="G253">
            <v>1</v>
          </cell>
          <cell r="I253">
            <v>1</v>
          </cell>
          <cell r="J253">
            <v>0.8</v>
          </cell>
          <cell r="K253">
            <v>35</v>
          </cell>
          <cell r="L253">
            <v>43.75</v>
          </cell>
          <cell r="M253">
            <v>35</v>
          </cell>
          <cell r="N253">
            <v>43.75</v>
          </cell>
        </row>
        <row r="254">
          <cell r="A254" t="str">
            <v>ILUMINAÇÃO E COMANDO ELEVADORE DE SEGURANÇA</v>
          </cell>
          <cell r="B254">
            <v>3</v>
          </cell>
          <cell r="E254" t="e">
            <v>#N/A</v>
          </cell>
          <cell r="F254" t="e">
            <v>#N/A</v>
          </cell>
          <cell r="G254">
            <v>1</v>
          </cell>
          <cell r="I254">
            <v>1</v>
          </cell>
          <cell r="J254">
            <v>0.8</v>
          </cell>
          <cell r="K254">
            <v>3</v>
          </cell>
          <cell r="L254">
            <v>3.75</v>
          </cell>
          <cell r="M254">
            <v>3</v>
          </cell>
          <cell r="N254">
            <v>3.75</v>
          </cell>
        </row>
        <row r="255">
          <cell r="A255" t="str">
            <v>PRESSURIZAÇÃO ESCADA 5SS</v>
          </cell>
          <cell r="B255">
            <v>6.3805104408352662</v>
          </cell>
          <cell r="C255">
            <v>7.5</v>
          </cell>
          <cell r="D255" t="str">
            <v>C</v>
          </cell>
          <cell r="E255">
            <v>6.3805104408352662</v>
          </cell>
          <cell r="F255">
            <v>0.8</v>
          </cell>
          <cell r="G255">
            <v>4</v>
          </cell>
          <cell r="I255">
            <v>0.5</v>
          </cell>
          <cell r="J255">
            <v>0.8</v>
          </cell>
          <cell r="K255">
            <v>25.522041763341065</v>
          </cell>
          <cell r="L255">
            <v>31.902552204176331</v>
          </cell>
          <cell r="M255">
            <v>12.761020881670532</v>
          </cell>
          <cell r="N255">
            <v>15.951276102088165</v>
          </cell>
        </row>
        <row r="256">
          <cell r="A256" t="str">
            <v>PRESSURIZAÇÃO ESCADA 3SS</v>
          </cell>
          <cell r="B256">
            <v>8.6705202312138727</v>
          </cell>
          <cell r="C256">
            <v>10</v>
          </cell>
          <cell r="D256" t="str">
            <v>C</v>
          </cell>
          <cell r="E256">
            <v>8.6705202312138727</v>
          </cell>
          <cell r="F256">
            <v>0.85</v>
          </cell>
          <cell r="G256">
            <v>2</v>
          </cell>
          <cell r="I256">
            <v>0.5</v>
          </cell>
          <cell r="J256">
            <v>0.85</v>
          </cell>
          <cell r="K256">
            <v>17.341040462427745</v>
          </cell>
          <cell r="L256">
            <v>20.401224073444407</v>
          </cell>
          <cell r="M256">
            <v>8.6705202312138727</v>
          </cell>
          <cell r="N256">
            <v>10.200612036722204</v>
          </cell>
        </row>
        <row r="257">
          <cell r="A257" t="str">
            <v>PRESSURIZAÇÃO ESCADA 1SS</v>
          </cell>
          <cell r="B257">
            <v>16.930022573363431</v>
          </cell>
          <cell r="C257">
            <v>20</v>
          </cell>
          <cell r="D257" t="str">
            <v>C</v>
          </cell>
          <cell r="E257">
            <v>16.930022573363431</v>
          </cell>
          <cell r="F257">
            <v>0.84</v>
          </cell>
          <cell r="G257">
            <v>5</v>
          </cell>
          <cell r="I257">
            <v>0.8</v>
          </cell>
          <cell r="J257">
            <v>0.84</v>
          </cell>
          <cell r="K257">
            <v>84.650112866817153</v>
          </cell>
          <cell r="L257">
            <v>100.77394388906805</v>
          </cell>
          <cell r="M257">
            <v>67.720090293453723</v>
          </cell>
          <cell r="N257">
            <v>80.619155111254443</v>
          </cell>
        </row>
        <row r="258">
          <cell r="A258" t="str">
            <v>EXAUSTÃO DE FUMAÇA</v>
          </cell>
          <cell r="B258">
            <v>16.930022573363431</v>
          </cell>
          <cell r="C258">
            <v>20</v>
          </cell>
          <cell r="D258" t="str">
            <v>C</v>
          </cell>
          <cell r="E258">
            <v>16.930022573363431</v>
          </cell>
          <cell r="F258">
            <v>0.84</v>
          </cell>
          <cell r="G258">
            <v>2</v>
          </cell>
          <cell r="I258">
            <v>1</v>
          </cell>
          <cell r="J258">
            <v>0.84</v>
          </cell>
          <cell r="K258">
            <v>33.860045146726861</v>
          </cell>
          <cell r="L258">
            <v>40.309577555627214</v>
          </cell>
          <cell r="M258">
            <v>33.860045146726861</v>
          </cell>
          <cell r="N258">
            <v>40.309577555627214</v>
          </cell>
        </row>
        <row r="259">
          <cell r="A259" t="str">
            <v>ELEVADOR DE SEGUANÇA</v>
          </cell>
          <cell r="B259">
            <v>35</v>
          </cell>
          <cell r="E259" t="e">
            <v>#N/A</v>
          </cell>
          <cell r="F259" t="e">
            <v>#N/A</v>
          </cell>
          <cell r="G259">
            <v>1</v>
          </cell>
          <cell r="I259">
            <v>1</v>
          </cell>
          <cell r="J259">
            <v>0.8</v>
          </cell>
          <cell r="K259">
            <v>35</v>
          </cell>
          <cell r="L259">
            <v>43.75</v>
          </cell>
          <cell r="M259">
            <v>35</v>
          </cell>
          <cell r="N259">
            <v>43.75</v>
          </cell>
        </row>
        <row r="260">
          <cell r="A260" t="str">
            <v>ILUMINAÇÃO E COMANDO ELEVADORE DE SEGURANÇA</v>
          </cell>
          <cell r="B260">
            <v>3</v>
          </cell>
          <cell r="E260" t="e">
            <v>#N/A</v>
          </cell>
          <cell r="F260" t="e">
            <v>#N/A</v>
          </cell>
          <cell r="G260">
            <v>1</v>
          </cell>
          <cell r="I260">
            <v>1</v>
          </cell>
          <cell r="J260">
            <v>0.8</v>
          </cell>
          <cell r="K260">
            <v>3</v>
          </cell>
          <cell r="L260">
            <v>3.75</v>
          </cell>
          <cell r="M260">
            <v>3</v>
          </cell>
          <cell r="N260">
            <v>3.75</v>
          </cell>
        </row>
        <row r="261">
          <cell r="A261" t="str">
            <v>PRESSURIZAÇÃO ESCADA 5SS</v>
          </cell>
          <cell r="B261">
            <v>6.3805104408352662</v>
          </cell>
          <cell r="C261">
            <v>7.5</v>
          </cell>
          <cell r="D261" t="str">
            <v>C</v>
          </cell>
          <cell r="E261">
            <v>6.3805104408352662</v>
          </cell>
          <cell r="F261">
            <v>0.8</v>
          </cell>
          <cell r="G261">
            <v>4</v>
          </cell>
          <cell r="I261">
            <v>0.5</v>
          </cell>
          <cell r="J261">
            <v>0.8</v>
          </cell>
          <cell r="K261">
            <v>25.522041763341065</v>
          </cell>
          <cell r="L261">
            <v>31.902552204176331</v>
          </cell>
          <cell r="M261">
            <v>12.761020881670532</v>
          </cell>
          <cell r="N261">
            <v>15.951276102088165</v>
          </cell>
        </row>
        <row r="262">
          <cell r="A262" t="str">
            <v>PRESSURIZAÇÃO ESCADA 3SS</v>
          </cell>
          <cell r="B262">
            <v>8.6705202312138727</v>
          </cell>
          <cell r="C262">
            <v>10</v>
          </cell>
          <cell r="D262" t="str">
            <v>C</v>
          </cell>
          <cell r="E262">
            <v>8.6705202312138727</v>
          </cell>
          <cell r="F262">
            <v>0.85</v>
          </cell>
          <cell r="G262">
            <v>2</v>
          </cell>
          <cell r="I262">
            <v>0.5</v>
          </cell>
          <cell r="J262">
            <v>0.85</v>
          </cell>
          <cell r="K262">
            <v>17.341040462427745</v>
          </cell>
          <cell r="L262">
            <v>20.401224073444407</v>
          </cell>
          <cell r="M262">
            <v>8.6705202312138727</v>
          </cell>
          <cell r="N262">
            <v>10.200612036722204</v>
          </cell>
        </row>
        <row r="263">
          <cell r="A263" t="str">
            <v>PRESSURIZAÇÃO ESCADA 1SS</v>
          </cell>
          <cell r="B263">
            <v>16.930022573363431</v>
          </cell>
          <cell r="C263">
            <v>20</v>
          </cell>
          <cell r="D263" t="str">
            <v>C</v>
          </cell>
          <cell r="E263">
            <v>16.930022573363431</v>
          </cell>
          <cell r="F263">
            <v>0.84</v>
          </cell>
          <cell r="G263">
            <v>5</v>
          </cell>
          <cell r="I263">
            <v>0.8</v>
          </cell>
          <cell r="J263">
            <v>0.84</v>
          </cell>
          <cell r="K263">
            <v>84.650112866817153</v>
          </cell>
          <cell r="L263">
            <v>100.77394388906805</v>
          </cell>
          <cell r="M263">
            <v>67.720090293453723</v>
          </cell>
          <cell r="N263">
            <v>80.619155111254443</v>
          </cell>
        </row>
        <row r="264">
          <cell r="A264" t="str">
            <v>EXAUSTÃO DE FUMAÇA</v>
          </cell>
          <cell r="B264">
            <v>16.930022573363431</v>
          </cell>
          <cell r="C264">
            <v>20</v>
          </cell>
          <cell r="D264" t="str">
            <v>C</v>
          </cell>
          <cell r="E264">
            <v>16.930022573363431</v>
          </cell>
          <cell r="F264">
            <v>0.84</v>
          </cell>
          <cell r="G264">
            <v>2</v>
          </cell>
          <cell r="I264">
            <v>1</v>
          </cell>
          <cell r="J264">
            <v>0.84</v>
          </cell>
          <cell r="K264">
            <v>33.860045146726861</v>
          </cell>
          <cell r="L264">
            <v>40.309577555627214</v>
          </cell>
          <cell r="M264">
            <v>33.860045146726861</v>
          </cell>
          <cell r="N264">
            <v>40.309577555627214</v>
          </cell>
        </row>
        <row r="265">
          <cell r="A265" t="str">
            <v>BOMBA DE RECALQUE DE ÓLEO DIESEL</v>
          </cell>
          <cell r="B265">
            <v>2.75</v>
          </cell>
          <cell r="C265">
            <v>3</v>
          </cell>
          <cell r="D265" t="str">
            <v>H</v>
          </cell>
          <cell r="E265">
            <v>2.75</v>
          </cell>
          <cell r="F265">
            <v>0.77</v>
          </cell>
          <cell r="G265">
            <v>2</v>
          </cell>
          <cell r="I265">
            <v>0.5</v>
          </cell>
          <cell r="J265">
            <v>0.77</v>
          </cell>
          <cell r="K265">
            <v>5.5</v>
          </cell>
          <cell r="L265">
            <v>7.1428571428571441</v>
          </cell>
          <cell r="M265">
            <v>2.75</v>
          </cell>
          <cell r="N265">
            <v>3.5714285714285721</v>
          </cell>
        </row>
        <row r="266">
          <cell r="A266" t="str">
            <v>ILUMINAÇÃO E TOMADAS GERADOR</v>
          </cell>
          <cell r="B266">
            <v>11.67</v>
          </cell>
          <cell r="G266">
            <v>1</v>
          </cell>
          <cell r="I266">
            <v>0.9</v>
          </cell>
          <cell r="J266">
            <v>0.94</v>
          </cell>
          <cell r="K266">
            <v>11.67</v>
          </cell>
          <cell r="L266">
            <v>12.414893617021276</v>
          </cell>
          <cell r="M266">
            <v>10.503</v>
          </cell>
          <cell r="N266">
            <v>11.173404255319149</v>
          </cell>
        </row>
        <row r="267">
          <cell r="A267" t="str">
            <v>BOMBA DE INCÊNDIO PRINCIPAL</v>
          </cell>
          <cell r="B267">
            <v>119.56521739130434</v>
          </cell>
          <cell r="C267">
            <v>150</v>
          </cell>
          <cell r="D267" t="str">
            <v>H</v>
          </cell>
          <cell r="E267">
            <v>119.56521739130434</v>
          </cell>
          <cell r="F267">
            <v>0.86</v>
          </cell>
          <cell r="G267">
            <v>1</v>
          </cell>
          <cell r="I267">
            <v>1</v>
          </cell>
          <cell r="J267">
            <v>0.86</v>
          </cell>
          <cell r="K267">
            <v>119.56521739130434</v>
          </cell>
          <cell r="L267">
            <v>139.02932254802832</v>
          </cell>
          <cell r="M267">
            <v>119.56521739130434</v>
          </cell>
          <cell r="N267">
            <v>139.02932254802832</v>
          </cell>
        </row>
        <row r="268">
          <cell r="A268" t="str">
            <v>RETIFICADOR SUBESTAÇÃO</v>
          </cell>
          <cell r="B268">
            <v>10</v>
          </cell>
          <cell r="G268">
            <v>1</v>
          </cell>
          <cell r="I268">
            <v>1</v>
          </cell>
          <cell r="J268">
            <v>0.8</v>
          </cell>
          <cell r="K268">
            <v>10</v>
          </cell>
          <cell r="L268">
            <v>12.5</v>
          </cell>
          <cell r="M268">
            <v>10</v>
          </cell>
          <cell r="N268">
            <v>12.5</v>
          </cell>
        </row>
        <row r="269">
          <cell r="A269" t="str">
            <v>ILUMINAÇÃO HELIPONTO</v>
          </cell>
          <cell r="B269">
            <v>10</v>
          </cell>
          <cell r="E269" t="e">
            <v>#N/A</v>
          </cell>
          <cell r="F269" t="e">
            <v>#N/A</v>
          </cell>
          <cell r="G269">
            <v>1</v>
          </cell>
          <cell r="I269">
            <v>1</v>
          </cell>
          <cell r="J269">
            <v>0.9</v>
          </cell>
          <cell r="K269">
            <v>10</v>
          </cell>
          <cell r="L269">
            <v>11.111111111111111</v>
          </cell>
          <cell r="M269">
            <v>10</v>
          </cell>
          <cell r="N269">
            <v>11.111111111111111</v>
          </cell>
        </row>
        <row r="270">
          <cell r="A270" t="str">
            <v>ELEVADORE HELIPONTO</v>
          </cell>
          <cell r="B270">
            <v>12</v>
          </cell>
          <cell r="E270" t="e">
            <v>#N/A</v>
          </cell>
          <cell r="F270" t="e">
            <v>#N/A</v>
          </cell>
          <cell r="G270">
            <v>2</v>
          </cell>
          <cell r="I270">
            <v>1</v>
          </cell>
          <cell r="J270">
            <v>0.9</v>
          </cell>
          <cell r="K270">
            <v>24</v>
          </cell>
          <cell r="L270">
            <v>26.666666666666664</v>
          </cell>
          <cell r="M270">
            <v>24</v>
          </cell>
          <cell r="N270">
            <v>26.666666666666664</v>
          </cell>
        </row>
        <row r="271">
          <cell r="A271" t="str">
            <v>ILUMINAÇÃO E COMANDO ELEVADORE HELIPONTO</v>
          </cell>
          <cell r="B271">
            <v>1.3</v>
          </cell>
          <cell r="E271" t="e">
            <v>#N/A</v>
          </cell>
          <cell r="F271" t="e">
            <v>#N/A</v>
          </cell>
          <cell r="G271">
            <v>1</v>
          </cell>
          <cell r="I271">
            <v>1</v>
          </cell>
          <cell r="J271">
            <v>0.8</v>
          </cell>
          <cell r="K271">
            <v>1.3</v>
          </cell>
          <cell r="L271">
            <v>1.625</v>
          </cell>
          <cell r="M271">
            <v>1.3</v>
          </cell>
          <cell r="N271">
            <v>1.625</v>
          </cell>
        </row>
        <row r="272">
          <cell r="A272" t="str">
            <v>ELEVADORES ZONA ALTA</v>
          </cell>
          <cell r="B272">
            <v>70</v>
          </cell>
          <cell r="E272" t="e">
            <v>#N/A</v>
          </cell>
          <cell r="F272" t="e">
            <v>#N/A</v>
          </cell>
          <cell r="G272">
            <v>8</v>
          </cell>
          <cell r="I272">
            <v>0.13</v>
          </cell>
          <cell r="J272">
            <v>0.8</v>
          </cell>
          <cell r="K272">
            <v>560</v>
          </cell>
          <cell r="L272">
            <v>700</v>
          </cell>
          <cell r="M272">
            <v>72.8</v>
          </cell>
          <cell r="N272">
            <v>91</v>
          </cell>
        </row>
        <row r="273">
          <cell r="A273" t="str">
            <v>ILUMINAÇÃO E COMANDO ELEVADORES ZONA ALTA</v>
          </cell>
          <cell r="B273">
            <v>3</v>
          </cell>
          <cell r="E273" t="e">
            <v>#N/A</v>
          </cell>
          <cell r="F273" t="e">
            <v>#N/A</v>
          </cell>
          <cell r="G273">
            <v>1</v>
          </cell>
          <cell r="I273">
            <v>0.13</v>
          </cell>
          <cell r="J273">
            <v>0.8</v>
          </cell>
          <cell r="K273">
            <v>3</v>
          </cell>
          <cell r="L273">
            <v>3.75</v>
          </cell>
          <cell r="M273">
            <v>0.39</v>
          </cell>
          <cell r="N273">
            <v>0.48749999999999999</v>
          </cell>
        </row>
        <row r="274">
          <cell r="A274" t="str">
            <v>BARRAMENTO BLINDADO BB2.1/2.3 ESCRITÓRIOS</v>
          </cell>
          <cell r="B274">
            <v>96.05</v>
          </cell>
          <cell r="E274" t="e">
            <v>#N/A</v>
          </cell>
          <cell r="F274" t="e">
            <v>#N/A</v>
          </cell>
          <cell r="G274">
            <v>1</v>
          </cell>
          <cell r="I274">
            <v>1</v>
          </cell>
          <cell r="J274">
            <v>0.98</v>
          </cell>
          <cell r="K274">
            <v>96.05</v>
          </cell>
          <cell r="L274">
            <v>98.010204081632637</v>
          </cell>
          <cell r="M274">
            <v>96.05</v>
          </cell>
          <cell r="N274">
            <v>98.010204081632637</v>
          </cell>
        </row>
        <row r="275">
          <cell r="A275" t="str">
            <v>TOTAL</v>
          </cell>
          <cell r="I275">
            <v>0.50301320878545841</v>
          </cell>
          <cell r="J275">
            <v>0.850036125133944</v>
          </cell>
          <cell r="K275">
            <v>2008.2367921350492</v>
          </cell>
          <cell r="L275">
            <v>2417.2471905907491</v>
          </cell>
          <cell r="M275">
            <v>1010.1696328128667</v>
          </cell>
          <cell r="N275">
            <v>1188.3843556104039</v>
          </cell>
        </row>
        <row r="278">
          <cell r="A278" t="str">
            <v>RESUMO GERAL:</v>
          </cell>
          <cell r="B278" t="str">
            <v>kW</v>
          </cell>
          <cell r="C278" t="str">
            <v>kVA</v>
          </cell>
        </row>
        <row r="279">
          <cell r="A279" t="str">
            <v>DEMANDAS</v>
          </cell>
          <cell r="B279">
            <v>1010.1696328128667</v>
          </cell>
          <cell r="C279">
            <v>1188.3843556104039</v>
          </cell>
        </row>
        <row r="280">
          <cell r="A280" t="str">
            <v>RESERVA     (%)</v>
          </cell>
          <cell r="B280">
            <v>0</v>
          </cell>
        </row>
        <row r="281">
          <cell r="A281" t="str">
            <v>FATOR DE SIMULTANEIDADE</v>
          </cell>
          <cell r="B281">
            <v>0.8</v>
          </cell>
        </row>
        <row r="283">
          <cell r="A283" t="str">
            <v xml:space="preserve">DEMANDA FINAL </v>
          </cell>
          <cell r="B283">
            <v>808.13570625029342</v>
          </cell>
          <cell r="C283">
            <v>950.70748448832319</v>
          </cell>
        </row>
        <row r="285">
          <cell r="A285" t="str">
            <v>TENSÃO (V)</v>
          </cell>
          <cell r="B285">
            <v>380</v>
          </cell>
          <cell r="C285" t="str">
            <v>V</v>
          </cell>
        </row>
        <row r="286">
          <cell r="A286" t="str">
            <v>CORRENTE (A)</v>
          </cell>
          <cell r="B286">
            <v>1444.4505844471721</v>
          </cell>
          <cell r="C286" t="str">
            <v>A</v>
          </cell>
        </row>
        <row r="287">
          <cell r="A287" t="str">
            <v>DISJUNTOR GERAL</v>
          </cell>
          <cell r="B287">
            <v>1250</v>
          </cell>
          <cell r="C287" t="str">
            <v>A</v>
          </cell>
        </row>
        <row r="289">
          <cell r="A289" t="str">
            <v>ADOTADO GERADOR DE 1040KVA/830KW</v>
          </cell>
        </row>
      </sheetData>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5">
          <cell r="J55">
            <v>501651.52999999997</v>
          </cell>
        </row>
      </sheetData>
      <sheetData sheetId="2"/>
      <sheetData sheetId="3"/>
      <sheetData sheetId="4"/>
      <sheetData sheetId="5"/>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50">
          <cell r="K50">
            <v>53108.740000000005</v>
          </cell>
        </row>
      </sheetData>
      <sheetData sheetId="2"/>
      <sheetData sheetId="3"/>
      <sheetData sheetId="4"/>
      <sheetData sheetId="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APA"/>
      <sheetName val="Planilha de Preço_CONSULTORIA"/>
      <sheetName val="Serviços gráficos"/>
      <sheetName val="CRONOGRAMA"/>
      <sheetName val="DESPESAS FISCAIS"/>
      <sheetName val="ENCARGOS SOCIAIS"/>
    </sheetNames>
    <sheetDataSet>
      <sheetData sheetId="0"/>
      <sheetData sheetId="1">
        <row r="49">
          <cell r="J49">
            <v>143445.84</v>
          </cell>
        </row>
      </sheetData>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rraplenagem"/>
      <sheetName val="Estrutura"/>
      <sheetName val="tubulao circular"/>
      <sheetName val="tubulao eliptico"/>
      <sheetName val="Infra Estrutura"/>
      <sheetName val="Armação CA-50"/>
      <sheetName val="armacao ca60"/>
      <sheetName val="Alvenarias"/>
      <sheetName val="Revestimentos"/>
      <sheetName val="Caixilhos"/>
      <sheetName val="Fachada Tipo 1"/>
      <sheetName val="Fachada Tipo 2"/>
      <sheetName val="Diversos"/>
      <sheetName val="Resumo Ger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a"/>
      <sheetName val="ELET&amp;AC"/>
      <sheetName val="Cabos"/>
      <sheetName val="ATERR"/>
      <sheetName val="ILUM"/>
      <sheetName val="Memoria"/>
      <sheetName val="Paineis"/>
      <sheetName val="Lista Cabos Compras"/>
      <sheetName val="Lista Cabos Compras (Apoio)"/>
      <sheetName val="Lista Materiais"/>
      <sheetName val="DADOS"/>
      <sheetName val="Anexos"/>
      <sheetName val="Capa  LISTA CAB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PA  "/>
      <sheetName val="CAPA -1"/>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nco de Dados"/>
    </sheetNames>
    <definedNames>
      <definedName name="DESVINCULAR"/>
    </defined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 Elét."/>
      <sheetName val="Preços Mat. Elét."/>
      <sheetName val="Qt. Mat. Elet."/>
      <sheetName val="Comp. Hid."/>
      <sheetName val="Preços Mat. Hid."/>
      <sheetName val="Qt. Mat. Hid."/>
      <sheetName val="PL. 1ª Etapa"/>
      <sheetName val="Pl. 2ª Etapa"/>
    </sheetNames>
    <sheetDataSet>
      <sheetData sheetId="0" refreshError="1"/>
      <sheetData sheetId="1">
        <row r="1">
          <cell r="A1" t="str">
            <v>CPU nr.</v>
          </cell>
          <cell r="B1" t="str">
            <v>DESCRIÇÃO</v>
          </cell>
          <cell r="C1" t="str">
            <v>UN</v>
          </cell>
          <cell r="D1" t="str">
            <v>PREÇO</v>
          </cell>
          <cell r="E1" t="str">
            <v>h/h</v>
          </cell>
        </row>
        <row r="2">
          <cell r="A2" t="str">
            <v>A</v>
          </cell>
          <cell r="B2" t="str">
            <v>MAO DE OBRA</v>
          </cell>
        </row>
        <row r="3">
          <cell r="A3" t="str">
            <v>A1</v>
          </cell>
          <cell r="B3" t="str">
            <v>Encarregado hidráulica</v>
          </cell>
          <cell r="C3" t="str">
            <v>h/h</v>
          </cell>
          <cell r="D3">
            <v>19.649999999999999</v>
          </cell>
        </row>
        <row r="4">
          <cell r="A4" t="str">
            <v>A2</v>
          </cell>
          <cell r="B4" t="str">
            <v>Encanador</v>
          </cell>
          <cell r="C4" t="str">
            <v>h/h</v>
          </cell>
          <cell r="D4">
            <v>10.01</v>
          </cell>
        </row>
        <row r="5">
          <cell r="A5" t="str">
            <v>A3</v>
          </cell>
          <cell r="B5" t="str">
            <v>Serralheiro</v>
          </cell>
          <cell r="C5" t="str">
            <v>h/h</v>
          </cell>
          <cell r="D5">
            <v>10.01</v>
          </cell>
        </row>
        <row r="6">
          <cell r="A6" t="str">
            <v>A4</v>
          </cell>
          <cell r="B6" t="str">
            <v>Pintor</v>
          </cell>
          <cell r="C6" t="str">
            <v>h/h</v>
          </cell>
          <cell r="D6">
            <v>9.06</v>
          </cell>
        </row>
        <row r="7">
          <cell r="A7" t="str">
            <v>A5</v>
          </cell>
          <cell r="C7" t="str">
            <v>h/h</v>
          </cell>
        </row>
        <row r="8">
          <cell r="A8" t="str">
            <v>A6</v>
          </cell>
          <cell r="B8" t="str">
            <v>Encarregado elétrica</v>
          </cell>
          <cell r="C8" t="str">
            <v>h/h</v>
          </cell>
          <cell r="D8">
            <v>19.649999999999999</v>
          </cell>
        </row>
        <row r="9">
          <cell r="A9" t="str">
            <v>A7</v>
          </cell>
          <cell r="B9" t="str">
            <v>Eletricista montador</v>
          </cell>
          <cell r="C9" t="str">
            <v>h/h</v>
          </cell>
          <cell r="D9">
            <v>10.01</v>
          </cell>
        </row>
        <row r="10">
          <cell r="A10" t="str">
            <v>A8</v>
          </cell>
          <cell r="B10" t="str">
            <v>Eletricista F/C</v>
          </cell>
          <cell r="C10" t="str">
            <v>h/h</v>
          </cell>
          <cell r="D10">
            <v>13.51</v>
          </cell>
        </row>
        <row r="11">
          <cell r="A11" t="str">
            <v>A9</v>
          </cell>
          <cell r="B11" t="str">
            <v>1/2 oficial eletricista</v>
          </cell>
          <cell r="C11" t="str">
            <v>h/h</v>
          </cell>
          <cell r="D11">
            <v>9.06</v>
          </cell>
        </row>
        <row r="12">
          <cell r="A12" t="str">
            <v>A10</v>
          </cell>
          <cell r="C12" t="str">
            <v>h/h</v>
          </cell>
        </row>
        <row r="13">
          <cell r="A13" t="str">
            <v>A11</v>
          </cell>
          <cell r="C13" t="str">
            <v>h/h</v>
          </cell>
        </row>
        <row r="14">
          <cell r="A14" t="str">
            <v>A12</v>
          </cell>
          <cell r="B14" t="str">
            <v>Equipe de Projeto</v>
          </cell>
          <cell r="C14" t="str">
            <v>h/h</v>
          </cell>
          <cell r="D14">
            <v>80</v>
          </cell>
        </row>
        <row r="15">
          <cell r="A15" t="str">
            <v>A13</v>
          </cell>
          <cell r="B15" t="str">
            <v>Ajudante</v>
          </cell>
          <cell r="C15" t="str">
            <v>h/h</v>
          </cell>
          <cell r="D15">
            <v>8.6999999999999993</v>
          </cell>
        </row>
        <row r="16">
          <cell r="A16" t="str">
            <v>B</v>
          </cell>
          <cell r="B16" t="str">
            <v>EQUIPAMENTOS</v>
          </cell>
        </row>
        <row r="17">
          <cell r="A17" t="str">
            <v>B1</v>
          </cell>
          <cell r="B17" t="str">
            <v>Munck 10 t</v>
          </cell>
          <cell r="C17" t="str">
            <v>h</v>
          </cell>
          <cell r="D17">
            <v>75</v>
          </cell>
        </row>
        <row r="18">
          <cell r="A18" t="str">
            <v>B2</v>
          </cell>
          <cell r="B18" t="str">
            <v>Rosqueadeira para tubos</v>
          </cell>
          <cell r="C18" t="str">
            <v>h</v>
          </cell>
          <cell r="D18">
            <v>5.56</v>
          </cell>
        </row>
        <row r="19">
          <cell r="A19" t="str">
            <v>B3</v>
          </cell>
          <cell r="B19" t="str">
            <v>Máquina de solda elétrica</v>
          </cell>
          <cell r="C19" t="str">
            <v>h</v>
          </cell>
          <cell r="D19">
            <v>0.67</v>
          </cell>
        </row>
        <row r="20">
          <cell r="A20" t="str">
            <v>B4</v>
          </cell>
          <cell r="B20" t="str">
            <v>Conjunto oxi-acetileno</v>
          </cell>
          <cell r="C20" t="str">
            <v>h</v>
          </cell>
          <cell r="D20">
            <v>0.83</v>
          </cell>
        </row>
        <row r="21">
          <cell r="A21" t="str">
            <v>B5</v>
          </cell>
          <cell r="C21" t="str">
            <v>h</v>
          </cell>
        </row>
        <row r="22">
          <cell r="A22" t="str">
            <v>B6</v>
          </cell>
          <cell r="C22" t="str">
            <v>h</v>
          </cell>
        </row>
        <row r="23">
          <cell r="A23" t="str">
            <v>B7</v>
          </cell>
          <cell r="C23" t="str">
            <v>h</v>
          </cell>
        </row>
        <row r="24">
          <cell r="A24" t="str">
            <v>B8</v>
          </cell>
          <cell r="C24" t="str">
            <v>h</v>
          </cell>
        </row>
        <row r="25">
          <cell r="A25" t="str">
            <v>B9</v>
          </cell>
          <cell r="C25" t="str">
            <v>h</v>
          </cell>
        </row>
        <row r="26">
          <cell r="A26" t="str">
            <v>B10</v>
          </cell>
          <cell r="C26" t="str">
            <v>h</v>
          </cell>
        </row>
        <row r="27">
          <cell r="A27" t="str">
            <v>B11</v>
          </cell>
          <cell r="C27" t="str">
            <v>h</v>
          </cell>
        </row>
        <row r="28">
          <cell r="A28" t="str">
            <v>B12</v>
          </cell>
          <cell r="C28" t="str">
            <v>h</v>
          </cell>
        </row>
        <row r="29">
          <cell r="A29" t="str">
            <v>B13</v>
          </cell>
          <cell r="C29" t="str">
            <v>h</v>
          </cell>
        </row>
        <row r="30">
          <cell r="A30" t="str">
            <v>D</v>
          </cell>
          <cell r="B30" t="str">
            <v>OUTROS</v>
          </cell>
        </row>
        <row r="31">
          <cell r="A31" t="str">
            <v>D1</v>
          </cell>
          <cell r="B31" t="str">
            <v>Ferramental básico</v>
          </cell>
          <cell r="C31" t="str">
            <v>vb</v>
          </cell>
          <cell r="D31" t="str">
            <v>5% da mdo</v>
          </cell>
        </row>
        <row r="32">
          <cell r="A32" t="str">
            <v>D2</v>
          </cell>
          <cell r="B32" t="str">
            <v>Material de consumo</v>
          </cell>
          <cell r="C32" t="str">
            <v>vb</v>
          </cell>
          <cell r="D32" t="str">
            <v>3% da mdo</v>
          </cell>
        </row>
        <row r="33">
          <cell r="A33" t="str">
            <v>D3</v>
          </cell>
          <cell r="B33" t="str">
            <v>Transporte</v>
          </cell>
          <cell r="C33" t="str">
            <v>vb</v>
          </cell>
          <cell r="D33" t="str">
            <v>ARRED(H121*1%;2)</v>
          </cell>
        </row>
        <row r="34">
          <cell r="A34" t="str">
            <v>D4</v>
          </cell>
          <cell r="C34" t="str">
            <v>vb</v>
          </cell>
        </row>
        <row r="35">
          <cell r="A35" t="str">
            <v>D5</v>
          </cell>
          <cell r="C35" t="str">
            <v>vb</v>
          </cell>
        </row>
        <row r="36">
          <cell r="A36" t="str">
            <v>D6</v>
          </cell>
          <cell r="C36" t="str">
            <v>vb</v>
          </cell>
        </row>
        <row r="37">
          <cell r="A37" t="str">
            <v>D7</v>
          </cell>
          <cell r="C37" t="str">
            <v>vb</v>
          </cell>
        </row>
        <row r="38">
          <cell r="A38" t="str">
            <v>D8</v>
          </cell>
          <cell r="C38" t="str">
            <v>vb</v>
          </cell>
        </row>
        <row r="39">
          <cell r="A39" t="str">
            <v>D9</v>
          </cell>
          <cell r="C39" t="str">
            <v>vb</v>
          </cell>
        </row>
        <row r="40">
          <cell r="A40" t="str">
            <v>D10</v>
          </cell>
          <cell r="C40" t="str">
            <v>vb</v>
          </cell>
        </row>
        <row r="41">
          <cell r="A41" t="str">
            <v>D11</v>
          </cell>
          <cell r="C41" t="str">
            <v>vb</v>
          </cell>
        </row>
        <row r="42">
          <cell r="A42" t="str">
            <v>D12</v>
          </cell>
          <cell r="C42" t="str">
            <v>vb</v>
          </cell>
        </row>
        <row r="43">
          <cell r="A43" t="str">
            <v>D13</v>
          </cell>
          <cell r="C43" t="str">
            <v>vb</v>
          </cell>
        </row>
        <row r="44">
          <cell r="A44" t="str">
            <v>C</v>
          </cell>
          <cell r="B44" t="str">
            <v>MATERIAIS</v>
          </cell>
        </row>
        <row r="45">
          <cell r="A45">
            <v>1</v>
          </cell>
          <cell r="B45" t="str">
            <v>Abracadeira tipo circular galvanização eletrolítica Ø 1"</v>
          </cell>
          <cell r="C45" t="str">
            <v>pc</v>
          </cell>
          <cell r="D45">
            <v>0</v>
          </cell>
          <cell r="E45">
            <v>0.14000000000000001</v>
          </cell>
        </row>
        <row r="46">
          <cell r="A46">
            <v>2</v>
          </cell>
          <cell r="B46" t="str">
            <v>Abracadeira tipo circular galvanização eletrolítica Ø 2"</v>
          </cell>
          <cell r="C46" t="str">
            <v>pc</v>
          </cell>
          <cell r="D46">
            <v>0</v>
          </cell>
          <cell r="E46">
            <v>0.2</v>
          </cell>
        </row>
        <row r="47">
          <cell r="A47">
            <v>3</v>
          </cell>
          <cell r="B47" t="str">
            <v>Abracadeira tipo circular galvanização eletrolítica Ø 3/4"</v>
          </cell>
          <cell r="C47" t="str">
            <v>pc</v>
          </cell>
          <cell r="D47">
            <v>0.32</v>
          </cell>
          <cell r="E47">
            <v>7.0000000000000007E-2</v>
          </cell>
        </row>
        <row r="48">
          <cell r="A48">
            <v>4</v>
          </cell>
          <cell r="B48" t="str">
            <v>Abracadeira tipo circular galvanização eletrolítica Ø 4"</v>
          </cell>
          <cell r="C48" t="str">
            <v>pc</v>
          </cell>
          <cell r="D48">
            <v>0</v>
          </cell>
          <cell r="E48">
            <v>0.36</v>
          </cell>
        </row>
        <row r="49">
          <cell r="A49">
            <v>5</v>
          </cell>
          <cell r="B49" t="str">
            <v>Acionador manual tipo quebre o vidro</v>
          </cell>
          <cell r="C49" t="str">
            <v>pç</v>
          </cell>
          <cell r="D49">
            <v>0</v>
          </cell>
          <cell r="E49">
            <v>0.8</v>
          </cell>
        </row>
        <row r="50">
          <cell r="A50">
            <v>6</v>
          </cell>
          <cell r="B50" t="str">
            <v>Arandela mod. SK comp. 1,20 da Intelligence com lamp. 32W mod. Super 83 da Philips</v>
          </cell>
          <cell r="C50" t="str">
            <v>pc</v>
          </cell>
          <cell r="D50">
            <v>0</v>
          </cell>
          <cell r="E50">
            <v>1</v>
          </cell>
        </row>
        <row r="51">
          <cell r="A51">
            <v>7</v>
          </cell>
          <cell r="B51" t="str">
            <v>Arruela lisa galvanização eletrolitica Ø 1/4"</v>
          </cell>
          <cell r="C51" t="str">
            <v>pc</v>
          </cell>
          <cell r="D51">
            <v>0.03</v>
          </cell>
          <cell r="E51">
            <v>0.01</v>
          </cell>
        </row>
        <row r="52">
          <cell r="A52">
            <v>8</v>
          </cell>
          <cell r="B52" t="str">
            <v>Arruela lisa galvanização eletrolitica Ø 3/8"</v>
          </cell>
          <cell r="C52" t="str">
            <v>pc</v>
          </cell>
          <cell r="D52">
            <v>0.04</v>
          </cell>
          <cell r="E52">
            <v>0.01</v>
          </cell>
        </row>
        <row r="53">
          <cell r="A53">
            <v>9</v>
          </cell>
          <cell r="B53" t="str">
            <v>Avisador sonoro tipo sirene</v>
          </cell>
          <cell r="C53" t="str">
            <v>pç</v>
          </cell>
          <cell r="D53">
            <v>0</v>
          </cell>
          <cell r="E53">
            <v>1.5</v>
          </cell>
        </row>
        <row r="54">
          <cell r="A54">
            <v>10</v>
          </cell>
          <cell r="B54" t="str">
            <v>Base para mastro galvanização a fogo Ø 2"</v>
          </cell>
          <cell r="C54" t="str">
            <v>pc</v>
          </cell>
          <cell r="D54">
            <v>22.24</v>
          </cell>
          <cell r="E54">
            <v>3</v>
          </cell>
        </row>
        <row r="55">
          <cell r="A55">
            <v>11</v>
          </cell>
          <cell r="B55" t="str">
            <v>Bloco autônomo de aclaramento - autonomia de 2 horas / mínimo</v>
          </cell>
          <cell r="C55" t="str">
            <v>pç</v>
          </cell>
          <cell r="D55">
            <v>0</v>
          </cell>
          <cell r="E55">
            <v>1.5</v>
          </cell>
        </row>
        <row r="56">
          <cell r="A56">
            <v>12</v>
          </cell>
          <cell r="B56" t="str">
            <v>Bloco autônomo de balizamento com indicação de rota de fuga - autonomia de 2 horas / mínimo</v>
          </cell>
          <cell r="C56" t="str">
            <v>pç</v>
          </cell>
          <cell r="D56">
            <v>0</v>
          </cell>
          <cell r="E56">
            <v>1.5</v>
          </cell>
        </row>
        <row r="57">
          <cell r="A57">
            <v>13</v>
          </cell>
          <cell r="B57" t="str">
            <v>Box reto em aluminio fundido rosca BSP Ø 3/4"</v>
          </cell>
          <cell r="C57" t="str">
            <v>pc</v>
          </cell>
          <cell r="D57">
            <v>1.92</v>
          </cell>
          <cell r="E57">
            <v>0.15</v>
          </cell>
        </row>
        <row r="58">
          <cell r="A58">
            <v>14</v>
          </cell>
          <cell r="B58" t="str">
            <v>Bracadeira para 3 estais galvanização a fogo para mastro Ø 2"</v>
          </cell>
          <cell r="C58" t="str">
            <v>pc</v>
          </cell>
          <cell r="D58">
            <v>4.12</v>
          </cell>
          <cell r="E58">
            <v>1.5</v>
          </cell>
        </row>
        <row r="59">
          <cell r="A59">
            <v>15</v>
          </cell>
          <cell r="B59" t="str">
            <v>Bracadeira reforcada com 2 roldanas galvanização a fogo</v>
          </cell>
          <cell r="C59" t="str">
            <v>pc</v>
          </cell>
          <cell r="D59">
            <v>3.68</v>
          </cell>
          <cell r="E59">
            <v>0.5</v>
          </cell>
        </row>
        <row r="60">
          <cell r="A60">
            <v>16</v>
          </cell>
          <cell r="B60" t="str">
            <v>Bracadeira simples com 2 roldanas galvanização a fogo</v>
          </cell>
          <cell r="C60" t="str">
            <v>pc</v>
          </cell>
          <cell r="D60">
            <v>3.1</v>
          </cell>
          <cell r="E60">
            <v>0.5</v>
          </cell>
        </row>
        <row r="61">
          <cell r="A61">
            <v>17</v>
          </cell>
          <cell r="B61" t="str">
            <v xml:space="preserve">Bracadeira tipo perfil galvanização eletrolitica para eletroduto dim Ø 1" </v>
          </cell>
          <cell r="C61" t="str">
            <v>pc</v>
          </cell>
          <cell r="D61">
            <v>0.46</v>
          </cell>
          <cell r="E61">
            <v>7.0000000000000007E-2</v>
          </cell>
        </row>
        <row r="62">
          <cell r="A62">
            <v>18</v>
          </cell>
          <cell r="B62" t="str">
            <v xml:space="preserve">Bracadeira tipo perfil galvanização eletrolitica para eletroduto dim Ø 2 1/2" </v>
          </cell>
          <cell r="C62" t="str">
            <v>pc</v>
          </cell>
          <cell r="D62">
            <v>1.1399999999999999</v>
          </cell>
          <cell r="E62">
            <v>0.09</v>
          </cell>
        </row>
        <row r="63">
          <cell r="A63">
            <v>19</v>
          </cell>
          <cell r="B63" t="str">
            <v>Cabo cordplast 750V 3 x # 1,5 mm2</v>
          </cell>
          <cell r="C63" t="str">
            <v>m</v>
          </cell>
          <cell r="D63">
            <v>2.4700000000000002</v>
          </cell>
          <cell r="E63">
            <v>7.9000000000000001E-2</v>
          </cell>
        </row>
        <row r="64">
          <cell r="A64">
            <v>20</v>
          </cell>
          <cell r="B64" t="str">
            <v>Cabo de aco com alma fibra 1/4"</v>
          </cell>
          <cell r="C64" t="str">
            <v>m</v>
          </cell>
          <cell r="D64">
            <v>2.6</v>
          </cell>
          <cell r="E64">
            <v>0.12</v>
          </cell>
        </row>
        <row r="65">
          <cell r="A65">
            <v>21</v>
          </cell>
          <cell r="B65" t="str">
            <v>Cabo de cobre nú têmpera meio dura # 16 mm2</v>
          </cell>
          <cell r="C65" t="str">
            <v>m</v>
          </cell>
          <cell r="D65">
            <v>0</v>
          </cell>
          <cell r="E65">
            <v>0.06</v>
          </cell>
        </row>
        <row r="66">
          <cell r="A66">
            <v>22</v>
          </cell>
          <cell r="B66" t="str">
            <v>Cabo de cobre nú têmpera meio dura # 50 mm2</v>
          </cell>
          <cell r="C66" t="str">
            <v>m</v>
          </cell>
          <cell r="D66">
            <v>8.16</v>
          </cell>
          <cell r="E66">
            <v>8.4000000000000005E-2</v>
          </cell>
        </row>
        <row r="67">
          <cell r="A67">
            <v>23</v>
          </cell>
          <cell r="B67" t="str">
            <v>Cabo de cobre singelo 0,6/1kV isolacao EPR # 150 mm2</v>
          </cell>
          <cell r="C67" t="str">
            <v>m</v>
          </cell>
          <cell r="D67">
            <v>70.5</v>
          </cell>
          <cell r="E67">
            <v>0.84</v>
          </cell>
        </row>
        <row r="68">
          <cell r="A68">
            <v>24</v>
          </cell>
          <cell r="B68" t="str">
            <v>Cabo de cobre singelo 0,6/1kV isolacao EPR # 185 mm2</v>
          </cell>
          <cell r="C68" t="str">
            <v>m</v>
          </cell>
          <cell r="D68">
            <v>84</v>
          </cell>
          <cell r="E68">
            <v>0.94499999999999995</v>
          </cell>
        </row>
        <row r="69">
          <cell r="A69">
            <v>25</v>
          </cell>
          <cell r="B69" t="str">
            <v>Cabo de cobre singelo 0,6/1kV isolacao EPR # 70 mm2</v>
          </cell>
          <cell r="C69" t="str">
            <v>m</v>
          </cell>
          <cell r="D69">
            <v>24.7</v>
          </cell>
          <cell r="E69">
            <v>0.33600000000000002</v>
          </cell>
        </row>
        <row r="70">
          <cell r="A70">
            <v>26</v>
          </cell>
          <cell r="B70" t="str">
            <v>Cabo de cobre singelo 0,6/1kV isolacao EPR # 95 mm2</v>
          </cell>
          <cell r="C70" t="str">
            <v>m</v>
          </cell>
          <cell r="D70">
            <v>41.7</v>
          </cell>
          <cell r="E70">
            <v>0.52500000000000002</v>
          </cell>
        </row>
        <row r="71">
          <cell r="A71">
            <v>27</v>
          </cell>
          <cell r="B71" t="str">
            <v>Cabo de cobre singelo 8,7/15 kV # 35 mm2</v>
          </cell>
          <cell r="C71" t="str">
            <v>m</v>
          </cell>
          <cell r="D71">
            <v>31.24</v>
          </cell>
          <cell r="E71">
            <v>0.35</v>
          </cell>
        </row>
        <row r="72">
          <cell r="A72">
            <v>28</v>
          </cell>
          <cell r="B72" t="str">
            <v>caixa de inspeção em cimento amianto com tampa em aço dim 300mm x h=400mm</v>
          </cell>
          <cell r="C72" t="str">
            <v>pc</v>
          </cell>
          <cell r="D72">
            <v>35</v>
          </cell>
          <cell r="E72">
            <v>5</v>
          </cell>
        </row>
        <row r="73">
          <cell r="A73">
            <v>29</v>
          </cell>
          <cell r="B73" t="str">
            <v>Caixa de passagem com tampa em chapa galvanização eletrolitica dim 15 x 15 x 8cm</v>
          </cell>
          <cell r="C73" t="str">
            <v>pc</v>
          </cell>
          <cell r="D73">
            <v>18.3</v>
          </cell>
          <cell r="E73">
            <v>2.5</v>
          </cell>
        </row>
        <row r="74">
          <cell r="A74">
            <v>30</v>
          </cell>
          <cell r="B74" t="str">
            <v>Caixa para tomada em perfilado galvanização eletrolítica com tomada 2P + T e universal 15A/250V</v>
          </cell>
          <cell r="D74">
            <v>11.9</v>
          </cell>
          <cell r="E74">
            <v>0.4</v>
          </cell>
        </row>
        <row r="75">
          <cell r="A75">
            <v>31</v>
          </cell>
          <cell r="B75" t="str">
            <v>Cantoneira de abas iguais galvanização eletrolítica dim 1.1/2" X 1.1/2" X 1/4"</v>
          </cell>
          <cell r="C75" t="str">
            <v>m</v>
          </cell>
          <cell r="D75">
            <v>21</v>
          </cell>
          <cell r="E75">
            <v>1.2</v>
          </cell>
        </row>
        <row r="76">
          <cell r="A76">
            <v>32</v>
          </cell>
          <cell r="B76" t="str">
            <v>Central de alarmes do sistema de hidrantes (excluso, existente)</v>
          </cell>
          <cell r="C76" t="str">
            <v>cj</v>
          </cell>
          <cell r="D76">
            <v>0</v>
          </cell>
        </row>
        <row r="77">
          <cell r="A77">
            <v>33</v>
          </cell>
          <cell r="B77" t="str">
            <v>Central de detecção e alarme de incêndio (excluso, existente)</v>
          </cell>
          <cell r="C77" t="str">
            <v>cj</v>
          </cell>
          <cell r="D77">
            <v>0</v>
          </cell>
        </row>
        <row r="78">
          <cell r="A78">
            <v>34</v>
          </cell>
          <cell r="B78" t="str">
            <v>Chumbador CB galvanização eletrolítica Ø 1/4"</v>
          </cell>
          <cell r="C78" t="str">
            <v>pc</v>
          </cell>
          <cell r="D78">
            <v>1</v>
          </cell>
          <cell r="E78">
            <v>0.25</v>
          </cell>
        </row>
        <row r="79">
          <cell r="A79">
            <v>35</v>
          </cell>
          <cell r="B79" t="str">
            <v>Chumbador CB galvanização eletrolítica Ø 3/8"</v>
          </cell>
          <cell r="C79" t="str">
            <v>pc</v>
          </cell>
          <cell r="D79">
            <v>1.61</v>
          </cell>
          <cell r="E79">
            <v>0.3</v>
          </cell>
        </row>
        <row r="80">
          <cell r="A80">
            <v>36</v>
          </cell>
          <cell r="B80" t="str">
            <v>Chumbador CB galvanização eletrolítica Ø 3/8" completo com parafuso e arruela</v>
          </cell>
          <cell r="C80" t="str">
            <v>pc</v>
          </cell>
          <cell r="D80">
            <v>1.61</v>
          </cell>
          <cell r="E80">
            <v>0.25</v>
          </cell>
        </row>
        <row r="81">
          <cell r="A81">
            <v>37</v>
          </cell>
          <cell r="B81" t="str">
            <v>Condulete alumínio fundido com tampa rosca BSP tipo L Ø 1 1/2"</v>
          </cell>
          <cell r="C81" t="str">
            <v>pc</v>
          </cell>
          <cell r="D81">
            <v>15.72</v>
          </cell>
          <cell r="E81">
            <v>0.9</v>
          </cell>
        </row>
        <row r="82">
          <cell r="A82">
            <v>38</v>
          </cell>
          <cell r="B82" t="str">
            <v>Condulete alumínio fundido com tampa rosca BSP tipo L Ø 1"</v>
          </cell>
          <cell r="C82" t="str">
            <v>pc</v>
          </cell>
          <cell r="D82">
            <v>6.76</v>
          </cell>
          <cell r="E82">
            <v>0.65</v>
          </cell>
        </row>
        <row r="83">
          <cell r="A83">
            <v>39</v>
          </cell>
          <cell r="B83" t="str">
            <v>Condulete alumínio fundido com tampa rosca BSP tipo L Ø 3/4"</v>
          </cell>
          <cell r="C83" t="str">
            <v>pc</v>
          </cell>
          <cell r="D83">
            <v>4.12</v>
          </cell>
          <cell r="E83">
            <v>0.6</v>
          </cell>
        </row>
        <row r="84">
          <cell r="A84">
            <v>40</v>
          </cell>
          <cell r="B84" t="str">
            <v>Condulete alumínio fundido com tampa rosca BSP tipo T Ø 1.1/2"</v>
          </cell>
          <cell r="C84" t="str">
            <v>pc</v>
          </cell>
          <cell r="D84">
            <v>17.43</v>
          </cell>
          <cell r="E84">
            <v>1.2</v>
          </cell>
        </row>
        <row r="85">
          <cell r="A85">
            <v>41</v>
          </cell>
          <cell r="B85" t="str">
            <v>Condulete alumínio fundido com tampa rosca BSP tipo T Ø 3/4"</v>
          </cell>
          <cell r="C85" t="str">
            <v>pc</v>
          </cell>
          <cell r="D85">
            <v>4.12</v>
          </cell>
          <cell r="E85">
            <v>0.8</v>
          </cell>
        </row>
        <row r="86">
          <cell r="A86">
            <v>42</v>
          </cell>
          <cell r="B86" t="str">
            <v>Condulete em aluminio fundido duplo rosca BSP tipo E com 1 interruptor paralelo 10A/250V Ø 3/4"</v>
          </cell>
          <cell r="C86" t="str">
            <v>cj</v>
          </cell>
          <cell r="D86">
            <v>11.9</v>
          </cell>
          <cell r="E86">
            <v>1.2</v>
          </cell>
        </row>
        <row r="87">
          <cell r="A87">
            <v>43</v>
          </cell>
          <cell r="B87" t="str">
            <v>Condulete em aluminio fundido duplo rosca BSP tipo E com 2 interruptores bipolares simples 10A/250V Ø 3/4"</v>
          </cell>
          <cell r="C87" t="str">
            <v>cj</v>
          </cell>
          <cell r="D87">
            <v>27</v>
          </cell>
          <cell r="E87">
            <v>1.2</v>
          </cell>
        </row>
        <row r="88">
          <cell r="A88">
            <v>44</v>
          </cell>
          <cell r="B88" t="str">
            <v>Condulete em aluminio fundido rosca BSP para 1 tomada RJ-45 Ø 3/4"</v>
          </cell>
          <cell r="C88" t="str">
            <v>pc</v>
          </cell>
          <cell r="D88">
            <v>6.8</v>
          </cell>
          <cell r="E88">
            <v>1.2</v>
          </cell>
        </row>
        <row r="89">
          <cell r="A89">
            <v>45</v>
          </cell>
          <cell r="B89" t="str">
            <v>Condulete em aluminio fundido rosca BSP tipo E com 1 interruptor bipolar simples 10A/250V Ø 3/4"</v>
          </cell>
          <cell r="C89" t="str">
            <v>cj</v>
          </cell>
          <cell r="D89">
            <v>17</v>
          </cell>
          <cell r="E89">
            <v>1.2</v>
          </cell>
        </row>
        <row r="90">
          <cell r="A90">
            <v>46</v>
          </cell>
          <cell r="B90" t="str">
            <v>Condulete em aluminio fundido rosca BSP tipo E com 1 tomada 2P + T e universal 15A/250V Ø 3/4"</v>
          </cell>
          <cell r="C90" t="str">
            <v>cj</v>
          </cell>
          <cell r="D90">
            <v>11.9</v>
          </cell>
          <cell r="E90">
            <v>1.2</v>
          </cell>
        </row>
        <row r="91">
          <cell r="A91">
            <v>47</v>
          </cell>
          <cell r="B91" t="str">
            <v>Condutor singelo em cobre, isolação em EPR 0,6/1KV # 10,0 mm2</v>
          </cell>
          <cell r="C91" t="str">
            <v>m</v>
          </cell>
          <cell r="D91">
            <v>4.84</v>
          </cell>
          <cell r="E91">
            <v>0.14699999999999999</v>
          </cell>
        </row>
        <row r="92">
          <cell r="A92">
            <v>48</v>
          </cell>
          <cell r="B92" t="str">
            <v>Condutor singelo em cobre, isolação em EPR 0,6/1KV # 16,0 mm2</v>
          </cell>
          <cell r="C92" t="str">
            <v>m</v>
          </cell>
          <cell r="D92">
            <v>7.36</v>
          </cell>
          <cell r="E92">
            <v>0.18</v>
          </cell>
        </row>
        <row r="93">
          <cell r="A93">
            <v>49</v>
          </cell>
          <cell r="B93" t="str">
            <v>Condutor singelo em cobre, isolação em EPR 0,6/1KV # 35 mm2</v>
          </cell>
          <cell r="C93" t="str">
            <v>m</v>
          </cell>
          <cell r="D93">
            <v>16.53</v>
          </cell>
          <cell r="E93">
            <v>0.23100000000000001</v>
          </cell>
        </row>
        <row r="94">
          <cell r="A94">
            <v>50</v>
          </cell>
          <cell r="B94" t="str">
            <v>Condutor singelo em cobre, isolação em EPR 0,6/1KV # 4,0 mm2</v>
          </cell>
          <cell r="C94" t="str">
            <v>m</v>
          </cell>
          <cell r="D94">
            <v>2.1</v>
          </cell>
          <cell r="E94">
            <v>9.6000000000000002E-2</v>
          </cell>
        </row>
        <row r="95">
          <cell r="A95">
            <v>51</v>
          </cell>
          <cell r="B95" t="str">
            <v>Condutor singelo em cobre, isolação em EPR 0,6/1KV # 50 mm2</v>
          </cell>
          <cell r="C95" t="str">
            <v>m</v>
          </cell>
          <cell r="D95">
            <v>18.63</v>
          </cell>
          <cell r="E95">
            <v>0.252</v>
          </cell>
        </row>
        <row r="96">
          <cell r="A96">
            <v>52</v>
          </cell>
          <cell r="B96" t="str">
            <v>Condutor singelo em cobre, isolação em EPR 0,6/1KV # 6,0 mm2</v>
          </cell>
          <cell r="C96" t="str">
            <v>m</v>
          </cell>
          <cell r="D96">
            <v>2.95</v>
          </cell>
          <cell r="E96">
            <v>0.126</v>
          </cell>
        </row>
        <row r="97">
          <cell r="A97">
            <v>53</v>
          </cell>
          <cell r="B97" t="str">
            <v>Condutor singelo em cobre, isolação em EPR 0,6/1KV # 70 mm2</v>
          </cell>
          <cell r="C97" t="str">
            <v>m</v>
          </cell>
          <cell r="D97">
            <v>24.7</v>
          </cell>
          <cell r="E97">
            <v>0.33600000000000002</v>
          </cell>
        </row>
        <row r="98">
          <cell r="A98">
            <v>54</v>
          </cell>
          <cell r="B98" t="str">
            <v>Condutor singelo em cobre, isolação em EPR 0,6/1KV # 95 mm2</v>
          </cell>
          <cell r="C98" t="str">
            <v>m</v>
          </cell>
          <cell r="D98">
            <v>41.7</v>
          </cell>
          <cell r="E98">
            <v>0.52500000000000002</v>
          </cell>
        </row>
        <row r="99">
          <cell r="A99">
            <v>55</v>
          </cell>
          <cell r="B99" t="str">
            <v>Condutor singelo em cobre, isolação em pvc 70° - 750 V, encordoamento classe 5, na cor verde # 10,0 mm2</v>
          </cell>
          <cell r="C99" t="str">
            <v>m</v>
          </cell>
          <cell r="D99">
            <v>4.58</v>
          </cell>
          <cell r="E99">
            <v>4.9000000000000002E-2</v>
          </cell>
        </row>
        <row r="100">
          <cell r="A100">
            <v>56</v>
          </cell>
          <cell r="B100" t="str">
            <v>Condutor singelo em cobre, isolação em pvc 70° - 750 V, encordoamento classe 5, na cor verde # 16,0 mm2</v>
          </cell>
          <cell r="C100" t="str">
            <v>m</v>
          </cell>
          <cell r="D100">
            <v>6.85</v>
          </cell>
          <cell r="E100">
            <v>0.06</v>
          </cell>
        </row>
        <row r="101">
          <cell r="A101">
            <v>57</v>
          </cell>
          <cell r="B101" t="str">
            <v>Condutor singelo em cobre, isolação em pvc 70° - 750 V, encordoamento classe 5, na cor verde # 25 mm2</v>
          </cell>
          <cell r="C101" t="str">
            <v>m</v>
          </cell>
          <cell r="D101">
            <v>10.93</v>
          </cell>
          <cell r="E101">
            <v>7.0000000000000007E-2</v>
          </cell>
        </row>
        <row r="102">
          <cell r="A102">
            <v>58</v>
          </cell>
          <cell r="B102" t="str">
            <v>Condutor singelo em cobre, isolação em pvc 70° - 750 V, encordoamento classe 5, na cor verde # 4,0 mm2</v>
          </cell>
          <cell r="C102" t="str">
            <v>m</v>
          </cell>
          <cell r="D102">
            <v>2.02</v>
          </cell>
          <cell r="E102">
            <v>3.2000000000000001E-2</v>
          </cell>
        </row>
        <row r="103">
          <cell r="A103">
            <v>59</v>
          </cell>
          <cell r="B103" t="str">
            <v>Condutor singelo em cobre, isolação em PVC 70° 750 V, encordoamento classe 5 # 16,0 mm2</v>
          </cell>
          <cell r="C103" t="str">
            <v>m</v>
          </cell>
          <cell r="D103">
            <v>6.85</v>
          </cell>
          <cell r="E103">
            <v>0.06</v>
          </cell>
        </row>
        <row r="104">
          <cell r="A104">
            <v>60</v>
          </cell>
          <cell r="B104" t="str">
            <v>Condutor singelo em cobre, isolação em PVC 70° 750 V, encordoamento classe 5 # 2,5 mm2</v>
          </cell>
          <cell r="C104" t="str">
            <v>m</v>
          </cell>
          <cell r="D104">
            <v>1.05</v>
          </cell>
          <cell r="E104">
            <v>2.7E-2</v>
          </cell>
        </row>
        <row r="105">
          <cell r="A105">
            <v>61</v>
          </cell>
          <cell r="B105" t="str">
            <v>Condutor singelo em cobre, isolação em PVC 70° 750 V, encordoamento classe 5 # 4,0 mm2</v>
          </cell>
          <cell r="C105" t="str">
            <v>m</v>
          </cell>
          <cell r="D105">
            <v>2.02</v>
          </cell>
          <cell r="E105">
            <v>3.2000000000000001E-2</v>
          </cell>
        </row>
        <row r="106">
          <cell r="A106">
            <v>62</v>
          </cell>
          <cell r="B106" t="str">
            <v>Conetor de cobre tipo split-bolt para cabo # 16,0 mm2</v>
          </cell>
          <cell r="C106" t="str">
            <v>pç</v>
          </cell>
          <cell r="D106">
            <v>0</v>
          </cell>
          <cell r="E106">
            <v>0.14000000000000001</v>
          </cell>
        </row>
        <row r="107">
          <cell r="A107">
            <v>63</v>
          </cell>
          <cell r="B107" t="str">
            <v>Conetor de cobre tipo split-bolt para cabo # 50,0 mm2</v>
          </cell>
          <cell r="C107" t="str">
            <v>pc</v>
          </cell>
          <cell r="D107">
            <v>5.5</v>
          </cell>
          <cell r="E107">
            <v>0.24</v>
          </cell>
        </row>
        <row r="108">
          <cell r="A108">
            <v>64</v>
          </cell>
          <cell r="B108" t="str">
            <v>Conjunto de baterias para o sistema de alarme autonomia de 24h em regime de supervisão e 15 minutos em regime de alarme (excluso, existente)</v>
          </cell>
          <cell r="C108" t="str">
            <v>cj</v>
          </cell>
          <cell r="D108">
            <v>0</v>
          </cell>
        </row>
        <row r="109">
          <cell r="A109">
            <v>65</v>
          </cell>
          <cell r="B109" t="str">
            <v>Conjunto de bucha e arruela em zamac Ø 2"</v>
          </cell>
          <cell r="C109" t="str">
            <v>cj</v>
          </cell>
          <cell r="D109">
            <v>1.76</v>
          </cell>
          <cell r="E109">
            <v>0.15</v>
          </cell>
        </row>
        <row r="110">
          <cell r="A110">
            <v>66</v>
          </cell>
          <cell r="B110" t="str">
            <v>Conjunto de bucha e arruela em zamac Ø 3/4"</v>
          </cell>
          <cell r="C110" t="str">
            <v>cj</v>
          </cell>
          <cell r="D110">
            <v>0.36</v>
          </cell>
          <cell r="E110">
            <v>0.15</v>
          </cell>
        </row>
        <row r="111">
          <cell r="A111">
            <v>67</v>
          </cell>
          <cell r="B111" t="str">
            <v>Conjunto de bucha e arruela em zamac Ø 4"</v>
          </cell>
          <cell r="C111" t="str">
            <v>cj</v>
          </cell>
          <cell r="D111">
            <v>5.6</v>
          </cell>
          <cell r="E111">
            <v>0.5</v>
          </cell>
        </row>
        <row r="112">
          <cell r="A112">
            <v>68</v>
          </cell>
          <cell r="B112" t="str">
            <v>Conjunto de infra-estrutura para o sistema de deteção e alarme de incêndio, composto de eletrodutos, cablagem, acessórios e suportes - Etapa 2</v>
          </cell>
          <cell r="C112" t="str">
            <v>vb</v>
          </cell>
          <cell r="D112">
            <v>12000</v>
          </cell>
          <cell r="E112">
            <v>420</v>
          </cell>
        </row>
        <row r="113">
          <cell r="A113">
            <v>69</v>
          </cell>
          <cell r="B113" t="str">
            <v>Conjunto de infra-estrutura para o sistema de iluminação de emergência, composto de eletrodutos, cablagem, acessórios e suportes - Etapa 1</v>
          </cell>
          <cell r="C113" t="str">
            <v>vb</v>
          </cell>
          <cell r="D113">
            <v>1200</v>
          </cell>
          <cell r="E113">
            <v>24</v>
          </cell>
        </row>
        <row r="114">
          <cell r="A114">
            <v>70</v>
          </cell>
          <cell r="B114" t="str">
            <v>Curva 90gr de ferro galvanização a fogo para eletroduto Ø 3"</v>
          </cell>
          <cell r="C114" t="str">
            <v>pc</v>
          </cell>
          <cell r="D114">
            <v>42.5</v>
          </cell>
          <cell r="E114">
            <v>1.8</v>
          </cell>
        </row>
        <row r="115">
          <cell r="A115">
            <v>71</v>
          </cell>
          <cell r="B115" t="str">
            <v>Curva 90gr de ferro galvanização eletrolítica para eletroduto Ø 1"</v>
          </cell>
          <cell r="C115" t="str">
            <v>pc</v>
          </cell>
          <cell r="D115">
            <v>2.2999999999999998</v>
          </cell>
          <cell r="E115">
            <v>0.5</v>
          </cell>
        </row>
        <row r="116">
          <cell r="A116">
            <v>72</v>
          </cell>
          <cell r="B116" t="str">
            <v>Curva 90gr de ferro galvanização eletrolítica para eletroduto Ø 2 1/2"</v>
          </cell>
          <cell r="C116" t="str">
            <v>pc</v>
          </cell>
          <cell r="D116">
            <v>22</v>
          </cell>
          <cell r="E116">
            <v>1.3</v>
          </cell>
        </row>
        <row r="117">
          <cell r="A117">
            <v>73</v>
          </cell>
          <cell r="B117" t="str">
            <v>Curva 90gr de ferro galvanização eletrolítica para eletroduto Ø 2"</v>
          </cell>
          <cell r="C117" t="str">
            <v>pc</v>
          </cell>
          <cell r="D117">
            <v>11.1</v>
          </cell>
          <cell r="E117">
            <v>1.1000000000000001</v>
          </cell>
        </row>
        <row r="118">
          <cell r="A118">
            <v>74</v>
          </cell>
          <cell r="B118" t="str">
            <v>Curva 90gr de ferro galvanização eletrolítica para eletroduto Ø 3/4"</v>
          </cell>
          <cell r="C118" t="str">
            <v>pc</v>
          </cell>
          <cell r="D118">
            <v>1.6</v>
          </cell>
          <cell r="E118">
            <v>0.4</v>
          </cell>
        </row>
        <row r="119">
          <cell r="A119">
            <v>75</v>
          </cell>
          <cell r="B119" t="str">
            <v>Curva 90gr de ferro galvanização eletrolítica para eletroduto Ø 4"</v>
          </cell>
          <cell r="C119" t="str">
            <v>pc</v>
          </cell>
          <cell r="D119">
            <v>42</v>
          </cell>
          <cell r="E119">
            <v>3</v>
          </cell>
        </row>
        <row r="120">
          <cell r="A120">
            <v>76</v>
          </cell>
          <cell r="B120" t="str">
            <v>Curva horizontal 90gr R320 com tampa para eletrocalha lisa galvanização eletrolitica dim 200 x 100mm</v>
          </cell>
          <cell r="C120" t="str">
            <v>pc</v>
          </cell>
          <cell r="D120">
            <v>23.5</v>
          </cell>
          <cell r="E120">
            <v>1.1000000000000001</v>
          </cell>
        </row>
        <row r="121">
          <cell r="A121">
            <v>77</v>
          </cell>
          <cell r="B121" t="str">
            <v>Curva horizontal 90gr R320 com tampa para eletrocalha lisa galvanização eletrolitica dim 400 x 100mm</v>
          </cell>
          <cell r="C121" t="str">
            <v>pc</v>
          </cell>
          <cell r="D121">
            <v>54</v>
          </cell>
          <cell r="E121">
            <v>1.5</v>
          </cell>
        </row>
        <row r="122">
          <cell r="A122">
            <v>78</v>
          </cell>
          <cell r="B122" t="str">
            <v>Curva horizontal 90gr R320 para leito galvanização eletrolítica 1000 x 100mm</v>
          </cell>
          <cell r="C122" t="str">
            <v>pc</v>
          </cell>
          <cell r="D122">
            <v>62</v>
          </cell>
          <cell r="E122">
            <v>3.2</v>
          </cell>
        </row>
        <row r="123">
          <cell r="A123">
            <v>79</v>
          </cell>
          <cell r="B123" t="str">
            <v>Curva vertical 90gr R320 para leito galvanização eletrolítica 1000 x 100mm</v>
          </cell>
          <cell r="C123" t="str">
            <v>pc</v>
          </cell>
          <cell r="D123">
            <v>64.3</v>
          </cell>
          <cell r="E123">
            <v>3.2</v>
          </cell>
        </row>
        <row r="124">
          <cell r="A124">
            <v>80</v>
          </cell>
          <cell r="B124" t="str">
            <v>Curva vertical interna 90gr R320 para eletrocalha lisa galvanização eletrolitica dim 200 x 100mm</v>
          </cell>
          <cell r="C124" t="str">
            <v>pc</v>
          </cell>
          <cell r="D124">
            <v>27.89</v>
          </cell>
          <cell r="E124">
            <v>1.1000000000000001</v>
          </cell>
        </row>
        <row r="125">
          <cell r="A125">
            <v>81</v>
          </cell>
          <cell r="B125" t="str">
            <v>Curva vertical interna 90gr R320 para eletrocalha lisa galvanização eletrolitica dim 400 x 100mm</v>
          </cell>
          <cell r="C125" t="str">
            <v>pc</v>
          </cell>
          <cell r="D125">
            <v>58</v>
          </cell>
          <cell r="E125">
            <v>1.5</v>
          </cell>
        </row>
        <row r="126">
          <cell r="A126">
            <v>82</v>
          </cell>
          <cell r="B126" t="str">
            <v>Derivacao lateral de perfilado galvanização eletrolítica para eletroduto Ø 1"</v>
          </cell>
          <cell r="C126" t="str">
            <v>pc</v>
          </cell>
          <cell r="D126">
            <v>1.76</v>
          </cell>
          <cell r="E126">
            <v>0.25</v>
          </cell>
        </row>
        <row r="127">
          <cell r="A127">
            <v>83</v>
          </cell>
          <cell r="B127" t="str">
            <v>Derivacao lateral de perfilado galvanização eletrolítica para eletroduto Ø 4"</v>
          </cell>
          <cell r="C127" t="str">
            <v>pc</v>
          </cell>
          <cell r="D127">
            <v>9.7799999999999994</v>
          </cell>
          <cell r="E127">
            <v>0.4</v>
          </cell>
        </row>
        <row r="128">
          <cell r="A128">
            <v>84</v>
          </cell>
          <cell r="B128" t="str">
            <v>Derivacao lateral de perfilado para eletroduto galvanização eletrolítica Ø 3/4"</v>
          </cell>
          <cell r="C128" t="str">
            <v>pc</v>
          </cell>
          <cell r="D128">
            <v>1.6</v>
          </cell>
          <cell r="E128">
            <v>0.25</v>
          </cell>
        </row>
        <row r="129">
          <cell r="A129">
            <v>85</v>
          </cell>
          <cell r="B129" t="str">
            <v>Detector de fumaça com base</v>
          </cell>
          <cell r="C129" t="str">
            <v>pç</v>
          </cell>
          <cell r="D129">
            <v>0</v>
          </cell>
          <cell r="E129">
            <v>1</v>
          </cell>
        </row>
        <row r="130">
          <cell r="A130">
            <v>86</v>
          </cell>
          <cell r="B130" t="str">
            <v>Detector termovelocimétrico com base (excluso, existente)</v>
          </cell>
          <cell r="C130" t="str">
            <v>pç</v>
          </cell>
          <cell r="D130">
            <v>0</v>
          </cell>
        </row>
        <row r="131">
          <cell r="A131">
            <v>87</v>
          </cell>
          <cell r="B131" t="str">
            <v>Eletrocalha lisa com tampa de encaixe em chapa de aco  galvanizacao eletrolitica dim 200 x 100mm</v>
          </cell>
          <cell r="C131" t="str">
            <v>m</v>
          </cell>
          <cell r="D131">
            <v>17.670000000000002</v>
          </cell>
          <cell r="E131">
            <v>1.1000000000000001</v>
          </cell>
        </row>
        <row r="132">
          <cell r="A132">
            <v>88</v>
          </cell>
          <cell r="B132" t="str">
            <v>Eletrocalha lisa com tampa de encaixe em chapa de aco  galvanizacao eletrolitica dim 400 x 100mm</v>
          </cell>
          <cell r="C132" t="str">
            <v>m</v>
          </cell>
          <cell r="D132">
            <v>38</v>
          </cell>
          <cell r="E132">
            <v>1.5</v>
          </cell>
        </row>
        <row r="133">
          <cell r="A133">
            <v>89</v>
          </cell>
          <cell r="B133" t="str">
            <v xml:space="preserve">Eletroduto de ferro galvanização a fogo tipo pesado, extremidades roscadas, com uma luva Ø 3" </v>
          </cell>
          <cell r="C133" t="str">
            <v>m</v>
          </cell>
          <cell r="D133">
            <v>29.3</v>
          </cell>
          <cell r="E133">
            <v>1.2</v>
          </cell>
        </row>
        <row r="134">
          <cell r="A134">
            <v>90</v>
          </cell>
          <cell r="B134" t="str">
            <v xml:space="preserve">Eletroduto de ferro galvanização eletrolítica tipo pesado, extremidades roscadas, com uma luva Ø 1 1/2" </v>
          </cell>
          <cell r="C134" t="str">
            <v>m</v>
          </cell>
          <cell r="D134">
            <v>7</v>
          </cell>
          <cell r="E134">
            <v>0.8</v>
          </cell>
        </row>
        <row r="135">
          <cell r="A135">
            <v>91</v>
          </cell>
          <cell r="B135" t="str">
            <v xml:space="preserve">Eletroduto de ferro galvanização eletrolítica tipo pesado, extremidades roscadas, com uma luva Ø 1" </v>
          </cell>
          <cell r="C135" t="str">
            <v>m</v>
          </cell>
          <cell r="D135">
            <v>4.9800000000000004</v>
          </cell>
          <cell r="E135">
            <v>0.6</v>
          </cell>
        </row>
        <row r="136">
          <cell r="A136">
            <v>92</v>
          </cell>
          <cell r="B136" t="str">
            <v xml:space="preserve">Eletroduto de ferro galvanização eletrolítica tipo pesado, extremidades roscadas, com uma luva Ø 2 1/2" </v>
          </cell>
          <cell r="C136" t="str">
            <v>m</v>
          </cell>
          <cell r="D136">
            <v>24</v>
          </cell>
          <cell r="E136">
            <v>1</v>
          </cell>
        </row>
        <row r="137">
          <cell r="A137">
            <v>93</v>
          </cell>
          <cell r="B137" t="str">
            <v xml:space="preserve">Eletroduto de ferro galvanização eletrolítica tipo pesado, extremidades roscadas, com uma luva Ø 2" </v>
          </cell>
          <cell r="C137" t="str">
            <v>m</v>
          </cell>
          <cell r="D137">
            <v>8.9</v>
          </cell>
          <cell r="E137">
            <v>0.7</v>
          </cell>
        </row>
        <row r="138">
          <cell r="A138">
            <v>94</v>
          </cell>
          <cell r="B138" t="str">
            <v xml:space="preserve">Eletroduto de ferro galvanização eletrolítica tipo pesado, extremidades roscadas, com uma luva Ø 3/4" </v>
          </cell>
          <cell r="C138" t="str">
            <v>m</v>
          </cell>
          <cell r="D138">
            <v>3.9</v>
          </cell>
          <cell r="E138">
            <v>0.5</v>
          </cell>
        </row>
        <row r="139">
          <cell r="A139">
            <v>95</v>
          </cell>
          <cell r="B139" t="str">
            <v xml:space="preserve">Eletroduto de ferro galvanização eletrolítica tipo pesado, extremidades roscadas, com uma luva Ø 4" </v>
          </cell>
          <cell r="C139" t="str">
            <v>m</v>
          </cell>
          <cell r="D139">
            <v>26.9</v>
          </cell>
          <cell r="E139">
            <v>1.5</v>
          </cell>
        </row>
        <row r="140">
          <cell r="A140">
            <v>96</v>
          </cell>
          <cell r="B140" t="str">
            <v>Engenharia e projeto do sistema de deteção de alarme de incêndio - Etapa 1</v>
          </cell>
          <cell r="C140" t="str">
            <v>h</v>
          </cell>
          <cell r="D140">
            <v>0</v>
          </cell>
          <cell r="E140">
            <v>50</v>
          </cell>
        </row>
        <row r="141">
          <cell r="A141">
            <v>97</v>
          </cell>
          <cell r="B141" t="str">
            <v>Engenharia e projeto do sistema de deteção de alarme de incêndio - Etapa 2</v>
          </cell>
          <cell r="C141" t="str">
            <v>h</v>
          </cell>
          <cell r="D141">
            <v>0</v>
          </cell>
          <cell r="E141">
            <v>120</v>
          </cell>
        </row>
        <row r="142">
          <cell r="A142">
            <v>98</v>
          </cell>
          <cell r="B142" t="str">
            <v>Flange de eletrocalha lisa para painel galvanização eletrolitica dim 200 x 100mm</v>
          </cell>
          <cell r="C142" t="str">
            <v>pc</v>
          </cell>
          <cell r="D142">
            <v>4.5599999999999996</v>
          </cell>
          <cell r="E142">
            <v>0.4</v>
          </cell>
        </row>
        <row r="143">
          <cell r="A143">
            <v>99</v>
          </cell>
          <cell r="B143" t="str">
            <v>Flange de eletrocalha lisa para painel galvanização eletrolitica dim 400 x 100mm</v>
          </cell>
          <cell r="C143" t="str">
            <v>pc</v>
          </cell>
          <cell r="D143">
            <v>9</v>
          </cell>
          <cell r="E143">
            <v>0.4</v>
          </cell>
        </row>
        <row r="144">
          <cell r="A144">
            <v>100</v>
          </cell>
          <cell r="B144" t="str">
            <v>Fornecimento e instalacao do novo painel PMT-1 conf. diagrama unifilar no desenho 1039U001 - rev. e</v>
          </cell>
          <cell r="C144" t="str">
            <v>un.</v>
          </cell>
          <cell r="D144">
            <v>0</v>
          </cell>
          <cell r="E144">
            <v>80</v>
          </cell>
        </row>
        <row r="145">
          <cell r="A145">
            <v>101</v>
          </cell>
          <cell r="B145" t="str">
            <v>Fornecimento e instalacao do novo painel QGBT-1 conf. diagrama unifilar no desenho 1039U001 - rev. e</v>
          </cell>
          <cell r="C145" t="str">
            <v>un.</v>
          </cell>
          <cell r="D145">
            <v>0</v>
          </cell>
          <cell r="E145">
            <v>240</v>
          </cell>
        </row>
        <row r="146">
          <cell r="A146">
            <v>102</v>
          </cell>
          <cell r="B146" t="str">
            <v>Fornecimento e instalacao do novo painel QGBT-3 conf. diagrama unifilar no desenho 1039U001 - rev. e</v>
          </cell>
          <cell r="C146" t="str">
            <v>un.</v>
          </cell>
          <cell r="D146">
            <v>0</v>
          </cell>
          <cell r="E146">
            <v>210</v>
          </cell>
        </row>
        <row r="147">
          <cell r="A147">
            <v>103</v>
          </cell>
          <cell r="B147" t="str">
            <v>Grampo tipo crosby para cabo de aco</v>
          </cell>
          <cell r="C147" t="str">
            <v>pc</v>
          </cell>
          <cell r="D147">
            <v>1.2</v>
          </cell>
          <cell r="E147">
            <v>0.1</v>
          </cell>
        </row>
        <row r="148">
          <cell r="A148">
            <v>104</v>
          </cell>
          <cell r="B148" t="str">
            <v>Junção rápida para perfilado perfurado galvanização eletrolitica dim 38 x 38mm</v>
          </cell>
          <cell r="C148" t="str">
            <v>pc</v>
          </cell>
          <cell r="D148">
            <v>2.2999999999999998</v>
          </cell>
          <cell r="E148">
            <v>0.25</v>
          </cell>
        </row>
        <row r="149">
          <cell r="A149">
            <v>105</v>
          </cell>
          <cell r="B149" t="str">
            <v>Juncao simples para leito galvanização eletrolítica aba 100mm</v>
          </cell>
          <cell r="C149" t="str">
            <v>pc</v>
          </cell>
          <cell r="D149">
            <v>4.2</v>
          </cell>
          <cell r="E149">
            <v>0.25</v>
          </cell>
        </row>
        <row r="150">
          <cell r="A150">
            <v>106</v>
          </cell>
          <cell r="B150" t="str">
            <v>Leito para cabos aba externa galvanização eletrolítica tipo pesado dim 1000 x 100mm</v>
          </cell>
          <cell r="C150" t="str">
            <v>m</v>
          </cell>
          <cell r="D150">
            <v>43</v>
          </cell>
          <cell r="E150">
            <v>3.2</v>
          </cell>
        </row>
        <row r="151">
          <cell r="A151">
            <v>107</v>
          </cell>
          <cell r="B151" t="str">
            <v>Luminária em aluminio fundido para embutir em parede 100 W mod. AY-31 da Alpha</v>
          </cell>
          <cell r="C151" t="str">
            <v>pc</v>
          </cell>
          <cell r="D151">
            <v>0</v>
          </cell>
          <cell r="E151">
            <v>1.8</v>
          </cell>
        </row>
        <row r="152">
          <cell r="A152">
            <v>108</v>
          </cell>
          <cell r="B152" t="str">
            <v>Luminária tipo sobrepor de 2 x 32W mod. PLC 382 da Intelligence</v>
          </cell>
          <cell r="C152" t="str">
            <v>pc</v>
          </cell>
          <cell r="D152">
            <v>0</v>
          </cell>
          <cell r="E152">
            <v>1.3</v>
          </cell>
        </row>
        <row r="153">
          <cell r="A153">
            <v>109</v>
          </cell>
          <cell r="B153" t="str">
            <v>Luva de ferro galvanização a fogo para eletroduto Ø 3"</v>
          </cell>
          <cell r="C153" t="str">
            <v>pc</v>
          </cell>
          <cell r="D153">
            <v>6.2</v>
          </cell>
          <cell r="E153">
            <v>0.25</v>
          </cell>
        </row>
        <row r="154">
          <cell r="A154">
            <v>110</v>
          </cell>
          <cell r="B154" t="str">
            <v>Luva de ferro galvanização eletrolítica para eletroduto Ø 1"</v>
          </cell>
          <cell r="C154" t="str">
            <v>pc</v>
          </cell>
          <cell r="D154">
            <v>0.66</v>
          </cell>
          <cell r="E154">
            <v>0.1</v>
          </cell>
        </row>
        <row r="155">
          <cell r="A155">
            <v>111</v>
          </cell>
          <cell r="B155" t="str">
            <v>Luva de ferro galvanização eletrolítica para eletroduto Ø 2 1/2"</v>
          </cell>
          <cell r="C155" t="str">
            <v>pc</v>
          </cell>
          <cell r="D155">
            <v>4.5999999999999996</v>
          </cell>
          <cell r="E155">
            <v>0.22</v>
          </cell>
        </row>
        <row r="156">
          <cell r="A156">
            <v>112</v>
          </cell>
          <cell r="B156" t="str">
            <v>Luva de ferro galvanização eletrolítica para eletroduto Ø 2"</v>
          </cell>
          <cell r="C156" t="str">
            <v>pc</v>
          </cell>
          <cell r="D156">
            <v>2.1</v>
          </cell>
          <cell r="E156">
            <v>0.18</v>
          </cell>
        </row>
        <row r="157">
          <cell r="A157">
            <v>113</v>
          </cell>
          <cell r="B157" t="str">
            <v>Luva de ferro galvanização eletrolítica para eletroduto Ø 3/4"</v>
          </cell>
          <cell r="C157" t="str">
            <v>pc</v>
          </cell>
          <cell r="D157">
            <v>0.49</v>
          </cell>
          <cell r="E157">
            <v>0.09</v>
          </cell>
        </row>
        <row r="158">
          <cell r="A158">
            <v>114</v>
          </cell>
          <cell r="B158" t="str">
            <v>Luva de ferro galvanização eletrolítica para eletroduto Ø 4"</v>
          </cell>
          <cell r="C158" t="str">
            <v>pc</v>
          </cell>
          <cell r="D158">
            <v>7</v>
          </cell>
          <cell r="E158">
            <v>0.6</v>
          </cell>
        </row>
        <row r="159">
          <cell r="A159">
            <v>115</v>
          </cell>
          <cell r="B159" t="str">
            <v>Luz de Obstaculo</v>
          </cell>
          <cell r="C159" t="str">
            <v>pc</v>
          </cell>
          <cell r="D159">
            <v>85</v>
          </cell>
          <cell r="E159">
            <v>3</v>
          </cell>
        </row>
        <row r="160">
          <cell r="A160">
            <v>116</v>
          </cell>
          <cell r="B160" t="str">
            <v>Mastro em aco galvanizado para para-raio Ø 2" x 5,30m</v>
          </cell>
          <cell r="C160" t="str">
            <v>pc</v>
          </cell>
          <cell r="D160">
            <v>111.9</v>
          </cell>
          <cell r="E160">
            <v>15</v>
          </cell>
        </row>
        <row r="161">
          <cell r="A161">
            <v>117</v>
          </cell>
          <cell r="B161" t="str">
            <v>Mufla terminal uso interno para cabo # 35 mm2</v>
          </cell>
          <cell r="C161" t="str">
            <v>pc</v>
          </cell>
          <cell r="D161">
            <v>235</v>
          </cell>
          <cell r="E161">
            <v>5</v>
          </cell>
        </row>
        <row r="162">
          <cell r="A162">
            <v>118</v>
          </cell>
          <cell r="B162" t="str">
            <v>Parafuso cabeça lentilha auto-travante galvanização eletrolítica Ø 1/4" x 3/4"</v>
          </cell>
          <cell r="C162" t="str">
            <v>pc</v>
          </cell>
          <cell r="D162">
            <v>0.08</v>
          </cell>
          <cell r="E162">
            <v>0.1</v>
          </cell>
        </row>
        <row r="163">
          <cell r="A163">
            <v>119</v>
          </cell>
          <cell r="B163" t="str">
            <v>Parafuso cabeca sextavada galvanização eletrolítica Ø 3/8" x 1.1/4"</v>
          </cell>
          <cell r="C163" t="str">
            <v>pc</v>
          </cell>
          <cell r="D163">
            <v>0.21</v>
          </cell>
          <cell r="E163">
            <v>0.1</v>
          </cell>
        </row>
        <row r="164">
          <cell r="A164">
            <v>120</v>
          </cell>
          <cell r="B164" t="str">
            <v>Para-raio tipo Franklin em latao cromado 1 descida h=315mm</v>
          </cell>
          <cell r="C164" t="str">
            <v>pc</v>
          </cell>
          <cell r="D164">
            <v>24</v>
          </cell>
          <cell r="E164">
            <v>15</v>
          </cell>
        </row>
        <row r="165">
          <cell r="A165">
            <v>121</v>
          </cell>
          <cell r="B165" t="str">
            <v>Perfilado perfurado galvanização eletrolitica dim 38 x 38mm</v>
          </cell>
          <cell r="C165" t="str">
            <v>m</v>
          </cell>
          <cell r="D165">
            <v>5.46</v>
          </cell>
          <cell r="E165">
            <v>0.4</v>
          </cell>
        </row>
        <row r="166">
          <cell r="A166">
            <v>122</v>
          </cell>
          <cell r="B166" t="str">
            <v>Plugue 2P + T 15A/250V</v>
          </cell>
          <cell r="C166" t="str">
            <v>pc</v>
          </cell>
          <cell r="D166">
            <v>4.8899999999999997</v>
          </cell>
          <cell r="E166">
            <v>0.25</v>
          </cell>
        </row>
        <row r="167">
          <cell r="A167">
            <v>123</v>
          </cell>
          <cell r="B167" t="str">
            <v>Porca losangular com pino  galvanização eletrolitica Ø 1/4"</v>
          </cell>
          <cell r="C167" t="str">
            <v>pc</v>
          </cell>
          <cell r="D167">
            <v>0.38</v>
          </cell>
          <cell r="E167">
            <v>0.15</v>
          </cell>
        </row>
        <row r="168">
          <cell r="A168">
            <v>124</v>
          </cell>
          <cell r="B168" t="str">
            <v>Porca sextavada galvanização eletrolitica Ø 1/4"</v>
          </cell>
          <cell r="C168" t="str">
            <v>pc</v>
          </cell>
          <cell r="D168">
            <v>0.06</v>
          </cell>
          <cell r="E168">
            <v>0.01</v>
          </cell>
        </row>
        <row r="169">
          <cell r="A169">
            <v>125</v>
          </cell>
          <cell r="B169" t="str">
            <v>Porca sextavada galvanização eletrolitica Ø 3/8"</v>
          </cell>
          <cell r="C169" t="str">
            <v>pc</v>
          </cell>
          <cell r="D169">
            <v>0.12</v>
          </cell>
          <cell r="E169">
            <v>0.01</v>
          </cell>
        </row>
        <row r="170">
          <cell r="A170">
            <v>126</v>
          </cell>
          <cell r="B170" t="str">
            <v>Presilha guia para leito galvanização eletrolítica</v>
          </cell>
          <cell r="C170" t="str">
            <v>pc</v>
          </cell>
          <cell r="D170">
            <v>0.96</v>
          </cell>
          <cell r="E170">
            <v>0.25</v>
          </cell>
        </row>
        <row r="171">
          <cell r="A171">
            <v>127</v>
          </cell>
          <cell r="B171" t="str">
            <v>Projetor com lampada Vapor de Sodio 250 W mod. Alpha</v>
          </cell>
          <cell r="C171" t="str">
            <v>pc</v>
          </cell>
          <cell r="D171">
            <v>0</v>
          </cell>
          <cell r="E171">
            <v>3</v>
          </cell>
        </row>
        <row r="172">
          <cell r="A172">
            <v>128</v>
          </cell>
          <cell r="B172" t="str">
            <v>QDAC-10</v>
          </cell>
          <cell r="C172" t="str">
            <v>un</v>
          </cell>
          <cell r="D172">
            <v>0</v>
          </cell>
          <cell r="E172">
            <v>36</v>
          </cell>
        </row>
        <row r="173">
          <cell r="A173">
            <v>129</v>
          </cell>
          <cell r="B173" t="str">
            <v>QDAC-2</v>
          </cell>
          <cell r="C173" t="str">
            <v>un</v>
          </cell>
          <cell r="D173">
            <v>0</v>
          </cell>
          <cell r="E173">
            <v>24</v>
          </cell>
        </row>
        <row r="174">
          <cell r="A174">
            <v>130</v>
          </cell>
          <cell r="B174" t="str">
            <v>QDAC-3 ao 9</v>
          </cell>
          <cell r="C174" t="str">
            <v>un</v>
          </cell>
          <cell r="D174">
            <v>0</v>
          </cell>
          <cell r="E174">
            <v>36</v>
          </cell>
        </row>
        <row r="175">
          <cell r="A175">
            <v>131</v>
          </cell>
          <cell r="B175" t="str">
            <v>QD-GEL/ILUMIN. EMERG.</v>
          </cell>
          <cell r="C175" t="str">
            <v>un</v>
          </cell>
          <cell r="D175">
            <v>0</v>
          </cell>
          <cell r="E175">
            <v>16</v>
          </cell>
        </row>
        <row r="176">
          <cell r="A176">
            <v>132</v>
          </cell>
          <cell r="B176" t="str">
            <v>QF-1</v>
          </cell>
          <cell r="C176" t="str">
            <v>un</v>
          </cell>
          <cell r="D176">
            <v>0</v>
          </cell>
          <cell r="E176">
            <v>32</v>
          </cell>
        </row>
        <row r="177">
          <cell r="A177">
            <v>133</v>
          </cell>
          <cell r="B177" t="str">
            <v>QF-2</v>
          </cell>
          <cell r="C177" t="str">
            <v>un</v>
          </cell>
          <cell r="D177">
            <v>0</v>
          </cell>
          <cell r="E177">
            <v>12</v>
          </cell>
        </row>
        <row r="178">
          <cell r="A178">
            <v>134</v>
          </cell>
          <cell r="B178" t="str">
            <v>QLT-1 SS</v>
          </cell>
          <cell r="C178" t="str">
            <v>un</v>
          </cell>
          <cell r="D178">
            <v>0</v>
          </cell>
          <cell r="E178">
            <v>16</v>
          </cell>
        </row>
        <row r="179">
          <cell r="A179">
            <v>135</v>
          </cell>
          <cell r="B179" t="str">
            <v>QLT-10</v>
          </cell>
          <cell r="C179" t="str">
            <v>un</v>
          </cell>
          <cell r="D179">
            <v>0</v>
          </cell>
          <cell r="E179">
            <v>48</v>
          </cell>
        </row>
        <row r="180">
          <cell r="A180">
            <v>136</v>
          </cell>
          <cell r="B180" t="str">
            <v xml:space="preserve">QLT-2 </v>
          </cell>
          <cell r="C180" t="str">
            <v>un</v>
          </cell>
          <cell r="D180">
            <v>0</v>
          </cell>
          <cell r="E180">
            <v>36</v>
          </cell>
        </row>
        <row r="181">
          <cell r="A181">
            <v>137</v>
          </cell>
          <cell r="B181" t="str">
            <v>QLT-2 SS</v>
          </cell>
          <cell r="C181" t="str">
            <v>un</v>
          </cell>
          <cell r="D181">
            <v>0</v>
          </cell>
          <cell r="E181">
            <v>16</v>
          </cell>
        </row>
        <row r="182">
          <cell r="A182">
            <v>138</v>
          </cell>
          <cell r="B182" t="str">
            <v>QLT-3</v>
          </cell>
          <cell r="C182" t="str">
            <v>un</v>
          </cell>
          <cell r="D182">
            <v>0</v>
          </cell>
          <cell r="E182">
            <v>24</v>
          </cell>
        </row>
        <row r="183">
          <cell r="A183">
            <v>139</v>
          </cell>
          <cell r="B183" t="str">
            <v>QLT-4</v>
          </cell>
          <cell r="C183" t="str">
            <v>un</v>
          </cell>
          <cell r="D183">
            <v>0</v>
          </cell>
          <cell r="E183">
            <v>24</v>
          </cell>
        </row>
        <row r="184">
          <cell r="A184">
            <v>140</v>
          </cell>
          <cell r="B184" t="str">
            <v>QLT-5</v>
          </cell>
          <cell r="C184" t="str">
            <v>un</v>
          </cell>
          <cell r="D184">
            <v>0</v>
          </cell>
          <cell r="E184">
            <v>24</v>
          </cell>
        </row>
        <row r="185">
          <cell r="A185">
            <v>141</v>
          </cell>
          <cell r="B185" t="str">
            <v>QLT-6</v>
          </cell>
          <cell r="C185" t="str">
            <v>un</v>
          </cell>
          <cell r="D185">
            <v>0</v>
          </cell>
          <cell r="E185">
            <v>24</v>
          </cell>
        </row>
        <row r="186">
          <cell r="A186">
            <v>142</v>
          </cell>
          <cell r="B186" t="str">
            <v>QLT-7</v>
          </cell>
          <cell r="C186" t="str">
            <v>un</v>
          </cell>
          <cell r="D186">
            <v>0</v>
          </cell>
          <cell r="E186">
            <v>24</v>
          </cell>
        </row>
        <row r="187">
          <cell r="A187">
            <v>143</v>
          </cell>
          <cell r="B187" t="str">
            <v>QLT-8</v>
          </cell>
          <cell r="C187" t="str">
            <v>un</v>
          </cell>
          <cell r="D187">
            <v>0</v>
          </cell>
          <cell r="E187">
            <v>24</v>
          </cell>
        </row>
        <row r="188">
          <cell r="A188">
            <v>144</v>
          </cell>
          <cell r="B188" t="str">
            <v>QLT-9</v>
          </cell>
          <cell r="C188" t="str">
            <v>un</v>
          </cell>
          <cell r="D188">
            <v>0</v>
          </cell>
          <cell r="E188">
            <v>24</v>
          </cell>
        </row>
        <row r="189">
          <cell r="A189">
            <v>145</v>
          </cell>
          <cell r="B189" t="str">
            <v>QLT-COBERTURA</v>
          </cell>
          <cell r="C189" t="str">
            <v>un</v>
          </cell>
          <cell r="D189">
            <v>0</v>
          </cell>
          <cell r="E189">
            <v>24</v>
          </cell>
        </row>
        <row r="190">
          <cell r="A190">
            <v>146</v>
          </cell>
          <cell r="B190" t="str">
            <v>QLT-T</v>
          </cell>
          <cell r="C190" t="str">
            <v>un</v>
          </cell>
          <cell r="D190">
            <v>0</v>
          </cell>
          <cell r="E190">
            <v>21</v>
          </cell>
        </row>
        <row r="191">
          <cell r="A191">
            <v>147</v>
          </cell>
          <cell r="B191" t="str">
            <v>QLT-TEATRO</v>
          </cell>
          <cell r="C191" t="str">
            <v>un</v>
          </cell>
          <cell r="D191">
            <v>0</v>
          </cell>
          <cell r="E191">
            <v>36</v>
          </cell>
        </row>
        <row r="192">
          <cell r="A192">
            <v>148</v>
          </cell>
          <cell r="B192" t="str">
            <v>QTA-1 - 2 SUB-SOLO</v>
          </cell>
          <cell r="C192" t="str">
            <v>un</v>
          </cell>
          <cell r="D192">
            <v>0</v>
          </cell>
          <cell r="E192">
            <v>80</v>
          </cell>
        </row>
        <row r="193">
          <cell r="A193">
            <v>149</v>
          </cell>
          <cell r="B193" t="str">
            <v>Quadro de telefone de sobrepor chapa de aço padrao telebrás dim 40 x 40 x 10cm</v>
          </cell>
          <cell r="C193" t="str">
            <v>pc</v>
          </cell>
          <cell r="D193">
            <v>76</v>
          </cell>
          <cell r="E193">
            <v>4</v>
          </cell>
        </row>
        <row r="194">
          <cell r="A194">
            <v>150</v>
          </cell>
          <cell r="B194" t="str">
            <v>Quadro de telefone de sobrepor chapa de aço padrao telebrás dim 60 x 60 x 15cm</v>
          </cell>
          <cell r="C194" t="str">
            <v>pc</v>
          </cell>
          <cell r="D194">
            <v>139</v>
          </cell>
          <cell r="E194">
            <v>6</v>
          </cell>
        </row>
        <row r="195">
          <cell r="A195">
            <v>151</v>
          </cell>
          <cell r="B195" t="str">
            <v>Repetidora para sistema de alarme (excluso, existente)</v>
          </cell>
          <cell r="C195" t="str">
            <v>cj</v>
          </cell>
          <cell r="D195">
            <v>0</v>
          </cell>
        </row>
        <row r="196">
          <cell r="A196">
            <v>152</v>
          </cell>
          <cell r="B196" t="str">
            <v>Saida final de perfilado para eletroduto galvanização eletrolitica Ø 3/4"</v>
          </cell>
          <cell r="C196" t="str">
            <v>pc</v>
          </cell>
          <cell r="D196">
            <v>1.64</v>
          </cell>
          <cell r="E196">
            <v>0.25</v>
          </cell>
        </row>
        <row r="197">
          <cell r="A197">
            <v>153</v>
          </cell>
          <cell r="B197" t="str">
            <v>Saida horizontal de perfilado dim 38 x 38mm para eletroduto galvanização eletrolítica Ø 1"</v>
          </cell>
          <cell r="C197" t="str">
            <v>pc</v>
          </cell>
          <cell r="D197">
            <v>1.63</v>
          </cell>
          <cell r="E197">
            <v>0.25</v>
          </cell>
        </row>
        <row r="198">
          <cell r="A198">
            <v>154</v>
          </cell>
          <cell r="B198" t="str">
            <v>Sapatilha para cordoalha Ø 3/8"</v>
          </cell>
          <cell r="C198" t="str">
            <v>pc</v>
          </cell>
          <cell r="D198">
            <v>1.2</v>
          </cell>
          <cell r="E198">
            <v>0.1</v>
          </cell>
        </row>
        <row r="199">
          <cell r="A199">
            <v>155</v>
          </cell>
          <cell r="B199" t="str">
            <v>Sensor de presenca mod. 64 245 da Pial instalado em Condulete em aluminio fundido duplo rosca BSP tipo E Ø 3/4"</v>
          </cell>
          <cell r="C199" t="str">
            <v>cj</v>
          </cell>
          <cell r="D199">
            <v>296</v>
          </cell>
          <cell r="E199">
            <v>0.6</v>
          </cell>
        </row>
        <row r="200">
          <cell r="A200">
            <v>156</v>
          </cell>
          <cell r="B200" t="str">
            <v>Suporte para Luminária em perfilado galvanizado eletrolitico</v>
          </cell>
          <cell r="C200" t="str">
            <v>pc</v>
          </cell>
          <cell r="D200">
            <v>0</v>
          </cell>
          <cell r="E200">
            <v>0.25</v>
          </cell>
        </row>
        <row r="201">
          <cell r="A201">
            <v>157</v>
          </cell>
          <cell r="B201" t="str">
            <v>Suporte para perfilado galvanizado eletrolitico</v>
          </cell>
          <cell r="C201" t="str">
            <v>pc</v>
          </cell>
          <cell r="D201">
            <v>0</v>
          </cell>
          <cell r="E201">
            <v>0.25</v>
          </cell>
        </row>
        <row r="202">
          <cell r="A202">
            <v>158</v>
          </cell>
          <cell r="B202" t="str">
            <v>Suporte reforcado com roldana para chumbar galvanização a fogo</v>
          </cell>
          <cell r="C202" t="str">
            <v>pc</v>
          </cell>
          <cell r="D202">
            <v>0</v>
          </cell>
          <cell r="E202">
            <v>0.8</v>
          </cell>
        </row>
        <row r="203">
          <cell r="A203">
            <v>159</v>
          </cell>
          <cell r="B203" t="str">
            <v>Suporte simples com roldana para chumbar galvanização a fogo</v>
          </cell>
          <cell r="C203" t="str">
            <v>pc</v>
          </cell>
          <cell r="D203">
            <v>0</v>
          </cell>
          <cell r="E203">
            <v>0.6</v>
          </cell>
        </row>
        <row r="204">
          <cell r="A204">
            <v>160</v>
          </cell>
          <cell r="B204" t="str">
            <v>Tala reforcada para eletrocalha lisa galvanização eletrolitica de 100 x 100mm</v>
          </cell>
          <cell r="C204" t="str">
            <v>pc</v>
          </cell>
          <cell r="D204">
            <v>1.78</v>
          </cell>
          <cell r="E204">
            <v>0.15</v>
          </cell>
        </row>
        <row r="205">
          <cell r="A205">
            <v>161</v>
          </cell>
          <cell r="B205" t="str">
            <v>Tala reforcada para eletrocalha lisa galvanização eletrolitica de 200 x100mm</v>
          </cell>
          <cell r="C205" t="str">
            <v>pc</v>
          </cell>
          <cell r="D205">
            <v>3.89</v>
          </cell>
          <cell r="E205">
            <v>0.15</v>
          </cell>
        </row>
        <row r="206">
          <cell r="A206">
            <v>162</v>
          </cell>
          <cell r="B206" t="str">
            <v>Tala reforcada para eletrocalha lisa galvanização eletrolitica de 400 x 100mm</v>
          </cell>
          <cell r="C206" t="str">
            <v>pc</v>
          </cell>
          <cell r="D206">
            <v>4.55</v>
          </cell>
          <cell r="E206">
            <v>0.15</v>
          </cell>
        </row>
        <row r="207">
          <cell r="A207">
            <v>163</v>
          </cell>
          <cell r="B207" t="str">
            <v>Te reto 90gr R320 para eletrocalha lisa galvanização eletrolitica dim 200 x 200mm</v>
          </cell>
          <cell r="C207" t="str">
            <v>pc</v>
          </cell>
          <cell r="D207">
            <v>26</v>
          </cell>
          <cell r="E207">
            <v>1.4</v>
          </cell>
        </row>
        <row r="208">
          <cell r="A208">
            <v>164</v>
          </cell>
          <cell r="B208" t="str">
            <v>Te vertical de descida 90gr R320 para eletrocalha galvanização eletrolitica dim 400 x100mm</v>
          </cell>
          <cell r="C208" t="str">
            <v>pc</v>
          </cell>
          <cell r="D208">
            <v>58</v>
          </cell>
          <cell r="E208">
            <v>1.5</v>
          </cell>
        </row>
        <row r="209">
          <cell r="A209">
            <v>165</v>
          </cell>
          <cell r="B209" t="str">
            <v>Terminal aereo em aco com base de 3/8" x 450 mm</v>
          </cell>
          <cell r="C209" t="str">
            <v>pc</v>
          </cell>
          <cell r="D209">
            <v>6.5</v>
          </cell>
          <cell r="E209">
            <v>1.5</v>
          </cell>
        </row>
        <row r="210">
          <cell r="A210">
            <v>166</v>
          </cell>
          <cell r="B210" t="str">
            <v>Terminal de compressão em cobre para cabo # 10,0 mm2</v>
          </cell>
          <cell r="C210" t="str">
            <v>pc</v>
          </cell>
          <cell r="D210">
            <v>0.79</v>
          </cell>
          <cell r="E210">
            <v>0.13</v>
          </cell>
        </row>
        <row r="211">
          <cell r="A211">
            <v>167</v>
          </cell>
          <cell r="B211" t="str">
            <v>Terminal de compressão em cobre para cabo # 16,0 mm2</v>
          </cell>
          <cell r="C211" t="str">
            <v>pc</v>
          </cell>
          <cell r="D211">
            <v>0.8</v>
          </cell>
          <cell r="E211">
            <v>0.14000000000000001</v>
          </cell>
        </row>
        <row r="212">
          <cell r="A212">
            <v>168</v>
          </cell>
          <cell r="B212" t="str">
            <v>Terminal de compressão em cobre para cabo # 25 mm2</v>
          </cell>
          <cell r="C212" t="str">
            <v>pc</v>
          </cell>
          <cell r="D212">
            <v>1.04</v>
          </cell>
          <cell r="E212">
            <v>0.18</v>
          </cell>
        </row>
        <row r="213">
          <cell r="A213">
            <v>169</v>
          </cell>
          <cell r="B213" t="str">
            <v>Terminal de compressão em cobre para cabo # 35 mm2</v>
          </cell>
          <cell r="C213" t="str">
            <v>pc</v>
          </cell>
          <cell r="D213">
            <v>1.1299999999999999</v>
          </cell>
          <cell r="E213">
            <v>0.21</v>
          </cell>
        </row>
        <row r="214">
          <cell r="A214">
            <v>170</v>
          </cell>
          <cell r="B214" t="str">
            <v>Terminal de compressão em cobre para cabo # 4,0 mm2</v>
          </cell>
          <cell r="C214" t="str">
            <v>pc</v>
          </cell>
          <cell r="D214">
            <v>0.7</v>
          </cell>
          <cell r="E214">
            <v>0.1</v>
          </cell>
        </row>
        <row r="215">
          <cell r="A215">
            <v>171</v>
          </cell>
          <cell r="B215" t="str">
            <v>Terminal de compressão em cobre para cabo # 50 mm2</v>
          </cell>
          <cell r="C215" t="str">
            <v>pc</v>
          </cell>
          <cell r="D215">
            <v>2</v>
          </cell>
          <cell r="E215">
            <v>0.24</v>
          </cell>
        </row>
        <row r="216">
          <cell r="A216">
            <v>172</v>
          </cell>
          <cell r="B216" t="str">
            <v>Terminal de compressão em cobre para cabo # 6,0 mm2</v>
          </cell>
          <cell r="C216" t="str">
            <v>pc</v>
          </cell>
          <cell r="D216">
            <v>0.75</v>
          </cell>
          <cell r="E216">
            <v>0.12</v>
          </cell>
        </row>
        <row r="217">
          <cell r="A217">
            <v>173</v>
          </cell>
          <cell r="B217" t="str">
            <v>Terminal de compressão em cobre para cabo # 70 mm2</v>
          </cell>
          <cell r="C217" t="str">
            <v>pc</v>
          </cell>
          <cell r="D217">
            <v>2.4</v>
          </cell>
          <cell r="E217">
            <v>0.26</v>
          </cell>
        </row>
        <row r="218">
          <cell r="A218">
            <v>174</v>
          </cell>
          <cell r="B218" t="str">
            <v>Terminal de compressão em cobre para cabo # 95 mm2</v>
          </cell>
          <cell r="C218" t="str">
            <v>pc</v>
          </cell>
          <cell r="D218">
            <v>2.8</v>
          </cell>
          <cell r="E218">
            <v>0.36</v>
          </cell>
        </row>
        <row r="219">
          <cell r="A219">
            <v>175</v>
          </cell>
          <cell r="B219" t="str">
            <v>Terminal para cabo em cobre dn # 150 mm2</v>
          </cell>
          <cell r="C219" t="str">
            <v>pc</v>
          </cell>
          <cell r="D219">
            <v>5.44</v>
          </cell>
          <cell r="E219">
            <v>0.5</v>
          </cell>
        </row>
        <row r="220">
          <cell r="A220">
            <v>176</v>
          </cell>
          <cell r="B220" t="str">
            <v>Terminal para cabo em cobre dn # 185 mm2</v>
          </cell>
          <cell r="C220" t="str">
            <v>pc</v>
          </cell>
          <cell r="D220">
            <v>6.2</v>
          </cell>
          <cell r="E220">
            <v>0.55000000000000004</v>
          </cell>
        </row>
        <row r="221">
          <cell r="A221">
            <v>177</v>
          </cell>
          <cell r="B221" t="str">
            <v>Terminal para cabo em cobre dn # 70 mm2</v>
          </cell>
          <cell r="C221" t="str">
            <v>pc</v>
          </cell>
          <cell r="D221">
            <v>2.4</v>
          </cell>
          <cell r="E221">
            <v>0.33</v>
          </cell>
        </row>
        <row r="222">
          <cell r="A222">
            <v>178</v>
          </cell>
          <cell r="B222" t="str">
            <v>Terminal para cabo em cobre dn # 95 mm2</v>
          </cell>
          <cell r="C222" t="str">
            <v>pc</v>
          </cell>
          <cell r="D222">
            <v>2.8</v>
          </cell>
          <cell r="E222">
            <v>0.4</v>
          </cell>
        </row>
        <row r="223">
          <cell r="A223">
            <v>179</v>
          </cell>
          <cell r="B223" t="str">
            <v>Terminal para eletrocalha lisa galvanização eletrolitica 100 x 100mm</v>
          </cell>
          <cell r="C223" t="str">
            <v>pc</v>
          </cell>
          <cell r="D223">
            <v>3.3</v>
          </cell>
          <cell r="E223">
            <v>0.15</v>
          </cell>
        </row>
        <row r="224">
          <cell r="A224">
            <v>180</v>
          </cell>
          <cell r="B224" t="str">
            <v>Terminal para leito galvanização eletrolítica dim 1000 x 100mm</v>
          </cell>
          <cell r="C224" t="str">
            <v>pc</v>
          </cell>
          <cell r="D224">
            <v>8.98</v>
          </cell>
          <cell r="E224">
            <v>0.6</v>
          </cell>
        </row>
        <row r="225">
          <cell r="A225">
            <v>181</v>
          </cell>
          <cell r="B225" t="str">
            <v>Transformador TF-1 de 750 kVA 13,2 kV/220-127 V</v>
          </cell>
          <cell r="C225" t="str">
            <v>un.</v>
          </cell>
          <cell r="D225">
            <v>0</v>
          </cell>
          <cell r="E225">
            <v>210</v>
          </cell>
        </row>
        <row r="226">
          <cell r="A226">
            <v>182</v>
          </cell>
          <cell r="B226" t="str">
            <v>Transformador TF-3 de 50 kVA 13,2 kV/380-220 V</v>
          </cell>
          <cell r="C226" t="str">
            <v>un.</v>
          </cell>
          <cell r="D226">
            <v>0</v>
          </cell>
          <cell r="E226">
            <v>100</v>
          </cell>
        </row>
        <row r="227">
          <cell r="A227">
            <v>183</v>
          </cell>
          <cell r="B227" t="str">
            <v>Vergalhão rosca total galvanização eletrolitica Ø 1/4"</v>
          </cell>
          <cell r="C227" t="str">
            <v>m</v>
          </cell>
          <cell r="D227">
            <v>1.57</v>
          </cell>
          <cell r="E227">
            <v>0.2</v>
          </cell>
        </row>
        <row r="228">
          <cell r="A228">
            <v>184</v>
          </cell>
          <cell r="B228" t="str">
            <v>Conjunto de infra-estrutura para o sistema de iluminação de emergência, composto de eletrodutos, cablagem, acessórios e suportes - Etapa 2</v>
          </cell>
          <cell r="C228" t="str">
            <v>vb</v>
          </cell>
          <cell r="D228">
            <v>9000</v>
          </cell>
          <cell r="E228">
            <v>150</v>
          </cell>
        </row>
        <row r="229">
          <cell r="A229">
            <v>185</v>
          </cell>
          <cell r="B229" t="str">
            <v>Luminária mod. PLS 532 da Intelligence com lampada Super 83</v>
          </cell>
          <cell r="C229" t="str">
            <v>pc</v>
          </cell>
          <cell r="D229">
            <v>0</v>
          </cell>
          <cell r="E229">
            <v>1</v>
          </cell>
        </row>
        <row r="230">
          <cell r="A230">
            <v>186</v>
          </cell>
          <cell r="B230" t="str">
            <v>Luminária mod. PLC 382 da Intelligence</v>
          </cell>
          <cell r="C230" t="str">
            <v>pc</v>
          </cell>
          <cell r="D230">
            <v>0</v>
          </cell>
          <cell r="E230">
            <v>1</v>
          </cell>
        </row>
        <row r="231">
          <cell r="A231">
            <v>187</v>
          </cell>
          <cell r="B231" t="str">
            <v>Luminária mod. PLR 201 da Intelligence com lampada AR 70  50 W</v>
          </cell>
          <cell r="C231" t="str">
            <v>pc</v>
          </cell>
          <cell r="D231">
            <v>0</v>
          </cell>
          <cell r="E231">
            <v>1</v>
          </cell>
        </row>
        <row r="232">
          <cell r="A232">
            <v>188</v>
          </cell>
          <cell r="B232" t="str">
            <v>Luminária mod. PLP 225 da Intelligence com lampada PAR 30   75W</v>
          </cell>
          <cell r="C232" t="str">
            <v>pc</v>
          </cell>
          <cell r="D232">
            <v>0</v>
          </cell>
          <cell r="E232">
            <v>1</v>
          </cell>
        </row>
        <row r="233">
          <cell r="A233">
            <v>189</v>
          </cell>
          <cell r="B233" t="str">
            <v>Luminária mod. PNC 211 da Intelligence com lampada FC-D  26W da Osram</v>
          </cell>
          <cell r="C233" t="str">
            <v>pc</v>
          </cell>
          <cell r="D233">
            <v>0</v>
          </cell>
          <cell r="E233">
            <v>1</v>
          </cell>
        </row>
        <row r="234">
          <cell r="A234">
            <v>190</v>
          </cell>
          <cell r="B234" t="str">
            <v>Luminária mod. PLD 210 da Intelligence com lampada DIC 50W da Osram</v>
          </cell>
          <cell r="C234" t="str">
            <v>pc</v>
          </cell>
          <cell r="D234">
            <v>0</v>
          </cell>
          <cell r="E234">
            <v>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RCAMENTO"/>
      <sheetName val="Materiais (25)"/>
      <sheetName val="Materiais (24)"/>
      <sheetName val="Materiais (23)"/>
      <sheetName val="Materiais (22)"/>
      <sheetName val="Materiais (21)"/>
      <sheetName val="Materiais (20)"/>
      <sheetName val="Materiais (19)"/>
      <sheetName val="Materiais (18)"/>
      <sheetName val="Materiais (17)"/>
      <sheetName val="Materiais (16)"/>
      <sheetName val="Materiais (15)"/>
      <sheetName val="Materiais (14)"/>
      <sheetName val="Materiais (13)"/>
      <sheetName val="Materiais (12)"/>
      <sheetName val="Materiais (11)"/>
      <sheetName val="Materiais (10)"/>
      <sheetName val="Materiais (9)"/>
      <sheetName val="Materiais (8)"/>
      <sheetName val="Materiais (7)"/>
      <sheetName val="Materiais (6)"/>
      <sheetName val="Materiais (5)"/>
      <sheetName val="Materiais (4)"/>
      <sheetName val="Materiais (3)"/>
      <sheetName val="Materiais (2)"/>
      <sheetName val="Materiais (1)"/>
      <sheetName val="Materiais "/>
      <sheetName val="Propo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lanilha"/>
      <sheetName val="comp civil"/>
      <sheetName val="mat civil"/>
      <sheetName val="cronograma"/>
      <sheetName val="mo"/>
      <sheetName val="di"/>
      <sheetName val="bdi"/>
      <sheetName val="acabamentos"/>
    </sheetNames>
    <sheetDataSet>
      <sheetData sheetId="0" refreshError="1"/>
      <sheetData sheetId="1"/>
      <sheetData sheetId="2">
        <row r="8">
          <cell r="A8" t="str">
            <v>Almoxarife</v>
          </cell>
        </row>
        <row r="9">
          <cell r="A9" t="str">
            <v>Apontador</v>
          </cell>
        </row>
        <row r="10">
          <cell r="A10" t="str">
            <v>Armador</v>
          </cell>
        </row>
        <row r="11">
          <cell r="A11" t="str">
            <v>Assistente administrativo</v>
          </cell>
        </row>
        <row r="12">
          <cell r="A12" t="str">
            <v>Carpinteiro</v>
          </cell>
        </row>
        <row r="13">
          <cell r="A13" t="str">
            <v>Eletricista</v>
          </cell>
        </row>
        <row r="14">
          <cell r="A14" t="str">
            <v>Encanador</v>
          </cell>
        </row>
        <row r="15">
          <cell r="A15" t="str">
            <v>Engenheiro Civil Residente</v>
          </cell>
        </row>
        <row r="16">
          <cell r="A16" t="str">
            <v>Engenheiro de Instalações</v>
          </cell>
        </row>
        <row r="17">
          <cell r="A17" t="str">
            <v>Encarregado de Instalações</v>
          </cell>
        </row>
        <row r="18">
          <cell r="A18" t="str">
            <v>Ladrilhista - m2</v>
          </cell>
        </row>
        <row r="19">
          <cell r="A19" t="str">
            <v>Mestre De Obras</v>
          </cell>
        </row>
        <row r="20">
          <cell r="A20" t="str">
            <v>Pedreiro</v>
          </cell>
        </row>
        <row r="21">
          <cell r="A21" t="str">
            <v>Pintor</v>
          </cell>
        </row>
        <row r="22">
          <cell r="A22" t="str">
            <v>Servente</v>
          </cell>
        </row>
        <row r="23">
          <cell r="A23" t="str">
            <v>Técnico De Segurança Do Trabalho</v>
          </cell>
        </row>
        <row r="27">
          <cell r="A27" t="str">
            <v>Consumo de água</v>
          </cell>
        </row>
        <row r="28">
          <cell r="A28" t="str">
            <v>Consumo de energia</v>
          </cell>
        </row>
        <row r="29">
          <cell r="A29" t="str">
            <v>Consumo de telefonia</v>
          </cell>
        </row>
        <row r="30">
          <cell r="A30" t="str">
            <v>Projeto As Built</v>
          </cell>
        </row>
        <row r="31">
          <cell r="A31" t="str">
            <v xml:space="preserve">Divisória em gesso acartonado tipo Drywall com isolamento termo acústico em lã mineral - E = 50 mm, incluso porta de 0,90 x 2,10 m. - H = 4,30 m. </v>
          </cell>
        </row>
        <row r="32">
          <cell r="A32" t="str">
            <v xml:space="preserve">Divisória comum com tratamento acústico em fibra mineral e acabamento em laminado melamínico cor gêlo e perfis brancos, incluso porta P7 - 0,80 x 2,10 m. Padrão Divulux ou equivalente - H = 2,80 m. - com terminação em forro de gesso acartonado. </v>
          </cell>
        </row>
        <row r="33">
          <cell r="A33" t="str">
            <v xml:space="preserve">Modular em fibra mineral Hunter Douglas, modêlo Saara - 1250 x 625 mm., incluso estrutura auxiliar </v>
          </cell>
        </row>
        <row r="34">
          <cell r="A34" t="str">
            <v xml:space="preserve">Forro de gesso acartonado </v>
          </cell>
        </row>
        <row r="35">
          <cell r="A35" t="str">
            <v xml:space="preserve">Piso monolítico Ancobrás tipo Keraplan EG - espessura 3 mm., específico para salas limpas, côr gêlo 9.009 </v>
          </cell>
        </row>
        <row r="36">
          <cell r="A36" t="str">
            <v>Jateamento captivo</v>
          </cell>
        </row>
        <row r="37">
          <cell r="A37" t="str">
            <v xml:space="preserve">Granilite - granulo branco, com junta de dilatação com perfis plásticos cinza a cada 1,50 m., polido </v>
          </cell>
        </row>
        <row r="38">
          <cell r="A38" t="str">
            <v xml:space="preserve">Granilite lavado com 80% granulo vermelho e marrom e separador plástico vernelho </v>
          </cell>
        </row>
        <row r="39">
          <cell r="A39" t="str">
            <v xml:space="preserve">Vinílico tipoTraffic As da Fademac, côr areia AS-665 </v>
          </cell>
        </row>
        <row r="40">
          <cell r="A40" t="str">
            <v>Rodapé de granilite - granulo branco, com junta de dilatação com perfis plásticos cinza a cada 1,50 m., polido</v>
          </cell>
        </row>
        <row r="41">
          <cell r="A41" t="str">
            <v>Rodapé monolítico Ancobrás tipo Keraplan EG - espessura 3 mm., específico para salas limpas, côr gêlo 9.009</v>
          </cell>
        </row>
        <row r="42">
          <cell r="A42" t="str">
            <v>Rodapé vinílico tipoTraffic As da Fademac, côr areia AS-665 - padrão hospitalar</v>
          </cell>
        </row>
        <row r="43">
          <cell r="A43" t="str">
            <v>Soleira em granilite - granulo branco, com junta de dilatação com perfis plásticos cinza a cada 1,50 m., polido</v>
          </cell>
        </row>
        <row r="44">
          <cell r="A44" t="str">
            <v>Soleira em monolítico Ancobrás tipo Keraplan EG - espessura 3 mm., específico para salas limpas, côr gêlo 9.009</v>
          </cell>
        </row>
        <row r="45">
          <cell r="A45" t="str">
            <v>Soleira em vinílico tipoTraffic As da Fademac, côr areia AS-665 - padrão hospitalar</v>
          </cell>
        </row>
        <row r="46">
          <cell r="A46" t="str">
            <v>Mão de obra colocação de portas sanitárias</v>
          </cell>
        </row>
        <row r="50">
          <cell r="A50" t="str">
            <v>Caminhão basculante (entulho)</v>
          </cell>
        </row>
        <row r="51">
          <cell r="A51" t="str">
            <v>Locação de container escritório com sanitário</v>
          </cell>
        </row>
        <row r="52">
          <cell r="A52" t="str">
            <v>Locação de container vestiário sanitário</v>
          </cell>
        </row>
        <row r="53">
          <cell r="A53" t="str">
            <v>Locação de container almoxarifado</v>
          </cell>
        </row>
        <row r="54">
          <cell r="A54" t="str">
            <v>Transporte de container</v>
          </cell>
        </row>
        <row r="58">
          <cell r="A58" t="str">
            <v>Tábua 1 x 12 - m2</v>
          </cell>
        </row>
        <row r="59">
          <cell r="A59" t="str">
            <v>Chapa resinada 12 mm</v>
          </cell>
        </row>
        <row r="60">
          <cell r="A60" t="str">
            <v>Ripa 7 x 1</v>
          </cell>
        </row>
        <row r="61">
          <cell r="A61" t="str">
            <v>P1 - 0,62 x 1,80 m. (divisórias de granilite)</v>
          </cell>
        </row>
        <row r="62">
          <cell r="A62" t="str">
            <v>P2 - 0,82 x 1,80 m. (divisórisa de granilite)</v>
          </cell>
        </row>
        <row r="63">
          <cell r="A63" t="str">
            <v>P3 - 1,10 x 1,80 m. (divisórias de granilite)</v>
          </cell>
        </row>
        <row r="64">
          <cell r="A64" t="str">
            <v>P4 - 1,30 x 2,15 m.</v>
          </cell>
        </row>
        <row r="65">
          <cell r="A65" t="str">
            <v>P5 - 0,90 x 2,15 m.</v>
          </cell>
        </row>
        <row r="66">
          <cell r="A66" t="str">
            <v>P6 - 0,90 x 2,15 m.</v>
          </cell>
        </row>
        <row r="67">
          <cell r="A67" t="str">
            <v>P9 - 1,30 x 2,15 m.</v>
          </cell>
        </row>
        <row r="68">
          <cell r="A68" t="str">
            <v>P10 - 1,30 x 2,15 m.</v>
          </cell>
        </row>
        <row r="69">
          <cell r="A69" t="str">
            <v>P11 - 1,30 x 2,15 m.</v>
          </cell>
        </row>
        <row r="70">
          <cell r="A70" t="str">
            <v>P12 - 1,30 x 2,15 m.</v>
          </cell>
        </row>
        <row r="71">
          <cell r="A71" t="str">
            <v>P13 - 0,80 x 2,15 m.</v>
          </cell>
        </row>
        <row r="72">
          <cell r="A72" t="str">
            <v>P15 - 0,90 x 2,15 m.</v>
          </cell>
        </row>
        <row r="73">
          <cell r="A73" t="str">
            <v>C1 - 3,48 x 1,20 m.</v>
          </cell>
        </row>
        <row r="74">
          <cell r="A74" t="str">
            <v>C2 - 2,00 x 1,10 m.</v>
          </cell>
        </row>
        <row r="75">
          <cell r="A75" t="str">
            <v>C3 - 1,60 X 1,10 m.</v>
          </cell>
        </row>
        <row r="76">
          <cell r="A76" t="str">
            <v>P8 - 0,75 x 1,25 m.</v>
          </cell>
        </row>
        <row r="77">
          <cell r="A77" t="str">
            <v>P14 - 1,30 x 2,15 m. (PCF)</v>
          </cell>
        </row>
        <row r="78">
          <cell r="A78" t="str">
            <v>P16 - 1,30 x 2,15 m. (PCF)</v>
          </cell>
        </row>
        <row r="79">
          <cell r="A79" t="str">
            <v>P17 - 1,30 x 2,15 m. (PCF)</v>
          </cell>
        </row>
        <row r="80">
          <cell r="A80" t="str">
            <v>C4 - 2,75 x 1,20 m.</v>
          </cell>
        </row>
        <row r="81">
          <cell r="A81" t="str">
            <v>C5 - 3,30 x 1,20 m.</v>
          </cell>
        </row>
        <row r="82">
          <cell r="A82" t="str">
            <v>C6 - 3,40 x 1,70 m.</v>
          </cell>
        </row>
        <row r="83">
          <cell r="A83" t="str">
            <v>C7 - 2,00 x 1,70 m.</v>
          </cell>
        </row>
        <row r="84">
          <cell r="A84" t="str">
            <v>C8 - 3,40 x 1,70 m.</v>
          </cell>
        </row>
        <row r="85">
          <cell r="A85" t="str">
            <v>C9 - 2,75 x 0,60 m.</v>
          </cell>
        </row>
        <row r="86">
          <cell r="A86" t="str">
            <v>C10 - 3,40 x 0,60 m.</v>
          </cell>
        </row>
        <row r="87">
          <cell r="A87" t="str">
            <v>C11 - 1,40 x 1,10 m.</v>
          </cell>
        </row>
        <row r="88">
          <cell r="A88" t="str">
            <v>C12 - 0,80 x 2,90 m.</v>
          </cell>
        </row>
        <row r="89">
          <cell r="A89" t="str">
            <v>C13 - 2,60 x 1,10 m.</v>
          </cell>
        </row>
        <row r="90">
          <cell r="A90" t="str">
            <v>C14 - 2,00 x 1,10 m.</v>
          </cell>
        </row>
        <row r="91">
          <cell r="A91" t="str">
            <v>C15 - 1,80 x 1,10 m.</v>
          </cell>
        </row>
        <row r="92">
          <cell r="A92" t="str">
            <v>C16 - 1,60 x 1,10 m.</v>
          </cell>
        </row>
        <row r="93">
          <cell r="A93" t="str">
            <v>C17 - 2,00 x 1,10 m.</v>
          </cell>
        </row>
        <row r="94">
          <cell r="A94" t="str">
            <v>C18 - 3,40 x 0,60 m.</v>
          </cell>
        </row>
        <row r="95">
          <cell r="A95" t="str">
            <v>C19 - 2,75 x 1,20 m.</v>
          </cell>
        </row>
        <row r="96">
          <cell r="A96" t="str">
            <v>C20 - 1,20 x 1,10 m.</v>
          </cell>
        </row>
        <row r="97">
          <cell r="A97" t="str">
            <v>C21 - 0,80 x 1,10 m.</v>
          </cell>
        </row>
        <row r="98">
          <cell r="A98" t="str">
            <v>C22 - 2,60 x 1,10 m.</v>
          </cell>
        </row>
        <row r="99">
          <cell r="A99" t="str">
            <v>C23 - 3,50 x 0,80 m.</v>
          </cell>
        </row>
        <row r="100">
          <cell r="A100" t="str">
            <v>Conjunto de corrimão para saguão de entrada</v>
          </cell>
        </row>
        <row r="101">
          <cell r="A101" t="str">
            <v>Corrimão para escadas de acesso o pavimento superior</v>
          </cell>
        </row>
        <row r="102">
          <cell r="A102" t="str">
            <v>Refletivo bronze - 6,00 mm</v>
          </cell>
        </row>
        <row r="103">
          <cell r="A103" t="str">
            <v>Cristal liso - 4 mm.</v>
          </cell>
        </row>
        <row r="104">
          <cell r="A104" t="str">
            <v>Aramado</v>
          </cell>
        </row>
        <row r="105">
          <cell r="A105" t="str">
            <v>Águarraz</v>
          </cell>
        </row>
        <row r="106">
          <cell r="A106" t="str">
            <v>Lixa 100</v>
          </cell>
        </row>
        <row r="107">
          <cell r="A107" t="str">
            <v>Liquibase</v>
          </cell>
        </row>
        <row r="108">
          <cell r="A108" t="str">
            <v>Latex acrílico</v>
          </cell>
        </row>
        <row r="109">
          <cell r="A109" t="str">
            <v>Fundo nivelador</v>
          </cell>
        </row>
        <row r="110">
          <cell r="A110" t="str">
            <v>Massa acrílica</v>
          </cell>
        </row>
        <row r="111">
          <cell r="A111" t="str">
            <v>Esmalte sintético</v>
          </cell>
        </row>
        <row r="112">
          <cell r="A112" t="str">
            <v>Zarcão</v>
          </cell>
        </row>
        <row r="113">
          <cell r="A113" t="str">
            <v>Aço CA 50</v>
          </cell>
        </row>
        <row r="114">
          <cell r="A114" t="str">
            <v>Arame recozido 18</v>
          </cell>
        </row>
        <row r="115">
          <cell r="A115" t="str">
            <v>Tampa em ferro fundido</v>
          </cell>
        </row>
        <row r="116">
          <cell r="A116" t="str">
            <v>Tijolo maciço</v>
          </cell>
        </row>
        <row r="117">
          <cell r="A117" t="str">
            <v>Areia</v>
          </cell>
        </row>
        <row r="118">
          <cell r="A118" t="str">
            <v>Pedra</v>
          </cell>
        </row>
        <row r="119">
          <cell r="A119" t="str">
            <v>Cal hidratada</v>
          </cell>
        </row>
        <row r="120">
          <cell r="A120" t="str">
            <v>Cimento</v>
          </cell>
        </row>
        <row r="121">
          <cell r="A121" t="str">
            <v>Cimento branco</v>
          </cell>
        </row>
        <row r="122">
          <cell r="A122" t="str">
            <v>Massa pronta</v>
          </cell>
        </row>
        <row r="123">
          <cell r="A123" t="str">
            <v>Massa fina</v>
          </cell>
        </row>
        <row r="124">
          <cell r="A124" t="str">
            <v>Argamassa de assentamento e rejunte de pastilha</v>
          </cell>
        </row>
        <row r="125">
          <cell r="A125" t="str">
            <v>Neutrol</v>
          </cell>
        </row>
        <row r="126">
          <cell r="A126" t="str">
            <v>Pastilha de porcelana, formato 2,5 x 2,5 mm, coleção Jatobá Natural, JN 6602 - 3/4 e JN 6808 - 1/4</v>
          </cell>
        </row>
        <row r="127">
          <cell r="A127" t="str">
            <v>Divisórias de granilite  - E = 3 cm.</v>
          </cell>
        </row>
        <row r="128">
          <cell r="A128" t="str">
            <v>MO Colocação de Divisória de Granilite</v>
          </cell>
        </row>
        <row r="129">
          <cell r="A129" t="str">
            <v>Batente de alumínio</v>
          </cell>
        </row>
        <row r="130">
          <cell r="A130" t="str">
            <v>Junta plásica cinza</v>
          </cell>
        </row>
        <row r="131">
          <cell r="A131" t="str">
            <v xml:space="preserve">Tátil de alerta - Podotátil da Tecnogran </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89"/>
  <sheetViews>
    <sheetView workbookViewId="0"/>
  </sheetViews>
  <sheetFormatPr defaultColWidth="9" defaultRowHeight="15.6"/>
  <cols>
    <col min="1" max="1" width="3.3984375" style="1" customWidth="1"/>
    <col min="2" max="2" width="9" style="1"/>
    <col min="3" max="3" width="45.69921875" style="1" customWidth="1"/>
    <col min="4" max="7" width="12.59765625" style="1" customWidth="1"/>
    <col min="8" max="10" width="12.59765625" style="64" customWidth="1"/>
    <col min="11" max="16384" width="9" style="1"/>
  </cols>
  <sheetData>
    <row r="1" spans="1:11" ht="16.2" thickBot="1">
      <c r="A1" s="2" t="s">
        <v>0</v>
      </c>
      <c r="B1" s="3"/>
      <c r="C1" s="2"/>
      <c r="D1" s="2"/>
      <c r="E1" s="2"/>
      <c r="F1" s="2"/>
      <c r="G1" s="2"/>
      <c r="H1" s="9"/>
      <c r="I1" s="9"/>
      <c r="J1" s="9"/>
      <c r="K1" s="2"/>
    </row>
    <row r="2" spans="1:11">
      <c r="A2" s="2"/>
      <c r="B2" s="25"/>
      <c r="C2" s="26"/>
      <c r="D2" s="26"/>
      <c r="E2" s="26"/>
      <c r="F2" s="26"/>
      <c r="G2" s="26"/>
      <c r="H2" s="43"/>
      <c r="I2" s="43"/>
      <c r="J2" s="44"/>
      <c r="K2" s="2"/>
    </row>
    <row r="3" spans="1:11" ht="17.399999999999999">
      <c r="A3" s="2"/>
      <c r="B3" s="592" t="s">
        <v>626</v>
      </c>
      <c r="C3" s="593"/>
      <c r="D3" s="593"/>
      <c r="E3" s="593"/>
      <c r="F3" s="593"/>
      <c r="G3" s="593"/>
      <c r="H3" s="593"/>
      <c r="I3" s="593"/>
      <c r="J3" s="594"/>
      <c r="K3" s="2"/>
    </row>
    <row r="4" spans="1:11" ht="17.399999999999999">
      <c r="A4" s="2"/>
      <c r="B4" s="41"/>
      <c r="C4" s="42"/>
      <c r="D4" s="42"/>
      <c r="E4" s="42"/>
      <c r="F4" s="42"/>
      <c r="G4" s="42"/>
      <c r="H4" s="45"/>
      <c r="I4" s="45"/>
      <c r="J4" s="46"/>
      <c r="K4" s="2"/>
    </row>
    <row r="5" spans="1:11" ht="17.399999999999999">
      <c r="A5" s="2"/>
      <c r="B5" s="41"/>
      <c r="C5" s="47" t="s">
        <v>476</v>
      </c>
      <c r="D5" s="112" t="s">
        <v>477</v>
      </c>
      <c r="E5" s="112" t="s">
        <v>478</v>
      </c>
      <c r="F5" s="112" t="s">
        <v>479</v>
      </c>
      <c r="G5" s="49"/>
      <c r="H5" s="112" t="s">
        <v>480</v>
      </c>
      <c r="I5" s="113" t="s">
        <v>481</v>
      </c>
      <c r="J5" s="46"/>
      <c r="K5" s="2"/>
    </row>
    <row r="6" spans="1:11" ht="17.399999999999999">
      <c r="A6" s="2"/>
      <c r="B6" s="41"/>
      <c r="C6" s="51" t="s">
        <v>68</v>
      </c>
      <c r="D6" s="52"/>
      <c r="E6" s="52"/>
      <c r="F6" s="52"/>
      <c r="G6" s="53"/>
      <c r="H6" s="54"/>
      <c r="I6" s="55"/>
      <c r="J6" s="46"/>
      <c r="K6" s="2"/>
    </row>
    <row r="7" spans="1:11" ht="17.399999999999999">
      <c r="A7" s="2"/>
      <c r="B7" s="41"/>
      <c r="C7" s="31" t="s">
        <v>482</v>
      </c>
      <c r="D7" s="56" t="s">
        <v>483</v>
      </c>
      <c r="E7" s="56" t="s">
        <v>311</v>
      </c>
      <c r="F7" s="56" t="s">
        <v>484</v>
      </c>
      <c r="G7" s="56"/>
      <c r="H7" s="56">
        <f>I39+I60</f>
        <v>3</v>
      </c>
      <c r="I7" s="56">
        <f>J39+J60</f>
        <v>12.600000000000001</v>
      </c>
      <c r="J7" s="57"/>
      <c r="K7" s="2"/>
    </row>
    <row r="8" spans="1:11" ht="17.399999999999999">
      <c r="A8" s="2"/>
      <c r="B8" s="41"/>
      <c r="C8" s="31" t="s">
        <v>485</v>
      </c>
      <c r="D8" s="56" t="s">
        <v>483</v>
      </c>
      <c r="E8" s="56" t="s">
        <v>625</v>
      </c>
      <c r="F8" s="56" t="s">
        <v>487</v>
      </c>
      <c r="G8" s="56"/>
      <c r="H8" s="56">
        <f>I40+I61+I81+I100+I117+I133+I150+I167+I184</f>
        <v>301</v>
      </c>
      <c r="I8" s="56">
        <f>J40+J61+J81+J100+J117+J133+J150+J167+J184</f>
        <v>505.68000000000006</v>
      </c>
      <c r="J8" s="57"/>
      <c r="K8" s="2"/>
    </row>
    <row r="9" spans="1:11" ht="17.399999999999999">
      <c r="A9" s="2"/>
      <c r="B9" s="41"/>
      <c r="C9" s="31" t="s">
        <v>485</v>
      </c>
      <c r="D9" s="56" t="s">
        <v>483</v>
      </c>
      <c r="E9" s="56" t="s">
        <v>625</v>
      </c>
      <c r="F9" s="56" t="s">
        <v>488</v>
      </c>
      <c r="G9" s="56"/>
      <c r="H9" s="56">
        <f>I41+I62+I82+I101+I118+I134+I151+I168+I185</f>
        <v>32</v>
      </c>
      <c r="I9" s="56">
        <f>J41+J62+J82+J101+J118+J134+J151+J168+J185</f>
        <v>60.480000000000011</v>
      </c>
      <c r="J9" s="57"/>
      <c r="K9" s="2"/>
    </row>
    <row r="10" spans="1:11" ht="17.399999999999999">
      <c r="A10" s="2"/>
      <c r="B10" s="41"/>
      <c r="C10" s="31" t="s">
        <v>482</v>
      </c>
      <c r="D10" s="56" t="s">
        <v>483</v>
      </c>
      <c r="E10" s="56" t="s">
        <v>625</v>
      </c>
      <c r="F10" s="56" t="s">
        <v>489</v>
      </c>
      <c r="G10" s="56"/>
      <c r="H10" s="56">
        <f>I83+I102+I119+I135+I152+I169+I186</f>
        <v>59</v>
      </c>
      <c r="I10" s="56">
        <f>J83+J102+J119+J135+J152+J169+J186</f>
        <v>148.68</v>
      </c>
      <c r="J10" s="57"/>
      <c r="K10" s="2"/>
    </row>
    <row r="11" spans="1:11" ht="17.399999999999999">
      <c r="A11" s="2"/>
      <c r="B11" s="41"/>
      <c r="C11" s="31" t="s">
        <v>482</v>
      </c>
      <c r="D11" s="56" t="s">
        <v>483</v>
      </c>
      <c r="E11" s="56" t="s">
        <v>625</v>
      </c>
      <c r="F11" s="56" t="s">
        <v>490</v>
      </c>
      <c r="G11" s="56"/>
      <c r="H11" s="56">
        <f>I42+I63+I84+I103+I120+I187+I203</f>
        <v>46</v>
      </c>
      <c r="I11" s="56">
        <f>J42+J63+J84+J103+J120+J187+J203</f>
        <v>154.56000000000003</v>
      </c>
      <c r="J11" s="57"/>
      <c r="K11" s="2"/>
    </row>
    <row r="12" spans="1:11" ht="17.399999999999999">
      <c r="A12" s="2"/>
      <c r="B12" s="41"/>
      <c r="C12" s="31" t="s">
        <v>482</v>
      </c>
      <c r="D12" s="56" t="s">
        <v>483</v>
      </c>
      <c r="E12" s="56" t="s">
        <v>625</v>
      </c>
      <c r="F12" s="56" t="s">
        <v>491</v>
      </c>
      <c r="G12" s="56"/>
      <c r="H12" s="56">
        <f>I64</f>
        <v>2</v>
      </c>
      <c r="I12" s="56">
        <f>J64</f>
        <v>8.82</v>
      </c>
      <c r="J12" s="57"/>
      <c r="K12" s="2"/>
    </row>
    <row r="13" spans="1:11" ht="17.399999999999999">
      <c r="A13" s="2"/>
      <c r="B13" s="41"/>
      <c r="C13" s="31" t="s">
        <v>482</v>
      </c>
      <c r="D13" s="56" t="s">
        <v>483</v>
      </c>
      <c r="E13" s="56" t="s">
        <v>486</v>
      </c>
      <c r="F13" s="56" t="s">
        <v>492</v>
      </c>
      <c r="G13" s="56"/>
      <c r="H13" s="56">
        <f>I65</f>
        <v>3</v>
      </c>
      <c r="I13" s="56">
        <f>J65</f>
        <v>13.860000000000003</v>
      </c>
      <c r="J13" s="57"/>
      <c r="K13" s="2"/>
    </row>
    <row r="14" spans="1:11" ht="17.399999999999999">
      <c r="A14" s="2"/>
      <c r="B14" s="41"/>
      <c r="C14" s="31" t="s">
        <v>485</v>
      </c>
      <c r="D14" s="56" t="s">
        <v>483</v>
      </c>
      <c r="E14" s="56" t="s">
        <v>493</v>
      </c>
      <c r="F14" s="56" t="s">
        <v>494</v>
      </c>
      <c r="G14" s="56"/>
      <c r="H14" s="56">
        <f>I43+I66+I85+I104+I121+I136+I153+I170+I188</f>
        <v>86</v>
      </c>
      <c r="I14" s="56"/>
      <c r="J14" s="57"/>
      <c r="K14" s="2"/>
    </row>
    <row r="15" spans="1:11" ht="17.399999999999999">
      <c r="A15" s="2"/>
      <c r="B15" s="41"/>
      <c r="C15" s="31" t="s">
        <v>485</v>
      </c>
      <c r="D15" s="56" t="s">
        <v>483</v>
      </c>
      <c r="E15" s="58" t="s">
        <v>495</v>
      </c>
      <c r="F15" s="56" t="s">
        <v>494</v>
      </c>
      <c r="G15" s="56"/>
      <c r="H15" s="56">
        <f>I44</f>
        <v>3</v>
      </c>
      <c r="I15" s="56"/>
      <c r="J15" s="57"/>
      <c r="K15" s="2"/>
    </row>
    <row r="16" spans="1:11" ht="17.399999999999999">
      <c r="A16" s="2"/>
      <c r="B16" s="41"/>
      <c r="C16" s="31" t="s">
        <v>76</v>
      </c>
      <c r="D16" s="56"/>
      <c r="E16" s="56"/>
      <c r="F16" s="56"/>
      <c r="G16" s="56"/>
      <c r="H16" s="56"/>
      <c r="I16" s="56"/>
      <c r="J16" s="57"/>
      <c r="K16" s="2"/>
    </row>
    <row r="17" spans="1:11" ht="17.399999999999999">
      <c r="A17" s="2"/>
      <c r="B17" s="41"/>
      <c r="C17" s="31" t="s">
        <v>485</v>
      </c>
      <c r="D17" s="56" t="s">
        <v>496</v>
      </c>
      <c r="E17" s="56" t="s">
        <v>497</v>
      </c>
      <c r="F17" s="56" t="s">
        <v>498</v>
      </c>
      <c r="G17" s="56"/>
      <c r="H17" s="56">
        <f>I46+I68+I87+I138+I155+I172+I190</f>
        <v>80</v>
      </c>
      <c r="I17" s="56"/>
      <c r="J17" s="57"/>
      <c r="K17" s="2"/>
    </row>
    <row r="18" spans="1:11" ht="17.399999999999999">
      <c r="A18" s="2"/>
      <c r="B18" s="41"/>
      <c r="C18" s="31" t="s">
        <v>485</v>
      </c>
      <c r="D18" s="56" t="s">
        <v>483</v>
      </c>
      <c r="E18" s="56" t="s">
        <v>486</v>
      </c>
      <c r="F18" s="56" t="s">
        <v>498</v>
      </c>
      <c r="G18" s="56"/>
      <c r="H18" s="56">
        <f>I47</f>
        <v>4</v>
      </c>
      <c r="I18" s="56"/>
      <c r="J18" s="57"/>
      <c r="K18" s="2"/>
    </row>
    <row r="19" spans="1:11" ht="17.399999999999999">
      <c r="A19" s="2"/>
      <c r="B19" s="41"/>
      <c r="C19" s="31" t="s">
        <v>485</v>
      </c>
      <c r="D19" s="56" t="s">
        <v>483</v>
      </c>
      <c r="E19" s="56" t="s">
        <v>486</v>
      </c>
      <c r="F19" s="56" t="s">
        <v>499</v>
      </c>
      <c r="G19" s="56"/>
      <c r="H19" s="56">
        <f>I48</f>
        <v>2</v>
      </c>
      <c r="I19" s="56"/>
      <c r="J19" s="57"/>
      <c r="K19" s="2"/>
    </row>
    <row r="20" spans="1:11" ht="17.399999999999999">
      <c r="A20" s="2"/>
      <c r="B20" s="41"/>
      <c r="C20" s="31" t="s">
        <v>485</v>
      </c>
      <c r="D20" s="56" t="s">
        <v>483</v>
      </c>
      <c r="E20" s="56" t="s">
        <v>486</v>
      </c>
      <c r="F20" s="56" t="s">
        <v>500</v>
      </c>
      <c r="G20" s="56"/>
      <c r="H20" s="56">
        <f>I69</f>
        <v>10</v>
      </c>
      <c r="I20" s="56"/>
      <c r="J20" s="57"/>
      <c r="K20" s="2"/>
    </row>
    <row r="21" spans="1:11" ht="17.399999999999999">
      <c r="A21" s="2"/>
      <c r="B21" s="41"/>
      <c r="C21" s="51" t="s">
        <v>69</v>
      </c>
      <c r="D21" s="52"/>
      <c r="E21" s="52"/>
      <c r="F21" s="52" t="s">
        <v>0</v>
      </c>
      <c r="G21" s="53"/>
      <c r="H21" s="54"/>
      <c r="I21" s="55"/>
      <c r="J21" s="57"/>
      <c r="K21" s="2"/>
    </row>
    <row r="22" spans="1:11" ht="17.399999999999999">
      <c r="A22" s="2"/>
      <c r="B22" s="41"/>
      <c r="C22" s="31" t="s">
        <v>501</v>
      </c>
      <c r="D22" s="56" t="s">
        <v>486</v>
      </c>
      <c r="E22" s="56" t="s">
        <v>502</v>
      </c>
      <c r="F22" s="56" t="s">
        <v>503</v>
      </c>
      <c r="G22" s="56"/>
      <c r="H22" s="56"/>
      <c r="I22" s="56">
        <f>J50+J71+J89+J106+J123+J140+J157+J174+J192+J205</f>
        <v>1765.9255999999996</v>
      </c>
      <c r="J22" s="57"/>
      <c r="K22" s="2"/>
    </row>
    <row r="23" spans="1:11" ht="17.399999999999999">
      <c r="A23" s="2"/>
      <c r="B23" s="41"/>
      <c r="C23" s="31" t="s">
        <v>504</v>
      </c>
      <c r="D23" s="56" t="s">
        <v>505</v>
      </c>
      <c r="E23" s="56" t="s">
        <v>506</v>
      </c>
      <c r="F23" s="56" t="s">
        <v>503</v>
      </c>
      <c r="G23" s="56"/>
      <c r="H23" s="56">
        <f>I51+I72+I90+I107+I124+I141+I158+I175+I193</f>
        <v>36</v>
      </c>
      <c r="I23" s="56">
        <f>J51+J72+J90+J107+J124+J141+J158+J175+J193</f>
        <v>14.399999999999999</v>
      </c>
      <c r="J23" s="57"/>
      <c r="K23" s="2"/>
    </row>
    <row r="24" spans="1:11" ht="17.399999999999999">
      <c r="A24" s="2"/>
      <c r="B24" s="41"/>
      <c r="C24" s="51" t="s">
        <v>110</v>
      </c>
      <c r="D24" s="52"/>
      <c r="E24" s="52"/>
      <c r="F24" s="52"/>
      <c r="G24" s="53"/>
      <c r="H24" s="54"/>
      <c r="I24" s="55"/>
      <c r="J24" s="57"/>
      <c r="K24" s="2"/>
    </row>
    <row r="25" spans="1:11" ht="17.399999999999999">
      <c r="A25" s="2"/>
      <c r="B25" s="41"/>
      <c r="C25" s="31" t="s">
        <v>115</v>
      </c>
      <c r="D25" s="56" t="s">
        <v>505</v>
      </c>
      <c r="E25" s="56" t="s">
        <v>311</v>
      </c>
      <c r="F25" s="56" t="s">
        <v>503</v>
      </c>
      <c r="G25" s="56"/>
      <c r="H25" s="56" t="s">
        <v>0</v>
      </c>
      <c r="I25" s="56">
        <f>J53+J92+J109+J195</f>
        <v>19.492000000000001</v>
      </c>
      <c r="J25" s="57"/>
      <c r="K25" s="2"/>
    </row>
    <row r="26" spans="1:11" ht="17.399999999999999">
      <c r="A26" s="2"/>
      <c r="B26" s="41"/>
      <c r="C26" s="31" t="s">
        <v>507</v>
      </c>
      <c r="D26" s="56" t="s">
        <v>505</v>
      </c>
      <c r="E26" s="56" t="s">
        <v>311</v>
      </c>
      <c r="F26" s="56" t="s">
        <v>503</v>
      </c>
      <c r="G26" s="56"/>
      <c r="H26" s="56" t="s">
        <v>0</v>
      </c>
      <c r="I26" s="56">
        <f>J54</f>
        <v>26.154000000000003</v>
      </c>
      <c r="J26" s="57"/>
      <c r="K26" s="2"/>
    </row>
    <row r="27" spans="1:11" ht="17.399999999999999">
      <c r="A27" s="2"/>
      <c r="B27" s="41"/>
      <c r="C27" s="31" t="s">
        <v>508</v>
      </c>
      <c r="D27" s="56" t="s">
        <v>505</v>
      </c>
      <c r="E27" s="56" t="s">
        <v>311</v>
      </c>
      <c r="F27" s="56" t="s">
        <v>503</v>
      </c>
      <c r="G27" s="56"/>
      <c r="H27" s="56">
        <f>I55+I74+I93+I110+I126+I143+I160+I177+I196</f>
        <v>104</v>
      </c>
      <c r="I27" s="56">
        <f>J55+J74+J93+J110+J126+J143+J160+J177+J196</f>
        <v>4.16</v>
      </c>
      <c r="J27" s="57"/>
      <c r="K27" s="2"/>
    </row>
    <row r="28" spans="1:11" ht="17.399999999999999">
      <c r="A28" s="2"/>
      <c r="B28" s="41"/>
      <c r="C28" s="51" t="s">
        <v>509</v>
      </c>
      <c r="D28" s="52"/>
      <c r="E28" s="52"/>
      <c r="F28" s="52" t="s">
        <v>0</v>
      </c>
      <c r="G28" s="53"/>
      <c r="H28" s="54"/>
      <c r="I28" s="55"/>
      <c r="J28" s="57"/>
      <c r="K28" s="2"/>
    </row>
    <row r="29" spans="1:11" ht="17.399999999999999">
      <c r="A29" s="2"/>
      <c r="B29" s="41"/>
      <c r="C29" s="31" t="s">
        <v>510</v>
      </c>
      <c r="D29" s="56" t="s">
        <v>505</v>
      </c>
      <c r="E29" s="56" t="s">
        <v>506</v>
      </c>
      <c r="F29" s="56" t="s">
        <v>503</v>
      </c>
      <c r="G29" s="14"/>
      <c r="H29" s="40"/>
      <c r="I29" s="59">
        <f>J76+J95+J112+J128+J145+J162+J179+J198</f>
        <v>427.84000000000003</v>
      </c>
      <c r="J29" s="57"/>
      <c r="K29" s="2"/>
    </row>
    <row r="30" spans="1:11" ht="17.399999999999999">
      <c r="A30" s="2"/>
      <c r="B30" s="41"/>
      <c r="C30" s="28"/>
      <c r="D30" s="27"/>
      <c r="E30" s="42"/>
      <c r="F30" s="42"/>
      <c r="G30" s="42"/>
      <c r="H30" s="45"/>
      <c r="I30" s="60"/>
      <c r="J30" s="57"/>
      <c r="K30" s="2"/>
    </row>
    <row r="31" spans="1:11" ht="16.2" thickBot="1">
      <c r="A31" s="2"/>
      <c r="B31" s="29"/>
      <c r="C31" s="30"/>
      <c r="D31" s="30"/>
      <c r="E31" s="30"/>
      <c r="F31" s="30"/>
      <c r="G31" s="30"/>
      <c r="H31" s="61"/>
      <c r="I31" s="61"/>
      <c r="J31" s="62"/>
      <c r="K31" s="2"/>
    </row>
    <row r="32" spans="1:11">
      <c r="A32" s="2"/>
      <c r="B32" s="23"/>
      <c r="C32" s="24"/>
      <c r="D32" s="24"/>
      <c r="E32" s="24"/>
      <c r="F32" s="24"/>
      <c r="G32" s="24"/>
      <c r="H32" s="63"/>
      <c r="I32" s="63"/>
      <c r="J32" s="63"/>
      <c r="K32" s="2"/>
    </row>
    <row r="33" spans="1:11">
      <c r="A33" s="2"/>
      <c r="B33" s="23"/>
      <c r="C33" s="24"/>
      <c r="D33" s="24"/>
      <c r="E33" s="24"/>
      <c r="F33" s="24"/>
      <c r="G33" s="24"/>
      <c r="H33" s="63"/>
      <c r="I33" s="63"/>
      <c r="J33" s="63"/>
      <c r="K33" s="2"/>
    </row>
    <row r="34" spans="1:11">
      <c r="A34" s="2"/>
      <c r="B34" s="595" t="s">
        <v>40</v>
      </c>
      <c r="C34" s="595"/>
      <c r="D34" s="595"/>
      <c r="E34" s="595"/>
      <c r="F34" s="595"/>
      <c r="G34" s="595"/>
      <c r="H34" s="595"/>
      <c r="I34" s="595"/>
      <c r="J34" s="595"/>
      <c r="K34" s="2"/>
    </row>
    <row r="35" spans="1:11">
      <c r="A35" s="2"/>
      <c r="K35" s="2"/>
    </row>
    <row r="36" spans="1:11">
      <c r="A36" s="2"/>
      <c r="B36" s="10" t="s">
        <v>10</v>
      </c>
      <c r="C36" s="591" t="s">
        <v>15</v>
      </c>
      <c r="D36" s="591"/>
      <c r="E36" s="591"/>
      <c r="F36" s="591"/>
      <c r="G36" s="591"/>
      <c r="H36" s="591"/>
      <c r="I36" s="591"/>
      <c r="J36" s="11"/>
      <c r="K36" s="2"/>
    </row>
    <row r="37" spans="1:11">
      <c r="A37" s="2"/>
      <c r="B37" s="32"/>
      <c r="C37" s="47" t="s">
        <v>476</v>
      </c>
      <c r="D37" s="112" t="s">
        <v>477</v>
      </c>
      <c r="E37" s="112" t="s">
        <v>478</v>
      </c>
      <c r="F37" s="112" t="s">
        <v>479</v>
      </c>
      <c r="G37" s="49"/>
      <c r="H37" s="50"/>
      <c r="I37" s="48" t="s">
        <v>480</v>
      </c>
      <c r="J37" s="50" t="s">
        <v>481</v>
      </c>
      <c r="K37" s="2"/>
    </row>
    <row r="38" spans="1:11">
      <c r="A38" s="2"/>
      <c r="B38" s="65"/>
      <c r="C38" s="51" t="s">
        <v>68</v>
      </c>
      <c r="D38" s="52"/>
      <c r="E38" s="52"/>
      <c r="F38" s="52"/>
      <c r="G38" s="53"/>
      <c r="H38" s="54"/>
      <c r="I38" s="55"/>
      <c r="J38" s="66" t="s">
        <v>0</v>
      </c>
      <c r="K38" s="2"/>
    </row>
    <row r="39" spans="1:11">
      <c r="A39" s="2"/>
      <c r="B39" s="32" t="s">
        <v>0</v>
      </c>
      <c r="C39" s="31" t="s">
        <v>482</v>
      </c>
      <c r="D39" s="56" t="s">
        <v>483</v>
      </c>
      <c r="E39" s="56" t="s">
        <v>311</v>
      </c>
      <c r="F39" s="56" t="s">
        <v>484</v>
      </c>
      <c r="G39" s="14" t="s">
        <v>0</v>
      </c>
      <c r="H39" s="40" t="s">
        <v>0</v>
      </c>
      <c r="I39" s="48">
        <f t="shared" ref="I39:J41" si="0">I216</f>
        <v>2</v>
      </c>
      <c r="J39" s="50">
        <f t="shared" si="0"/>
        <v>8.4</v>
      </c>
      <c r="K39" s="2"/>
    </row>
    <row r="40" spans="1:11">
      <c r="A40" s="2"/>
      <c r="B40" s="32" t="s">
        <v>0</v>
      </c>
      <c r="C40" s="31" t="s">
        <v>485</v>
      </c>
      <c r="D40" s="56" t="s">
        <v>483</v>
      </c>
      <c r="E40" s="56" t="s">
        <v>486</v>
      </c>
      <c r="F40" s="56" t="s">
        <v>487</v>
      </c>
      <c r="G40" s="14" t="s">
        <v>0</v>
      </c>
      <c r="H40" s="40" t="s">
        <v>0</v>
      </c>
      <c r="I40" s="48">
        <f t="shared" si="0"/>
        <v>35</v>
      </c>
      <c r="J40" s="48">
        <f t="shared" si="0"/>
        <v>58.800000000000004</v>
      </c>
      <c r="K40" s="2"/>
    </row>
    <row r="41" spans="1:11">
      <c r="A41" s="2"/>
      <c r="B41" s="32" t="s">
        <v>0</v>
      </c>
      <c r="C41" s="31" t="s">
        <v>485</v>
      </c>
      <c r="D41" s="56" t="s">
        <v>483</v>
      </c>
      <c r="E41" s="56" t="s">
        <v>486</v>
      </c>
      <c r="F41" s="56" t="s">
        <v>488</v>
      </c>
      <c r="G41" s="14" t="s">
        <v>0</v>
      </c>
      <c r="H41" s="40" t="s">
        <v>0</v>
      </c>
      <c r="I41" s="48">
        <f t="shared" si="0"/>
        <v>6</v>
      </c>
      <c r="J41" s="48">
        <f t="shared" si="0"/>
        <v>11.34</v>
      </c>
      <c r="K41" s="2"/>
    </row>
    <row r="42" spans="1:11">
      <c r="A42" s="2"/>
      <c r="B42" s="32" t="s">
        <v>0</v>
      </c>
      <c r="C42" s="31" t="s">
        <v>482</v>
      </c>
      <c r="D42" s="56" t="s">
        <v>483</v>
      </c>
      <c r="E42" s="56" t="s">
        <v>486</v>
      </c>
      <c r="F42" s="56" t="s">
        <v>490</v>
      </c>
      <c r="G42" s="14" t="s">
        <v>0</v>
      </c>
      <c r="H42" s="40" t="s">
        <v>0</v>
      </c>
      <c r="I42" s="48">
        <f>SUM(I219:I220)</f>
        <v>16</v>
      </c>
      <c r="J42" s="48">
        <f>SUM(J219:J220)</f>
        <v>53.760000000000005</v>
      </c>
      <c r="K42" s="2"/>
    </row>
    <row r="43" spans="1:11">
      <c r="A43" s="2"/>
      <c r="B43" s="32" t="s">
        <v>0</v>
      </c>
      <c r="C43" s="31" t="s">
        <v>485</v>
      </c>
      <c r="D43" s="56" t="s">
        <v>483</v>
      </c>
      <c r="E43" s="56" t="s">
        <v>493</v>
      </c>
      <c r="F43" s="56" t="s">
        <v>494</v>
      </c>
      <c r="G43" s="14" t="s">
        <v>0</v>
      </c>
      <c r="H43" s="40" t="s">
        <v>0</v>
      </c>
      <c r="I43" s="48">
        <f>I221</f>
        <v>8</v>
      </c>
      <c r="J43" s="50">
        <f>J221</f>
        <v>16.8</v>
      </c>
      <c r="K43" s="2"/>
    </row>
    <row r="44" spans="1:11">
      <c r="A44" s="2"/>
      <c r="B44" s="32" t="s">
        <v>0</v>
      </c>
      <c r="C44" s="31" t="s">
        <v>485</v>
      </c>
      <c r="D44" s="56" t="s">
        <v>483</v>
      </c>
      <c r="E44" s="58" t="s">
        <v>495</v>
      </c>
      <c r="F44" s="56" t="s">
        <v>494</v>
      </c>
      <c r="G44" s="14" t="s">
        <v>0</v>
      </c>
      <c r="H44" s="40" t="s">
        <v>0</v>
      </c>
      <c r="I44" s="48">
        <f>I222</f>
        <v>3</v>
      </c>
      <c r="J44" s="50">
        <f>J222</f>
        <v>6.3000000000000007</v>
      </c>
      <c r="K44" s="2"/>
    </row>
    <row r="45" spans="1:11">
      <c r="A45" s="2"/>
      <c r="B45" s="32"/>
      <c r="C45" s="31" t="s">
        <v>76</v>
      </c>
      <c r="D45" s="56"/>
      <c r="E45" s="56"/>
      <c r="F45" s="56"/>
      <c r="G45" s="14"/>
      <c r="H45" s="40"/>
      <c r="I45" s="59"/>
      <c r="J45" s="50"/>
      <c r="K45" s="2"/>
    </row>
    <row r="46" spans="1:11">
      <c r="A46" s="2"/>
      <c r="B46" s="32" t="s">
        <v>0</v>
      </c>
      <c r="C46" s="31" t="s">
        <v>485</v>
      </c>
      <c r="D46" s="56" t="s">
        <v>496</v>
      </c>
      <c r="E46" s="56" t="s">
        <v>497</v>
      </c>
      <c r="F46" s="56" t="s">
        <v>498</v>
      </c>
      <c r="G46" s="14" t="s">
        <v>0</v>
      </c>
      <c r="H46" s="40" t="s">
        <v>0</v>
      </c>
      <c r="I46" s="48">
        <f t="shared" ref="I46:J48" si="1">I224</f>
        <v>22</v>
      </c>
      <c r="J46" s="48">
        <f t="shared" si="1"/>
        <v>23.76</v>
      </c>
      <c r="K46" s="2"/>
    </row>
    <row r="47" spans="1:11">
      <c r="A47" s="2"/>
      <c r="B47" s="32" t="s">
        <v>0</v>
      </c>
      <c r="C47" s="31" t="s">
        <v>485</v>
      </c>
      <c r="D47" s="56" t="s">
        <v>483</v>
      </c>
      <c r="E47" s="56" t="s">
        <v>486</v>
      </c>
      <c r="F47" s="56" t="s">
        <v>498</v>
      </c>
      <c r="G47" s="14" t="s">
        <v>0</v>
      </c>
      <c r="H47" s="40" t="s">
        <v>0</v>
      </c>
      <c r="I47" s="48">
        <f t="shared" si="1"/>
        <v>4</v>
      </c>
      <c r="J47" s="48">
        <f t="shared" si="1"/>
        <v>4.32</v>
      </c>
      <c r="K47" s="2"/>
    </row>
    <row r="48" spans="1:11">
      <c r="A48" s="2"/>
      <c r="B48" s="32" t="s">
        <v>0</v>
      </c>
      <c r="C48" s="31" t="s">
        <v>485</v>
      </c>
      <c r="D48" s="56" t="s">
        <v>483</v>
      </c>
      <c r="E48" s="56" t="s">
        <v>486</v>
      </c>
      <c r="F48" s="56" t="s">
        <v>499</v>
      </c>
      <c r="G48" s="14" t="s">
        <v>0</v>
      </c>
      <c r="H48" s="40" t="s">
        <v>0</v>
      </c>
      <c r="I48" s="48">
        <f t="shared" si="1"/>
        <v>2</v>
      </c>
      <c r="J48" s="48">
        <f t="shared" si="1"/>
        <v>3.24</v>
      </c>
      <c r="K48" s="2"/>
    </row>
    <row r="49" spans="1:11">
      <c r="A49" s="2"/>
      <c r="B49" s="65"/>
      <c r="C49" s="51" t="s">
        <v>69</v>
      </c>
      <c r="D49" s="52"/>
      <c r="E49" s="52"/>
      <c r="F49" s="52" t="s">
        <v>0</v>
      </c>
      <c r="G49" s="53"/>
      <c r="H49" s="54"/>
      <c r="I49" s="55"/>
      <c r="J49" s="66"/>
      <c r="K49" s="2"/>
    </row>
    <row r="50" spans="1:11">
      <c r="A50" s="2"/>
      <c r="B50" s="32" t="s">
        <v>0</v>
      </c>
      <c r="C50" s="31" t="s">
        <v>501</v>
      </c>
      <c r="D50" s="56" t="s">
        <v>486</v>
      </c>
      <c r="E50" s="56" t="s">
        <v>502</v>
      </c>
      <c r="F50" s="56" t="s">
        <v>503</v>
      </c>
      <c r="G50" s="14" t="s">
        <v>0</v>
      </c>
      <c r="H50" s="40" t="s">
        <v>0</v>
      </c>
      <c r="I50" s="59" t="s">
        <v>0</v>
      </c>
      <c r="J50" s="50">
        <f>SUM($J$228:$J$255)</f>
        <v>144.55000000000001</v>
      </c>
      <c r="K50" s="2"/>
    </row>
    <row r="51" spans="1:11">
      <c r="A51" s="2"/>
      <c r="B51" s="67"/>
      <c r="C51" s="31" t="s">
        <v>504</v>
      </c>
      <c r="D51" s="56" t="s">
        <v>505</v>
      </c>
      <c r="E51" s="56" t="s">
        <v>506</v>
      </c>
      <c r="F51" s="56" t="s">
        <v>503</v>
      </c>
      <c r="G51" s="14"/>
      <c r="H51" s="40"/>
      <c r="I51" s="48">
        <v>4</v>
      </c>
      <c r="J51" s="50">
        <f>I51*0.4</f>
        <v>1.6</v>
      </c>
      <c r="K51" s="2"/>
    </row>
    <row r="52" spans="1:11">
      <c r="A52" s="2"/>
      <c r="B52" s="65"/>
      <c r="C52" s="51" t="s">
        <v>110</v>
      </c>
      <c r="D52" s="52"/>
      <c r="E52" s="52"/>
      <c r="F52" s="52"/>
      <c r="G52" s="53"/>
      <c r="H52" s="54"/>
      <c r="I52" s="55"/>
      <c r="J52" s="66" t="s">
        <v>0</v>
      </c>
      <c r="K52" s="2"/>
    </row>
    <row r="53" spans="1:11">
      <c r="A53" s="2"/>
      <c r="B53" s="32" t="s">
        <v>0</v>
      </c>
      <c r="C53" s="31" t="s">
        <v>115</v>
      </c>
      <c r="D53" s="56" t="s">
        <v>505</v>
      </c>
      <c r="E53" s="56" t="s">
        <v>311</v>
      </c>
      <c r="F53" s="56" t="s">
        <v>503</v>
      </c>
      <c r="G53" s="14" t="s">
        <v>0</v>
      </c>
      <c r="H53" s="40" t="s">
        <v>0</v>
      </c>
      <c r="I53" s="59" t="s">
        <v>0</v>
      </c>
      <c r="J53" s="50">
        <f>SUM($J$257:$J$261)</f>
        <v>11.792000000000002</v>
      </c>
      <c r="K53" s="2"/>
    </row>
    <row r="54" spans="1:11">
      <c r="A54" s="2"/>
      <c r="B54" s="32" t="s">
        <v>0</v>
      </c>
      <c r="C54" s="31" t="s">
        <v>507</v>
      </c>
      <c r="D54" s="56" t="s">
        <v>505</v>
      </c>
      <c r="E54" s="56" t="s">
        <v>311</v>
      </c>
      <c r="F54" s="56" t="s">
        <v>503</v>
      </c>
      <c r="G54" s="14" t="s">
        <v>0</v>
      </c>
      <c r="H54" s="40" t="s">
        <v>0</v>
      </c>
      <c r="I54" s="59" t="s">
        <v>0</v>
      </c>
      <c r="J54" s="50">
        <f>SUM($J$262:$J$266)</f>
        <v>26.154000000000003</v>
      </c>
      <c r="K54" s="2"/>
    </row>
    <row r="55" spans="1:11">
      <c r="A55" s="2"/>
      <c r="B55" s="67"/>
      <c r="C55" s="31" t="s">
        <v>508</v>
      </c>
      <c r="D55" s="56" t="s">
        <v>505</v>
      </c>
      <c r="E55" s="56" t="s">
        <v>311</v>
      </c>
      <c r="F55" s="56" t="s">
        <v>503</v>
      </c>
      <c r="G55" s="14" t="s">
        <v>0</v>
      </c>
      <c r="H55" s="40" t="s">
        <v>0</v>
      </c>
      <c r="I55" s="48">
        <v>8</v>
      </c>
      <c r="J55" s="50">
        <f>I55*0.2*0.2</f>
        <v>0.32000000000000006</v>
      </c>
      <c r="K55" s="2"/>
    </row>
    <row r="56" spans="1:11">
      <c r="A56" s="2"/>
      <c r="B56" s="68"/>
      <c r="C56" s="69"/>
      <c r="D56" s="70"/>
      <c r="E56" s="70"/>
      <c r="F56" s="70"/>
      <c r="G56" s="9"/>
      <c r="H56" s="71"/>
      <c r="I56" s="72"/>
      <c r="J56" s="73"/>
      <c r="K56" s="2"/>
    </row>
    <row r="57" spans="1:11">
      <c r="A57" s="2"/>
      <c r="B57" s="10" t="s">
        <v>22</v>
      </c>
      <c r="C57" s="591" t="s">
        <v>23</v>
      </c>
      <c r="D57" s="591"/>
      <c r="E57" s="591"/>
      <c r="F57" s="591"/>
      <c r="G57" s="591"/>
      <c r="H57" s="591"/>
      <c r="I57" s="591"/>
      <c r="J57" s="11"/>
      <c r="K57" s="2"/>
    </row>
    <row r="58" spans="1:11">
      <c r="A58" s="2"/>
      <c r="B58" s="32"/>
      <c r="C58" s="47" t="s">
        <v>476</v>
      </c>
      <c r="D58" s="48" t="s">
        <v>477</v>
      </c>
      <c r="E58" s="48" t="s">
        <v>478</v>
      </c>
      <c r="F58" s="48" t="s">
        <v>479</v>
      </c>
      <c r="G58" s="49"/>
      <c r="H58" s="50"/>
      <c r="I58" s="48" t="s">
        <v>480</v>
      </c>
      <c r="J58" s="50" t="s">
        <v>481</v>
      </c>
      <c r="K58" s="2"/>
    </row>
    <row r="59" spans="1:11">
      <c r="A59" s="2"/>
      <c r="B59" s="65"/>
      <c r="C59" s="51" t="s">
        <v>68</v>
      </c>
      <c r="D59" s="52"/>
      <c r="E59" s="52"/>
      <c r="F59" s="52"/>
      <c r="G59" s="53"/>
      <c r="H59" s="54"/>
      <c r="I59" s="55"/>
      <c r="J59" s="66" t="s">
        <v>0</v>
      </c>
      <c r="K59" s="2"/>
    </row>
    <row r="60" spans="1:11">
      <c r="A60" s="2"/>
      <c r="B60" s="32" t="s">
        <v>0</v>
      </c>
      <c r="C60" s="31" t="s">
        <v>482</v>
      </c>
      <c r="D60" s="56" t="s">
        <v>483</v>
      </c>
      <c r="E60" s="56" t="s">
        <v>311</v>
      </c>
      <c r="F60" s="56" t="s">
        <v>484</v>
      </c>
      <c r="G60" s="14" t="s">
        <v>0</v>
      </c>
      <c r="H60" s="40" t="s">
        <v>0</v>
      </c>
      <c r="I60" s="48">
        <f t="shared" ref="I60:J62" si="2">I285</f>
        <v>1</v>
      </c>
      <c r="J60" s="48">
        <f t="shared" si="2"/>
        <v>4.2</v>
      </c>
      <c r="K60" s="2"/>
    </row>
    <row r="61" spans="1:11">
      <c r="A61" s="2"/>
      <c r="B61" s="32" t="s">
        <v>0</v>
      </c>
      <c r="C61" s="31" t="s">
        <v>485</v>
      </c>
      <c r="D61" s="56" t="s">
        <v>483</v>
      </c>
      <c r="E61" s="56" t="s">
        <v>486</v>
      </c>
      <c r="F61" s="56" t="s">
        <v>487</v>
      </c>
      <c r="G61" s="14" t="s">
        <v>0</v>
      </c>
      <c r="H61" s="40" t="s">
        <v>0</v>
      </c>
      <c r="I61" s="48">
        <f t="shared" si="2"/>
        <v>39</v>
      </c>
      <c r="J61" s="48">
        <f t="shared" si="2"/>
        <v>65.52000000000001</v>
      </c>
      <c r="K61" s="2"/>
    </row>
    <row r="62" spans="1:11">
      <c r="A62" s="2"/>
      <c r="B62" s="32" t="s">
        <v>0</v>
      </c>
      <c r="C62" s="31" t="s">
        <v>485</v>
      </c>
      <c r="D62" s="56" t="s">
        <v>483</v>
      </c>
      <c r="E62" s="56" t="s">
        <v>486</v>
      </c>
      <c r="F62" s="56" t="s">
        <v>488</v>
      </c>
      <c r="G62" s="14" t="s">
        <v>0</v>
      </c>
      <c r="H62" s="40" t="s">
        <v>0</v>
      </c>
      <c r="I62" s="48">
        <f t="shared" si="2"/>
        <v>2</v>
      </c>
      <c r="J62" s="48">
        <f t="shared" si="2"/>
        <v>3.7800000000000002</v>
      </c>
      <c r="K62" s="2"/>
    </row>
    <row r="63" spans="1:11">
      <c r="A63" s="2"/>
      <c r="B63" s="32" t="s">
        <v>0</v>
      </c>
      <c r="C63" s="31" t="s">
        <v>482</v>
      </c>
      <c r="D63" s="56" t="s">
        <v>483</v>
      </c>
      <c r="E63" s="56" t="s">
        <v>486</v>
      </c>
      <c r="F63" s="56" t="s">
        <v>490</v>
      </c>
      <c r="G63" s="14" t="s">
        <v>0</v>
      </c>
      <c r="H63" s="40" t="s">
        <v>0</v>
      </c>
      <c r="I63" s="48">
        <f>SUM(I288:I289)</f>
        <v>3</v>
      </c>
      <c r="J63" s="48">
        <f>SUM(J288:J289)</f>
        <v>10.080000000000002</v>
      </c>
      <c r="K63" s="2"/>
    </row>
    <row r="64" spans="1:11">
      <c r="A64" s="2"/>
      <c r="B64" s="32" t="s">
        <v>0</v>
      </c>
      <c r="C64" s="31" t="s">
        <v>482</v>
      </c>
      <c r="D64" s="56" t="s">
        <v>483</v>
      </c>
      <c r="E64" s="56" t="s">
        <v>486</v>
      </c>
      <c r="F64" s="56" t="s">
        <v>491</v>
      </c>
      <c r="G64" s="14" t="s">
        <v>0</v>
      </c>
      <c r="H64" s="40" t="s">
        <v>0</v>
      </c>
      <c r="I64" s="48">
        <f>I291</f>
        <v>2</v>
      </c>
      <c r="J64" s="48">
        <f>J291</f>
        <v>8.82</v>
      </c>
      <c r="K64" s="2"/>
    </row>
    <row r="65" spans="1:11">
      <c r="A65" s="2"/>
      <c r="B65" s="32" t="s">
        <v>0</v>
      </c>
      <c r="C65" s="31" t="s">
        <v>482</v>
      </c>
      <c r="D65" s="56" t="s">
        <v>483</v>
      </c>
      <c r="E65" s="56" t="s">
        <v>486</v>
      </c>
      <c r="F65" s="56" t="s">
        <v>492</v>
      </c>
      <c r="G65" s="14" t="s">
        <v>0</v>
      </c>
      <c r="H65" s="40" t="s">
        <v>0</v>
      </c>
      <c r="I65" s="48">
        <f>I290</f>
        <v>3</v>
      </c>
      <c r="J65" s="50">
        <f>J290</f>
        <v>13.860000000000003</v>
      </c>
      <c r="K65" s="2"/>
    </row>
    <row r="66" spans="1:11">
      <c r="A66" s="2"/>
      <c r="B66" s="32" t="s">
        <v>0</v>
      </c>
      <c r="C66" s="31" t="s">
        <v>485</v>
      </c>
      <c r="D66" s="56" t="s">
        <v>483</v>
      </c>
      <c r="E66" s="56" t="s">
        <v>493</v>
      </c>
      <c r="F66" s="56" t="s">
        <v>494</v>
      </c>
      <c r="G66" s="14" t="s">
        <v>0</v>
      </c>
      <c r="H66" s="40" t="s">
        <v>0</v>
      </c>
      <c r="I66" s="48">
        <f>I292</f>
        <v>15</v>
      </c>
      <c r="J66" s="50">
        <f>J292</f>
        <v>31.5</v>
      </c>
      <c r="K66" s="2"/>
    </row>
    <row r="67" spans="1:11">
      <c r="A67" s="2"/>
      <c r="B67" s="32"/>
      <c r="C67" s="31" t="s">
        <v>76</v>
      </c>
      <c r="D67" s="56"/>
      <c r="E67" s="56"/>
      <c r="F67" s="56"/>
      <c r="G67" s="14"/>
      <c r="H67" s="40"/>
      <c r="I67" s="59"/>
      <c r="J67" s="50"/>
      <c r="K67" s="2"/>
    </row>
    <row r="68" spans="1:11">
      <c r="A68" s="2"/>
      <c r="B68" s="39" t="s">
        <v>0</v>
      </c>
      <c r="C68" s="31" t="s">
        <v>485</v>
      </c>
      <c r="D68" s="56" t="s">
        <v>496</v>
      </c>
      <c r="E68" s="56" t="s">
        <v>497</v>
      </c>
      <c r="F68" s="56" t="s">
        <v>498</v>
      </c>
      <c r="G68" s="14" t="s">
        <v>0</v>
      </c>
      <c r="H68" s="40" t="s">
        <v>0</v>
      </c>
      <c r="I68" s="48">
        <f>I294</f>
        <v>10</v>
      </c>
      <c r="J68" s="48">
        <f>J294</f>
        <v>10.8</v>
      </c>
      <c r="K68" s="2"/>
    </row>
    <row r="69" spans="1:11">
      <c r="A69" s="2"/>
      <c r="B69" s="39" t="s">
        <v>0</v>
      </c>
      <c r="C69" s="31" t="s">
        <v>485</v>
      </c>
      <c r="D69" s="56" t="s">
        <v>483</v>
      </c>
      <c r="E69" s="56" t="s">
        <v>486</v>
      </c>
      <c r="F69" s="56" t="s">
        <v>500</v>
      </c>
      <c r="G69" s="14" t="s">
        <v>0</v>
      </c>
      <c r="H69" s="40" t="s">
        <v>0</v>
      </c>
      <c r="I69" s="48">
        <f>I295</f>
        <v>10</v>
      </c>
      <c r="J69" s="48">
        <f>J295</f>
        <v>12.6</v>
      </c>
      <c r="K69" s="2"/>
    </row>
    <row r="70" spans="1:11">
      <c r="A70" s="2"/>
      <c r="B70" s="65"/>
      <c r="C70" s="51" t="s">
        <v>69</v>
      </c>
      <c r="D70" s="52"/>
      <c r="E70" s="52"/>
      <c r="F70" s="52" t="s">
        <v>0</v>
      </c>
      <c r="G70" s="53"/>
      <c r="H70" s="54"/>
      <c r="I70" s="55"/>
      <c r="J70" s="66"/>
      <c r="K70" s="2"/>
    </row>
    <row r="71" spans="1:11">
      <c r="A71" s="2"/>
      <c r="B71" s="32" t="s">
        <v>0</v>
      </c>
      <c r="C71" s="31" t="s">
        <v>501</v>
      </c>
      <c r="D71" s="56" t="s">
        <v>486</v>
      </c>
      <c r="E71" s="56" t="s">
        <v>502</v>
      </c>
      <c r="F71" s="56" t="s">
        <v>503</v>
      </c>
      <c r="G71" s="14" t="s">
        <v>0</v>
      </c>
      <c r="H71" s="40" t="s">
        <v>0</v>
      </c>
      <c r="I71" s="59" t="s">
        <v>0</v>
      </c>
      <c r="J71" s="50">
        <f>SUM($J$297:$J$303)</f>
        <v>189.42400000000001</v>
      </c>
      <c r="K71" s="2"/>
    </row>
    <row r="72" spans="1:11">
      <c r="A72" s="2"/>
      <c r="B72" s="67"/>
      <c r="C72" s="31" t="s">
        <v>504</v>
      </c>
      <c r="D72" s="56" t="s">
        <v>505</v>
      </c>
      <c r="E72" s="56" t="s">
        <v>506</v>
      </c>
      <c r="F72" s="56" t="s">
        <v>503</v>
      </c>
      <c r="G72" s="14"/>
      <c r="H72" s="40"/>
      <c r="I72" s="48">
        <v>4</v>
      </c>
      <c r="J72" s="50">
        <f>I72*0.4</f>
        <v>1.6</v>
      </c>
      <c r="K72" s="2"/>
    </row>
    <row r="73" spans="1:11">
      <c r="A73" s="2"/>
      <c r="B73" s="65"/>
      <c r="C73" s="51" t="s">
        <v>110</v>
      </c>
      <c r="D73" s="52"/>
      <c r="E73" s="52"/>
      <c r="F73" s="52"/>
      <c r="G73" s="53"/>
      <c r="H73" s="54"/>
      <c r="I73" s="55"/>
      <c r="J73" s="66" t="s">
        <v>0</v>
      </c>
      <c r="K73" s="2"/>
    </row>
    <row r="74" spans="1:11">
      <c r="A74" s="2"/>
      <c r="B74" s="67"/>
      <c r="C74" s="31" t="s">
        <v>508</v>
      </c>
      <c r="D74" s="56" t="s">
        <v>505</v>
      </c>
      <c r="E74" s="56" t="s">
        <v>311</v>
      </c>
      <c r="F74" s="56" t="s">
        <v>503</v>
      </c>
      <c r="G74" s="14" t="s">
        <v>0</v>
      </c>
      <c r="H74" s="40" t="s">
        <v>0</v>
      </c>
      <c r="I74" s="48">
        <v>12</v>
      </c>
      <c r="J74" s="50">
        <f>I74*0.2*0.2</f>
        <v>0.48000000000000009</v>
      </c>
      <c r="K74" s="2"/>
    </row>
    <row r="75" spans="1:11">
      <c r="A75" s="2"/>
      <c r="B75" s="65"/>
      <c r="C75" s="51" t="s">
        <v>509</v>
      </c>
      <c r="D75" s="52"/>
      <c r="E75" s="52"/>
      <c r="F75" s="52" t="s">
        <v>0</v>
      </c>
      <c r="G75" s="53"/>
      <c r="H75" s="54"/>
      <c r="I75" s="55"/>
      <c r="J75" s="66"/>
      <c r="K75" s="2"/>
    </row>
    <row r="76" spans="1:11">
      <c r="A76" s="2"/>
      <c r="B76" s="67"/>
      <c r="C76" s="31" t="s">
        <v>510</v>
      </c>
      <c r="D76" s="56" t="s">
        <v>505</v>
      </c>
      <c r="E76" s="56" t="s">
        <v>506</v>
      </c>
      <c r="F76" s="56" t="s">
        <v>503</v>
      </c>
      <c r="G76" s="14"/>
      <c r="H76" s="40"/>
      <c r="I76" s="48"/>
      <c r="J76" s="50">
        <f>15.28*3.5</f>
        <v>53.48</v>
      </c>
      <c r="K76" s="2"/>
    </row>
    <row r="77" spans="1:11">
      <c r="A77" s="2"/>
      <c r="K77" s="2"/>
    </row>
    <row r="78" spans="1:11">
      <c r="A78" s="2"/>
      <c r="B78" s="10" t="s">
        <v>24</v>
      </c>
      <c r="C78" s="591" t="s">
        <v>25</v>
      </c>
      <c r="D78" s="591"/>
      <c r="E78" s="591"/>
      <c r="F78" s="591"/>
      <c r="G78" s="591"/>
      <c r="H78" s="591"/>
      <c r="I78" s="591"/>
      <c r="J78" s="11"/>
      <c r="K78" s="2"/>
    </row>
    <row r="79" spans="1:11">
      <c r="A79" s="2"/>
      <c r="B79" s="32"/>
      <c r="C79" s="47" t="s">
        <v>476</v>
      </c>
      <c r="D79" s="48" t="s">
        <v>477</v>
      </c>
      <c r="E79" s="48" t="s">
        <v>478</v>
      </c>
      <c r="F79" s="48" t="s">
        <v>479</v>
      </c>
      <c r="G79" s="49"/>
      <c r="H79" s="50"/>
      <c r="I79" s="48" t="s">
        <v>480</v>
      </c>
      <c r="J79" s="50" t="s">
        <v>481</v>
      </c>
      <c r="K79" s="2"/>
    </row>
    <row r="80" spans="1:11">
      <c r="A80" s="2"/>
      <c r="B80" s="65"/>
      <c r="C80" s="51" t="s">
        <v>68</v>
      </c>
      <c r="D80" s="52"/>
      <c r="E80" s="52"/>
      <c r="F80" s="52"/>
      <c r="G80" s="53"/>
      <c r="H80" s="54"/>
      <c r="I80" s="55"/>
      <c r="J80" s="66" t="s">
        <v>0</v>
      </c>
      <c r="K80" s="2"/>
    </row>
    <row r="81" spans="1:11">
      <c r="A81" s="2"/>
      <c r="B81" s="32" t="s">
        <v>0</v>
      </c>
      <c r="C81" s="31" t="s">
        <v>485</v>
      </c>
      <c r="D81" s="56" t="s">
        <v>483</v>
      </c>
      <c r="E81" s="56" t="s">
        <v>486</v>
      </c>
      <c r="F81" s="56" t="s">
        <v>487</v>
      </c>
      <c r="G81" s="14" t="s">
        <v>0</v>
      </c>
      <c r="H81" s="40" t="s">
        <v>0</v>
      </c>
      <c r="I81" s="48">
        <f>I307</f>
        <v>32</v>
      </c>
      <c r="J81" s="48">
        <f>J307</f>
        <v>53.760000000000005</v>
      </c>
      <c r="K81" s="2"/>
    </row>
    <row r="82" spans="1:11">
      <c r="A82" s="2"/>
      <c r="B82" s="32" t="s">
        <v>0</v>
      </c>
      <c r="C82" s="31" t="s">
        <v>485</v>
      </c>
      <c r="D82" s="56" t="s">
        <v>483</v>
      </c>
      <c r="E82" s="56" t="s">
        <v>486</v>
      </c>
      <c r="F82" s="56" t="s">
        <v>488</v>
      </c>
      <c r="G82" s="14" t="s">
        <v>0</v>
      </c>
      <c r="H82" s="40" t="s">
        <v>0</v>
      </c>
      <c r="I82" s="48">
        <f>I308</f>
        <v>2</v>
      </c>
      <c r="J82" s="48">
        <f>J308</f>
        <v>3.7800000000000002</v>
      </c>
      <c r="K82" s="2"/>
    </row>
    <row r="83" spans="1:11">
      <c r="A83" s="2"/>
      <c r="B83" s="32" t="s">
        <v>0</v>
      </c>
      <c r="C83" s="31" t="s">
        <v>482</v>
      </c>
      <c r="D83" s="56" t="s">
        <v>483</v>
      </c>
      <c r="E83" s="56" t="s">
        <v>486</v>
      </c>
      <c r="F83" s="56" t="s">
        <v>489</v>
      </c>
      <c r="G83" s="14" t="s">
        <v>0</v>
      </c>
      <c r="H83" s="40" t="s">
        <v>0</v>
      </c>
      <c r="I83" s="48">
        <f>I310</f>
        <v>8</v>
      </c>
      <c r="J83" s="48">
        <f>J310</f>
        <v>20.16</v>
      </c>
      <c r="K83" s="2"/>
    </row>
    <row r="84" spans="1:11">
      <c r="A84" s="2"/>
      <c r="B84" s="32" t="s">
        <v>0</v>
      </c>
      <c r="C84" s="31" t="s">
        <v>482</v>
      </c>
      <c r="D84" s="56" t="s">
        <v>483</v>
      </c>
      <c r="E84" s="56" t="s">
        <v>486</v>
      </c>
      <c r="F84" s="56" t="s">
        <v>490</v>
      </c>
      <c r="G84" s="14" t="s">
        <v>0</v>
      </c>
      <c r="H84" s="40" t="s">
        <v>0</v>
      </c>
      <c r="I84" s="48">
        <f>I309</f>
        <v>13</v>
      </c>
      <c r="J84" s="48">
        <f>J309</f>
        <v>43.680000000000007</v>
      </c>
      <c r="K84" s="2"/>
    </row>
    <row r="85" spans="1:11">
      <c r="A85" s="2"/>
      <c r="B85" s="32" t="s">
        <v>0</v>
      </c>
      <c r="C85" s="31" t="s">
        <v>485</v>
      </c>
      <c r="D85" s="56" t="s">
        <v>483</v>
      </c>
      <c r="E85" s="56" t="s">
        <v>493</v>
      </c>
      <c r="F85" s="56" t="s">
        <v>494</v>
      </c>
      <c r="G85" s="14" t="s">
        <v>0</v>
      </c>
      <c r="H85" s="40" t="s">
        <v>0</v>
      </c>
      <c r="I85" s="48">
        <f>I311</f>
        <v>9</v>
      </c>
      <c r="J85" s="50">
        <f>J311</f>
        <v>18.900000000000002</v>
      </c>
      <c r="K85" s="2"/>
    </row>
    <row r="86" spans="1:11">
      <c r="A86" s="2"/>
      <c r="B86" s="32"/>
      <c r="C86" s="31" t="s">
        <v>76</v>
      </c>
      <c r="D86" s="56"/>
      <c r="E86" s="56"/>
      <c r="F86" s="56"/>
      <c r="G86" s="14"/>
      <c r="H86" s="40"/>
      <c r="I86" s="59"/>
      <c r="J86" s="50"/>
      <c r="K86" s="2"/>
    </row>
    <row r="87" spans="1:11">
      <c r="A87" s="2"/>
      <c r="B87" s="39" t="s">
        <v>0</v>
      </c>
      <c r="C87" s="31" t="s">
        <v>485</v>
      </c>
      <c r="D87" s="56" t="s">
        <v>496</v>
      </c>
      <c r="E87" s="56" t="s">
        <v>497</v>
      </c>
      <c r="F87" s="56" t="s">
        <v>498</v>
      </c>
      <c r="G87" s="14" t="s">
        <v>0</v>
      </c>
      <c r="H87" s="40" t="s">
        <v>0</v>
      </c>
      <c r="I87" s="48">
        <f>I313</f>
        <v>8</v>
      </c>
      <c r="J87" s="48">
        <f>J313</f>
        <v>8.64</v>
      </c>
      <c r="K87" s="2"/>
    </row>
    <row r="88" spans="1:11">
      <c r="A88" s="2"/>
      <c r="B88" s="65"/>
      <c r="C88" s="51" t="s">
        <v>69</v>
      </c>
      <c r="D88" s="52"/>
      <c r="E88" s="52"/>
      <c r="F88" s="52" t="s">
        <v>0</v>
      </c>
      <c r="G88" s="53"/>
      <c r="H88" s="54"/>
      <c r="I88" s="55"/>
      <c r="J88" s="66"/>
      <c r="K88" s="2"/>
    </row>
    <row r="89" spans="1:11">
      <c r="A89" s="2"/>
      <c r="B89" s="32" t="s">
        <v>0</v>
      </c>
      <c r="C89" s="31" t="s">
        <v>501</v>
      </c>
      <c r="D89" s="56" t="s">
        <v>486</v>
      </c>
      <c r="E89" s="56" t="s">
        <v>502</v>
      </c>
      <c r="F89" s="56" t="s">
        <v>503</v>
      </c>
      <c r="G89" s="14" t="s">
        <v>0</v>
      </c>
      <c r="H89" s="40" t="s">
        <v>0</v>
      </c>
      <c r="I89" s="59" t="s">
        <v>0</v>
      </c>
      <c r="J89" s="50">
        <f>SUM(J315:J327)</f>
        <v>206.54879999999997</v>
      </c>
      <c r="K89" s="2"/>
    </row>
    <row r="90" spans="1:11">
      <c r="A90" s="2"/>
      <c r="B90" s="67"/>
      <c r="C90" s="31" t="s">
        <v>504</v>
      </c>
      <c r="D90" s="56" t="s">
        <v>505</v>
      </c>
      <c r="E90" s="56" t="s">
        <v>506</v>
      </c>
      <c r="F90" s="56" t="s">
        <v>503</v>
      </c>
      <c r="G90" s="14"/>
      <c r="H90" s="40"/>
      <c r="I90" s="48">
        <v>4</v>
      </c>
      <c r="J90" s="50">
        <f>I90*0.4</f>
        <v>1.6</v>
      </c>
      <c r="K90" s="2"/>
    </row>
    <row r="91" spans="1:11">
      <c r="A91" s="2"/>
      <c r="B91" s="65"/>
      <c r="C91" s="51" t="s">
        <v>110</v>
      </c>
      <c r="D91" s="52"/>
      <c r="E91" s="52"/>
      <c r="F91" s="52"/>
      <c r="G91" s="53"/>
      <c r="H91" s="54"/>
      <c r="I91" s="55"/>
      <c r="J91" s="66" t="s">
        <v>0</v>
      </c>
      <c r="K91" s="2"/>
    </row>
    <row r="92" spans="1:11">
      <c r="A92" s="2"/>
      <c r="B92" s="32" t="s">
        <v>0</v>
      </c>
      <c r="C92" s="31" t="s">
        <v>115</v>
      </c>
      <c r="D92" s="56" t="s">
        <v>505</v>
      </c>
      <c r="E92" s="56" t="s">
        <v>311</v>
      </c>
      <c r="F92" s="56" t="s">
        <v>503</v>
      </c>
      <c r="G92" s="14" t="s">
        <v>0</v>
      </c>
      <c r="H92" s="40" t="s">
        <v>0</v>
      </c>
      <c r="I92" s="59" t="s">
        <v>0</v>
      </c>
      <c r="J92" s="50">
        <f>SUM(J329:J330)</f>
        <v>3.8500000000000005</v>
      </c>
      <c r="K92" s="2"/>
    </row>
    <row r="93" spans="1:11">
      <c r="A93" s="2"/>
      <c r="B93" s="67"/>
      <c r="C93" s="31" t="s">
        <v>508</v>
      </c>
      <c r="D93" s="56" t="s">
        <v>505</v>
      </c>
      <c r="E93" s="56" t="s">
        <v>311</v>
      </c>
      <c r="F93" s="56" t="s">
        <v>503</v>
      </c>
      <c r="G93" s="14" t="s">
        <v>0</v>
      </c>
      <c r="H93" s="40" t="s">
        <v>0</v>
      </c>
      <c r="I93" s="48">
        <v>12</v>
      </c>
      <c r="J93" s="50">
        <f>I93*0.2*0.2</f>
        <v>0.48000000000000009</v>
      </c>
      <c r="K93" s="2"/>
    </row>
    <row r="94" spans="1:11">
      <c r="A94" s="2"/>
      <c r="B94" s="65"/>
      <c r="C94" s="51" t="s">
        <v>509</v>
      </c>
      <c r="D94" s="52"/>
      <c r="E94" s="52"/>
      <c r="F94" s="52" t="s">
        <v>0</v>
      </c>
      <c r="G94" s="53"/>
      <c r="H94" s="54"/>
      <c r="I94" s="55"/>
      <c r="J94" s="66"/>
      <c r="K94" s="2"/>
    </row>
    <row r="95" spans="1:11">
      <c r="A95" s="2"/>
      <c r="B95" s="67"/>
      <c r="C95" s="31" t="s">
        <v>510</v>
      </c>
      <c r="D95" s="56" t="s">
        <v>505</v>
      </c>
      <c r="E95" s="56" t="s">
        <v>506</v>
      </c>
      <c r="F95" s="56" t="s">
        <v>503</v>
      </c>
      <c r="G95" s="14"/>
      <c r="H95" s="40"/>
      <c r="I95" s="48"/>
      <c r="J95" s="50">
        <f>15.28*3.5</f>
        <v>53.48</v>
      </c>
      <c r="K95" s="2"/>
    </row>
    <row r="96" spans="1:11">
      <c r="A96" s="2"/>
      <c r="K96" s="2"/>
    </row>
    <row r="97" spans="1:11">
      <c r="A97" s="2"/>
      <c r="B97" s="10" t="s">
        <v>26</v>
      </c>
      <c r="C97" s="591" t="s">
        <v>27</v>
      </c>
      <c r="D97" s="591"/>
      <c r="E97" s="591"/>
      <c r="F97" s="591"/>
      <c r="G97" s="591"/>
      <c r="H97" s="591"/>
      <c r="I97" s="591"/>
      <c r="J97" s="11"/>
      <c r="K97" s="2"/>
    </row>
    <row r="98" spans="1:11">
      <c r="A98" s="2"/>
      <c r="B98" s="32"/>
      <c r="C98" s="47" t="s">
        <v>476</v>
      </c>
      <c r="D98" s="48" t="s">
        <v>477</v>
      </c>
      <c r="E98" s="48" t="s">
        <v>478</v>
      </c>
      <c r="F98" s="48" t="s">
        <v>479</v>
      </c>
      <c r="G98" s="49"/>
      <c r="H98" s="50"/>
      <c r="I98" s="48" t="s">
        <v>480</v>
      </c>
      <c r="J98" s="50" t="s">
        <v>481</v>
      </c>
      <c r="K98" s="2"/>
    </row>
    <row r="99" spans="1:11">
      <c r="A99" s="2"/>
      <c r="B99" s="65"/>
      <c r="C99" s="51" t="s">
        <v>68</v>
      </c>
      <c r="D99" s="52"/>
      <c r="E99" s="52"/>
      <c r="F99" s="52"/>
      <c r="G99" s="53"/>
      <c r="H99" s="54"/>
      <c r="I99" s="55"/>
      <c r="J99" s="66" t="s">
        <v>0</v>
      </c>
      <c r="K99" s="2"/>
    </row>
    <row r="100" spans="1:11">
      <c r="A100" s="2"/>
      <c r="B100" s="32" t="s">
        <v>0</v>
      </c>
      <c r="C100" s="31" t="s">
        <v>485</v>
      </c>
      <c r="D100" s="56" t="s">
        <v>483</v>
      </c>
      <c r="E100" s="56" t="s">
        <v>486</v>
      </c>
      <c r="F100" s="56" t="s">
        <v>487</v>
      </c>
      <c r="G100" s="14" t="s">
        <v>0</v>
      </c>
      <c r="H100" s="40" t="s">
        <v>0</v>
      </c>
      <c r="I100" s="48">
        <f>I334</f>
        <v>33</v>
      </c>
      <c r="J100" s="48">
        <f>J334</f>
        <v>55.440000000000005</v>
      </c>
      <c r="K100" s="2"/>
    </row>
    <row r="101" spans="1:11">
      <c r="A101" s="2"/>
      <c r="B101" s="32" t="s">
        <v>0</v>
      </c>
      <c r="C101" s="31" t="s">
        <v>485</v>
      </c>
      <c r="D101" s="56" t="s">
        <v>483</v>
      </c>
      <c r="E101" s="56" t="s">
        <v>486</v>
      </c>
      <c r="F101" s="56" t="s">
        <v>488</v>
      </c>
      <c r="G101" s="14" t="s">
        <v>0</v>
      </c>
      <c r="H101" s="40" t="s">
        <v>0</v>
      </c>
      <c r="I101" s="48">
        <f>I335</f>
        <v>2</v>
      </c>
      <c r="J101" s="48">
        <f>J335</f>
        <v>3.7800000000000002</v>
      </c>
      <c r="K101" s="2"/>
    </row>
    <row r="102" spans="1:11">
      <c r="A102" s="2"/>
      <c r="B102" s="32" t="s">
        <v>0</v>
      </c>
      <c r="C102" s="31" t="s">
        <v>482</v>
      </c>
      <c r="D102" s="56" t="s">
        <v>483</v>
      </c>
      <c r="E102" s="56" t="s">
        <v>486</v>
      </c>
      <c r="F102" s="56" t="s">
        <v>489</v>
      </c>
      <c r="G102" s="14" t="s">
        <v>0</v>
      </c>
      <c r="H102" s="40" t="s">
        <v>0</v>
      </c>
      <c r="I102" s="48">
        <f>I337</f>
        <v>2</v>
      </c>
      <c r="J102" s="48">
        <f>J337</f>
        <v>5.04</v>
      </c>
      <c r="K102" s="2"/>
    </row>
    <row r="103" spans="1:11">
      <c r="A103" s="2"/>
      <c r="B103" s="32" t="s">
        <v>0</v>
      </c>
      <c r="C103" s="31" t="s">
        <v>482</v>
      </c>
      <c r="D103" s="56" t="s">
        <v>483</v>
      </c>
      <c r="E103" s="56" t="s">
        <v>486</v>
      </c>
      <c r="F103" s="56" t="s">
        <v>490</v>
      </c>
      <c r="G103" s="14" t="s">
        <v>0</v>
      </c>
      <c r="H103" s="40" t="s">
        <v>0</v>
      </c>
      <c r="I103" s="48">
        <f>I336</f>
        <v>5</v>
      </c>
      <c r="J103" s="48">
        <f>J336</f>
        <v>16.8</v>
      </c>
      <c r="K103" s="2"/>
    </row>
    <row r="104" spans="1:11">
      <c r="A104" s="2"/>
      <c r="B104" s="32" t="s">
        <v>0</v>
      </c>
      <c r="C104" s="31" t="s">
        <v>485</v>
      </c>
      <c r="D104" s="56" t="s">
        <v>483</v>
      </c>
      <c r="E104" s="56" t="s">
        <v>493</v>
      </c>
      <c r="F104" s="56" t="s">
        <v>494</v>
      </c>
      <c r="G104" s="14" t="s">
        <v>0</v>
      </c>
      <c r="H104" s="40" t="s">
        <v>0</v>
      </c>
      <c r="I104" s="48">
        <f>I338</f>
        <v>9</v>
      </c>
      <c r="J104" s="50">
        <f>J338</f>
        <v>18.900000000000002</v>
      </c>
      <c r="K104" s="2"/>
    </row>
    <row r="105" spans="1:11">
      <c r="A105" s="2"/>
      <c r="B105" s="65"/>
      <c r="C105" s="51" t="s">
        <v>69</v>
      </c>
      <c r="D105" s="52"/>
      <c r="E105" s="52"/>
      <c r="F105" s="52" t="s">
        <v>0</v>
      </c>
      <c r="G105" s="53"/>
      <c r="H105" s="54"/>
      <c r="I105" s="55"/>
      <c r="J105" s="66"/>
      <c r="K105" s="2"/>
    </row>
    <row r="106" spans="1:11">
      <c r="A106" s="2"/>
      <c r="B106" s="32" t="s">
        <v>0</v>
      </c>
      <c r="C106" s="31" t="s">
        <v>501</v>
      </c>
      <c r="D106" s="56" t="s">
        <v>486</v>
      </c>
      <c r="E106" s="56" t="s">
        <v>502</v>
      </c>
      <c r="F106" s="56" t="s">
        <v>503</v>
      </c>
      <c r="G106" s="14" t="s">
        <v>0</v>
      </c>
      <c r="H106" s="40" t="s">
        <v>0</v>
      </c>
      <c r="I106" s="59" t="s">
        <v>0</v>
      </c>
      <c r="J106" s="50">
        <f>SUM(J340:J346)</f>
        <v>200.54879999999997</v>
      </c>
      <c r="K106" s="2"/>
    </row>
    <row r="107" spans="1:11">
      <c r="A107" s="2"/>
      <c r="B107" s="67"/>
      <c r="C107" s="31" t="s">
        <v>504</v>
      </c>
      <c r="D107" s="56" t="s">
        <v>505</v>
      </c>
      <c r="E107" s="56" t="s">
        <v>506</v>
      </c>
      <c r="F107" s="56" t="s">
        <v>503</v>
      </c>
      <c r="G107" s="14"/>
      <c r="H107" s="40"/>
      <c r="I107" s="48">
        <v>4</v>
      </c>
      <c r="J107" s="50">
        <f>I107*0.4</f>
        <v>1.6</v>
      </c>
      <c r="K107" s="2"/>
    </row>
    <row r="108" spans="1:11">
      <c r="A108" s="2"/>
      <c r="B108" s="65"/>
      <c r="C108" s="51" t="s">
        <v>110</v>
      </c>
      <c r="D108" s="52"/>
      <c r="E108" s="52"/>
      <c r="F108" s="52"/>
      <c r="G108" s="53"/>
      <c r="H108" s="54"/>
      <c r="I108" s="55"/>
      <c r="J108" s="66" t="s">
        <v>0</v>
      </c>
      <c r="K108" s="2"/>
    </row>
    <row r="109" spans="1:11">
      <c r="A109" s="2"/>
      <c r="B109" s="32" t="s">
        <v>0</v>
      </c>
      <c r="C109" s="31" t="s">
        <v>115</v>
      </c>
      <c r="D109" s="56" t="s">
        <v>505</v>
      </c>
      <c r="E109" s="56" t="s">
        <v>311</v>
      </c>
      <c r="F109" s="56" t="s">
        <v>503</v>
      </c>
      <c r="G109" s="14" t="s">
        <v>0</v>
      </c>
      <c r="H109" s="40" t="s">
        <v>0</v>
      </c>
      <c r="I109" s="59" t="s">
        <v>0</v>
      </c>
      <c r="J109" s="50">
        <f>SUM(J348)</f>
        <v>2.2000000000000002</v>
      </c>
      <c r="K109" s="2"/>
    </row>
    <row r="110" spans="1:11">
      <c r="A110" s="2"/>
      <c r="B110" s="67"/>
      <c r="C110" s="31" t="s">
        <v>508</v>
      </c>
      <c r="D110" s="56" t="s">
        <v>505</v>
      </c>
      <c r="E110" s="56" t="s">
        <v>311</v>
      </c>
      <c r="F110" s="56" t="s">
        <v>503</v>
      </c>
      <c r="G110" s="14" t="s">
        <v>0</v>
      </c>
      <c r="H110" s="40" t="s">
        <v>0</v>
      </c>
      <c r="I110" s="48">
        <v>12</v>
      </c>
      <c r="J110" s="50">
        <f>I110*0.2*0.2</f>
        <v>0.48000000000000009</v>
      </c>
      <c r="K110" s="2"/>
    </row>
    <row r="111" spans="1:11">
      <c r="A111" s="2"/>
      <c r="B111" s="65"/>
      <c r="C111" s="51" t="s">
        <v>509</v>
      </c>
      <c r="D111" s="52"/>
      <c r="E111" s="52"/>
      <c r="F111" s="52" t="s">
        <v>0</v>
      </c>
      <c r="G111" s="53"/>
      <c r="H111" s="54"/>
      <c r="I111" s="55"/>
      <c r="J111" s="66"/>
      <c r="K111" s="2"/>
    </row>
    <row r="112" spans="1:11">
      <c r="A112" s="2"/>
      <c r="B112" s="67"/>
      <c r="C112" s="31" t="s">
        <v>510</v>
      </c>
      <c r="D112" s="56" t="s">
        <v>505</v>
      </c>
      <c r="E112" s="56" t="s">
        <v>506</v>
      </c>
      <c r="F112" s="56" t="s">
        <v>503</v>
      </c>
      <c r="G112" s="14"/>
      <c r="H112" s="40"/>
      <c r="I112" s="48"/>
      <c r="J112" s="50">
        <f>15.28*3.5</f>
        <v>53.48</v>
      </c>
      <c r="K112" s="2"/>
    </row>
    <row r="113" spans="1:11">
      <c r="A113" s="2"/>
      <c r="K113" s="2"/>
    </row>
    <row r="114" spans="1:11">
      <c r="A114" s="2"/>
      <c r="B114" s="10" t="s">
        <v>28</v>
      </c>
      <c r="C114" s="591" t="s">
        <v>29</v>
      </c>
      <c r="D114" s="591"/>
      <c r="E114" s="591"/>
      <c r="F114" s="591"/>
      <c r="G114" s="591"/>
      <c r="H114" s="591"/>
      <c r="I114" s="591"/>
      <c r="J114" s="11"/>
      <c r="K114" s="2"/>
    </row>
    <row r="115" spans="1:11">
      <c r="A115" s="2"/>
      <c r="B115" s="32"/>
      <c r="C115" s="47" t="s">
        <v>476</v>
      </c>
      <c r="D115" s="48" t="s">
        <v>477</v>
      </c>
      <c r="E115" s="48" t="s">
        <v>478</v>
      </c>
      <c r="F115" s="48" t="s">
        <v>479</v>
      </c>
      <c r="G115" s="49"/>
      <c r="H115" s="50"/>
      <c r="I115" s="48" t="s">
        <v>480</v>
      </c>
      <c r="J115" s="50" t="s">
        <v>481</v>
      </c>
      <c r="K115" s="2"/>
    </row>
    <row r="116" spans="1:11">
      <c r="A116" s="2"/>
      <c r="B116" s="65"/>
      <c r="C116" s="51" t="s">
        <v>68</v>
      </c>
      <c r="D116" s="52"/>
      <c r="E116" s="52"/>
      <c r="F116" s="52"/>
      <c r="G116" s="53"/>
      <c r="H116" s="54"/>
      <c r="I116" s="55"/>
      <c r="J116" s="66" t="s">
        <v>0</v>
      </c>
      <c r="K116" s="2"/>
    </row>
    <row r="117" spans="1:11">
      <c r="A117" s="2"/>
      <c r="B117" s="32" t="s">
        <v>0</v>
      </c>
      <c r="C117" s="31" t="s">
        <v>485</v>
      </c>
      <c r="D117" s="56" t="s">
        <v>483</v>
      </c>
      <c r="E117" s="56" t="s">
        <v>486</v>
      </c>
      <c r="F117" s="56" t="s">
        <v>487</v>
      </c>
      <c r="G117" s="14" t="s">
        <v>0</v>
      </c>
      <c r="H117" s="40" t="s">
        <v>0</v>
      </c>
      <c r="I117" s="48">
        <f>I352</f>
        <v>42</v>
      </c>
      <c r="J117" s="48">
        <f>J352</f>
        <v>70.56</v>
      </c>
      <c r="K117" s="2"/>
    </row>
    <row r="118" spans="1:11">
      <c r="A118" s="2"/>
      <c r="B118" s="32" t="s">
        <v>0</v>
      </c>
      <c r="C118" s="31" t="s">
        <v>485</v>
      </c>
      <c r="D118" s="56" t="s">
        <v>483</v>
      </c>
      <c r="E118" s="56" t="s">
        <v>486</v>
      </c>
      <c r="F118" s="56" t="s">
        <v>488</v>
      </c>
      <c r="G118" s="14" t="s">
        <v>0</v>
      </c>
      <c r="H118" s="40" t="s">
        <v>0</v>
      </c>
      <c r="I118" s="48">
        <f>I353</f>
        <v>4</v>
      </c>
      <c r="J118" s="48">
        <f>J353</f>
        <v>7.5600000000000005</v>
      </c>
      <c r="K118" s="2"/>
    </row>
    <row r="119" spans="1:11">
      <c r="A119" s="2"/>
      <c r="B119" s="32" t="s">
        <v>0</v>
      </c>
      <c r="C119" s="31" t="s">
        <v>482</v>
      </c>
      <c r="D119" s="56" t="s">
        <v>483</v>
      </c>
      <c r="E119" s="56" t="s">
        <v>486</v>
      </c>
      <c r="F119" s="56" t="s">
        <v>489</v>
      </c>
      <c r="G119" s="14" t="s">
        <v>0</v>
      </c>
      <c r="H119" s="40" t="s">
        <v>0</v>
      </c>
      <c r="I119" s="48">
        <f>I355</f>
        <v>3</v>
      </c>
      <c r="J119" s="48">
        <f>J355</f>
        <v>7.5600000000000005</v>
      </c>
      <c r="K119" s="2"/>
    </row>
    <row r="120" spans="1:11">
      <c r="A120" s="2"/>
      <c r="B120" s="32" t="s">
        <v>0</v>
      </c>
      <c r="C120" s="31" t="s">
        <v>482</v>
      </c>
      <c r="D120" s="56" t="s">
        <v>483</v>
      </c>
      <c r="E120" s="56" t="s">
        <v>486</v>
      </c>
      <c r="F120" s="56" t="s">
        <v>490</v>
      </c>
      <c r="G120" s="14" t="s">
        <v>0</v>
      </c>
      <c r="H120" s="40" t="s">
        <v>0</v>
      </c>
      <c r="I120" s="48">
        <f>I354</f>
        <v>3</v>
      </c>
      <c r="J120" s="48">
        <f>J354</f>
        <v>10.080000000000002</v>
      </c>
      <c r="K120" s="2"/>
    </row>
    <row r="121" spans="1:11">
      <c r="A121" s="2"/>
      <c r="B121" s="32" t="s">
        <v>0</v>
      </c>
      <c r="C121" s="31" t="s">
        <v>485</v>
      </c>
      <c r="D121" s="56" t="s">
        <v>483</v>
      </c>
      <c r="E121" s="56" t="s">
        <v>493</v>
      </c>
      <c r="F121" s="56" t="s">
        <v>494</v>
      </c>
      <c r="G121" s="14" t="s">
        <v>0</v>
      </c>
      <c r="H121" s="40" t="s">
        <v>0</v>
      </c>
      <c r="I121" s="48">
        <f>I356</f>
        <v>9</v>
      </c>
      <c r="J121" s="50">
        <f>J356</f>
        <v>18.900000000000002</v>
      </c>
      <c r="K121" s="2"/>
    </row>
    <row r="122" spans="1:11">
      <c r="A122" s="2"/>
      <c r="B122" s="65"/>
      <c r="C122" s="51" t="s">
        <v>69</v>
      </c>
      <c r="D122" s="52"/>
      <c r="E122" s="52"/>
      <c r="F122" s="52" t="s">
        <v>0</v>
      </c>
      <c r="G122" s="53"/>
      <c r="H122" s="54"/>
      <c r="I122" s="55"/>
      <c r="J122" s="66"/>
      <c r="K122" s="2"/>
    </row>
    <row r="123" spans="1:11">
      <c r="A123" s="2"/>
      <c r="B123" s="32" t="s">
        <v>0</v>
      </c>
      <c r="C123" s="31" t="s">
        <v>501</v>
      </c>
      <c r="D123" s="56" t="s">
        <v>486</v>
      </c>
      <c r="E123" s="56" t="s">
        <v>502</v>
      </c>
      <c r="F123" s="56" t="s">
        <v>503</v>
      </c>
      <c r="G123" s="14" t="s">
        <v>0</v>
      </c>
      <c r="H123" s="40" t="s">
        <v>0</v>
      </c>
      <c r="I123" s="59" t="s">
        <v>0</v>
      </c>
      <c r="J123" s="50">
        <f>SUM(J358:J370)</f>
        <v>202.7388</v>
      </c>
      <c r="K123" s="2"/>
    </row>
    <row r="124" spans="1:11">
      <c r="A124" s="2"/>
      <c r="B124" s="67"/>
      <c r="C124" s="31" t="s">
        <v>504</v>
      </c>
      <c r="D124" s="56" t="s">
        <v>505</v>
      </c>
      <c r="E124" s="56" t="s">
        <v>506</v>
      </c>
      <c r="F124" s="56" t="s">
        <v>503</v>
      </c>
      <c r="G124" s="14"/>
      <c r="H124" s="40"/>
      <c r="I124" s="48">
        <v>4</v>
      </c>
      <c r="J124" s="50">
        <f>I124*0.4</f>
        <v>1.6</v>
      </c>
      <c r="K124" s="2"/>
    </row>
    <row r="125" spans="1:11">
      <c r="A125" s="2"/>
      <c r="B125" s="65"/>
      <c r="C125" s="51" t="s">
        <v>110</v>
      </c>
      <c r="D125" s="52"/>
      <c r="E125" s="52"/>
      <c r="F125" s="52"/>
      <c r="G125" s="53"/>
      <c r="H125" s="54"/>
      <c r="I125" s="55"/>
      <c r="J125" s="66" t="s">
        <v>0</v>
      </c>
      <c r="K125" s="2"/>
    </row>
    <row r="126" spans="1:11">
      <c r="A126" s="2"/>
      <c r="B126" s="67"/>
      <c r="C126" s="31" t="s">
        <v>508</v>
      </c>
      <c r="D126" s="56" t="s">
        <v>505</v>
      </c>
      <c r="E126" s="56" t="s">
        <v>311</v>
      </c>
      <c r="F126" s="56" t="s">
        <v>503</v>
      </c>
      <c r="G126" s="14" t="s">
        <v>0</v>
      </c>
      <c r="H126" s="40" t="s">
        <v>0</v>
      </c>
      <c r="I126" s="48">
        <v>12</v>
      </c>
      <c r="J126" s="50">
        <f>I126*0.2*0.2</f>
        <v>0.48000000000000009</v>
      </c>
      <c r="K126" s="2"/>
    </row>
    <row r="127" spans="1:11">
      <c r="A127" s="2"/>
      <c r="B127" s="65"/>
      <c r="C127" s="51" t="s">
        <v>509</v>
      </c>
      <c r="D127" s="52"/>
      <c r="E127" s="52"/>
      <c r="F127" s="52" t="s">
        <v>0</v>
      </c>
      <c r="G127" s="53"/>
      <c r="H127" s="54"/>
      <c r="I127" s="55"/>
      <c r="J127" s="66"/>
      <c r="K127" s="2"/>
    </row>
    <row r="128" spans="1:11">
      <c r="A128" s="2"/>
      <c r="B128" s="67"/>
      <c r="C128" s="31" t="s">
        <v>510</v>
      </c>
      <c r="D128" s="56" t="s">
        <v>505</v>
      </c>
      <c r="E128" s="56" t="s">
        <v>506</v>
      </c>
      <c r="F128" s="56" t="s">
        <v>503</v>
      </c>
      <c r="G128" s="14"/>
      <c r="H128" s="40"/>
      <c r="I128" s="48"/>
      <c r="J128" s="50">
        <f>15.28*3.5</f>
        <v>53.48</v>
      </c>
      <c r="K128" s="2"/>
    </row>
    <row r="129" spans="1:11">
      <c r="A129" s="2"/>
      <c r="K129" s="2"/>
    </row>
    <row r="130" spans="1:11">
      <c r="A130" s="2"/>
      <c r="B130" s="10" t="s">
        <v>30</v>
      </c>
      <c r="C130" s="591" t="s">
        <v>31</v>
      </c>
      <c r="D130" s="591"/>
      <c r="E130" s="591"/>
      <c r="F130" s="591"/>
      <c r="G130" s="591"/>
      <c r="H130" s="591"/>
      <c r="I130" s="591"/>
      <c r="J130" s="11"/>
      <c r="K130" s="2"/>
    </row>
    <row r="131" spans="1:11">
      <c r="A131" s="2"/>
      <c r="B131" s="32"/>
      <c r="C131" s="47" t="s">
        <v>476</v>
      </c>
      <c r="D131" s="48" t="s">
        <v>477</v>
      </c>
      <c r="E131" s="48" t="s">
        <v>478</v>
      </c>
      <c r="F131" s="48" t="s">
        <v>479</v>
      </c>
      <c r="G131" s="49"/>
      <c r="H131" s="50"/>
      <c r="I131" s="48" t="s">
        <v>480</v>
      </c>
      <c r="J131" s="50" t="s">
        <v>481</v>
      </c>
      <c r="K131" s="2"/>
    </row>
    <row r="132" spans="1:11">
      <c r="A132" s="2"/>
      <c r="B132" s="65"/>
      <c r="C132" s="51" t="s">
        <v>68</v>
      </c>
      <c r="D132" s="52"/>
      <c r="E132" s="52"/>
      <c r="F132" s="52"/>
      <c r="G132" s="53"/>
      <c r="H132" s="54"/>
      <c r="I132" s="55"/>
      <c r="J132" s="66" t="s">
        <v>0</v>
      </c>
      <c r="K132" s="2"/>
    </row>
    <row r="133" spans="1:11">
      <c r="A133" s="2"/>
      <c r="B133" s="32" t="s">
        <v>0</v>
      </c>
      <c r="C133" s="31" t="s">
        <v>485</v>
      </c>
      <c r="D133" s="56" t="s">
        <v>483</v>
      </c>
      <c r="E133" s="56" t="s">
        <v>486</v>
      </c>
      <c r="F133" s="56" t="s">
        <v>487</v>
      </c>
      <c r="G133" s="14" t="s">
        <v>0</v>
      </c>
      <c r="H133" s="40" t="s">
        <v>0</v>
      </c>
      <c r="I133" s="48">
        <f>$I$374</f>
        <v>33</v>
      </c>
      <c r="J133" s="48">
        <f>$J$374</f>
        <v>55.440000000000005</v>
      </c>
      <c r="K133" s="2"/>
    </row>
    <row r="134" spans="1:11">
      <c r="A134" s="2"/>
      <c r="B134" s="32" t="s">
        <v>0</v>
      </c>
      <c r="C134" s="31" t="s">
        <v>485</v>
      </c>
      <c r="D134" s="56" t="s">
        <v>483</v>
      </c>
      <c r="E134" s="56" t="s">
        <v>486</v>
      </c>
      <c r="F134" s="56" t="s">
        <v>488</v>
      </c>
      <c r="G134" s="14" t="s">
        <v>0</v>
      </c>
      <c r="H134" s="40" t="s">
        <v>0</v>
      </c>
      <c r="I134" s="48">
        <f>$I$375</f>
        <v>4</v>
      </c>
      <c r="J134" s="48">
        <f>$J$375</f>
        <v>7.5600000000000005</v>
      </c>
      <c r="K134" s="2"/>
    </row>
    <row r="135" spans="1:11">
      <c r="A135" s="2"/>
      <c r="B135" s="32" t="s">
        <v>0</v>
      </c>
      <c r="C135" s="31" t="s">
        <v>482</v>
      </c>
      <c r="D135" s="56" t="s">
        <v>483</v>
      </c>
      <c r="E135" s="56" t="s">
        <v>486</v>
      </c>
      <c r="F135" s="56" t="s">
        <v>489</v>
      </c>
      <c r="G135" s="14" t="s">
        <v>0</v>
      </c>
      <c r="H135" s="40" t="s">
        <v>0</v>
      </c>
      <c r="I135" s="48">
        <f>$I$376</f>
        <v>15</v>
      </c>
      <c r="J135" s="48">
        <f>$J$376</f>
        <v>37.799999999999997</v>
      </c>
      <c r="K135" s="2"/>
    </row>
    <row r="136" spans="1:11">
      <c r="A136" s="2"/>
      <c r="B136" s="32" t="s">
        <v>0</v>
      </c>
      <c r="C136" s="31" t="s">
        <v>485</v>
      </c>
      <c r="D136" s="56" t="s">
        <v>483</v>
      </c>
      <c r="E136" s="56" t="s">
        <v>493</v>
      </c>
      <c r="F136" s="56" t="s">
        <v>494</v>
      </c>
      <c r="G136" s="14" t="s">
        <v>0</v>
      </c>
      <c r="H136" s="40" t="s">
        <v>0</v>
      </c>
      <c r="I136" s="48">
        <f>$I$377</f>
        <v>9</v>
      </c>
      <c r="J136" s="50">
        <f>$J$377</f>
        <v>18.900000000000002</v>
      </c>
      <c r="K136" s="2"/>
    </row>
    <row r="137" spans="1:11">
      <c r="A137" s="2"/>
      <c r="B137" s="67"/>
      <c r="C137" s="31" t="s">
        <v>76</v>
      </c>
      <c r="D137" s="56"/>
      <c r="E137" s="56"/>
      <c r="F137" s="56"/>
      <c r="G137" s="14"/>
      <c r="H137" s="40"/>
      <c r="I137" s="48"/>
      <c r="J137" s="50"/>
      <c r="K137" s="2"/>
    </row>
    <row r="138" spans="1:11">
      <c r="A138" s="2"/>
      <c r="B138" s="67"/>
      <c r="C138" s="31" t="s">
        <v>485</v>
      </c>
      <c r="D138" s="56" t="s">
        <v>496</v>
      </c>
      <c r="E138" s="56" t="s">
        <v>497</v>
      </c>
      <c r="F138" s="56" t="s">
        <v>498</v>
      </c>
      <c r="G138" s="14" t="s">
        <v>0</v>
      </c>
      <c r="H138" s="40"/>
      <c r="I138" s="48">
        <f>$I$379</f>
        <v>10</v>
      </c>
      <c r="J138" s="50">
        <f>$J$379</f>
        <v>10.8</v>
      </c>
      <c r="K138" s="2"/>
    </row>
    <row r="139" spans="1:11">
      <c r="A139" s="2"/>
      <c r="B139" s="65"/>
      <c r="C139" s="51" t="s">
        <v>69</v>
      </c>
      <c r="D139" s="52"/>
      <c r="E139" s="52"/>
      <c r="F139" s="52" t="s">
        <v>0</v>
      </c>
      <c r="G139" s="53"/>
      <c r="H139" s="54"/>
      <c r="I139" s="55"/>
      <c r="J139" s="66"/>
      <c r="K139" s="2"/>
    </row>
    <row r="140" spans="1:11">
      <c r="A140" s="2"/>
      <c r="B140" s="32" t="s">
        <v>0</v>
      </c>
      <c r="C140" s="31" t="s">
        <v>501</v>
      </c>
      <c r="D140" s="56" t="s">
        <v>486</v>
      </c>
      <c r="E140" s="56" t="s">
        <v>502</v>
      </c>
      <c r="F140" s="56" t="s">
        <v>503</v>
      </c>
      <c r="G140" s="14" t="s">
        <v>0</v>
      </c>
      <c r="H140" s="40" t="s">
        <v>0</v>
      </c>
      <c r="I140" s="59" t="s">
        <v>0</v>
      </c>
      <c r="J140" s="50">
        <f>SUM($J$381:$J$394)</f>
        <v>205.70879999999997</v>
      </c>
      <c r="K140" s="2"/>
    </row>
    <row r="141" spans="1:11">
      <c r="A141" s="2"/>
      <c r="B141" s="67"/>
      <c r="C141" s="31" t="s">
        <v>504</v>
      </c>
      <c r="D141" s="56" t="s">
        <v>505</v>
      </c>
      <c r="E141" s="56" t="s">
        <v>506</v>
      </c>
      <c r="F141" s="56" t="s">
        <v>503</v>
      </c>
      <c r="G141" s="14"/>
      <c r="H141" s="40"/>
      <c r="I141" s="48">
        <v>4</v>
      </c>
      <c r="J141" s="50">
        <f>I141*0.4</f>
        <v>1.6</v>
      </c>
      <c r="K141" s="2"/>
    </row>
    <row r="142" spans="1:11">
      <c r="A142" s="2"/>
      <c r="B142" s="65"/>
      <c r="C142" s="51" t="s">
        <v>110</v>
      </c>
      <c r="D142" s="52"/>
      <c r="E142" s="52"/>
      <c r="F142" s="52"/>
      <c r="G142" s="53"/>
      <c r="H142" s="54"/>
      <c r="I142" s="55"/>
      <c r="J142" s="66" t="s">
        <v>0</v>
      </c>
      <c r="K142" s="2"/>
    </row>
    <row r="143" spans="1:11">
      <c r="A143" s="2"/>
      <c r="B143" s="67"/>
      <c r="C143" s="31" t="s">
        <v>508</v>
      </c>
      <c r="D143" s="56" t="s">
        <v>505</v>
      </c>
      <c r="E143" s="56" t="s">
        <v>311</v>
      </c>
      <c r="F143" s="56" t="s">
        <v>503</v>
      </c>
      <c r="G143" s="14" t="s">
        <v>0</v>
      </c>
      <c r="H143" s="40" t="s">
        <v>0</v>
      </c>
      <c r="I143" s="48">
        <v>12</v>
      </c>
      <c r="J143" s="50">
        <f>I143*0.2*0.2</f>
        <v>0.48000000000000009</v>
      </c>
      <c r="K143" s="2"/>
    </row>
    <row r="144" spans="1:11">
      <c r="A144" s="2"/>
      <c r="B144" s="65"/>
      <c r="C144" s="51" t="s">
        <v>509</v>
      </c>
      <c r="D144" s="52"/>
      <c r="E144" s="52"/>
      <c r="F144" s="52" t="s">
        <v>0</v>
      </c>
      <c r="G144" s="53"/>
      <c r="H144" s="54"/>
      <c r="I144" s="55"/>
      <c r="J144" s="66"/>
      <c r="K144" s="2"/>
    </row>
    <row r="145" spans="1:11">
      <c r="A145" s="2"/>
      <c r="B145" s="67"/>
      <c r="C145" s="31" t="s">
        <v>510</v>
      </c>
      <c r="D145" s="56" t="s">
        <v>505</v>
      </c>
      <c r="E145" s="56" t="s">
        <v>506</v>
      </c>
      <c r="F145" s="56" t="s">
        <v>503</v>
      </c>
      <c r="G145" s="14"/>
      <c r="H145" s="40"/>
      <c r="I145" s="48"/>
      <c r="J145" s="50">
        <f>15.28*3.5</f>
        <v>53.48</v>
      </c>
      <c r="K145" s="2"/>
    </row>
    <row r="146" spans="1:11">
      <c r="A146" s="2"/>
      <c r="K146" s="2"/>
    </row>
    <row r="147" spans="1:11">
      <c r="A147" s="2"/>
      <c r="B147" s="10" t="s">
        <v>32</v>
      </c>
      <c r="C147" s="591" t="s">
        <v>33</v>
      </c>
      <c r="D147" s="591"/>
      <c r="E147" s="591"/>
      <c r="F147" s="591"/>
      <c r="G147" s="591"/>
      <c r="H147" s="591"/>
      <c r="I147" s="591"/>
      <c r="J147" s="11"/>
      <c r="K147" s="2"/>
    </row>
    <row r="148" spans="1:11">
      <c r="A148" s="2"/>
      <c r="B148" s="32"/>
      <c r="C148" s="47" t="s">
        <v>476</v>
      </c>
      <c r="D148" s="48" t="s">
        <v>477</v>
      </c>
      <c r="E148" s="48" t="s">
        <v>478</v>
      </c>
      <c r="F148" s="48" t="s">
        <v>479</v>
      </c>
      <c r="G148" s="49"/>
      <c r="H148" s="50"/>
      <c r="I148" s="48" t="s">
        <v>480</v>
      </c>
      <c r="J148" s="50" t="s">
        <v>481</v>
      </c>
      <c r="K148" s="2"/>
    </row>
    <row r="149" spans="1:11">
      <c r="A149" s="2"/>
      <c r="B149" s="65"/>
      <c r="C149" s="51" t="s">
        <v>68</v>
      </c>
      <c r="D149" s="52"/>
      <c r="E149" s="52"/>
      <c r="F149" s="52"/>
      <c r="G149" s="53"/>
      <c r="H149" s="54"/>
      <c r="I149" s="55"/>
      <c r="J149" s="66" t="s">
        <v>0</v>
      </c>
      <c r="K149" s="2"/>
    </row>
    <row r="150" spans="1:11">
      <c r="A150" s="2"/>
      <c r="B150" s="32" t="s">
        <v>0</v>
      </c>
      <c r="C150" s="31" t="s">
        <v>485</v>
      </c>
      <c r="D150" s="56" t="s">
        <v>483</v>
      </c>
      <c r="E150" s="56" t="s">
        <v>486</v>
      </c>
      <c r="F150" s="56" t="s">
        <v>487</v>
      </c>
      <c r="G150" s="14" t="s">
        <v>0</v>
      </c>
      <c r="H150" s="40" t="s">
        <v>0</v>
      </c>
      <c r="I150" s="48">
        <f>$I$374</f>
        <v>33</v>
      </c>
      <c r="J150" s="48">
        <f>$J$374</f>
        <v>55.440000000000005</v>
      </c>
      <c r="K150" s="2"/>
    </row>
    <row r="151" spans="1:11">
      <c r="A151" s="2"/>
      <c r="B151" s="32" t="s">
        <v>0</v>
      </c>
      <c r="C151" s="31" t="s">
        <v>485</v>
      </c>
      <c r="D151" s="56" t="s">
        <v>483</v>
      </c>
      <c r="E151" s="56" t="s">
        <v>486</v>
      </c>
      <c r="F151" s="56" t="s">
        <v>488</v>
      </c>
      <c r="G151" s="14" t="s">
        <v>0</v>
      </c>
      <c r="H151" s="40" t="s">
        <v>0</v>
      </c>
      <c r="I151" s="48">
        <f>$I$375</f>
        <v>4</v>
      </c>
      <c r="J151" s="48">
        <f>$J$375</f>
        <v>7.5600000000000005</v>
      </c>
      <c r="K151" s="2"/>
    </row>
    <row r="152" spans="1:11">
      <c r="A152" s="2"/>
      <c r="B152" s="32" t="s">
        <v>0</v>
      </c>
      <c r="C152" s="31" t="s">
        <v>482</v>
      </c>
      <c r="D152" s="56" t="s">
        <v>483</v>
      </c>
      <c r="E152" s="56" t="s">
        <v>486</v>
      </c>
      <c r="F152" s="56" t="s">
        <v>489</v>
      </c>
      <c r="G152" s="14" t="s">
        <v>0</v>
      </c>
      <c r="H152" s="40" t="s">
        <v>0</v>
      </c>
      <c r="I152" s="48">
        <f>$I$376</f>
        <v>15</v>
      </c>
      <c r="J152" s="48">
        <f>$J$376</f>
        <v>37.799999999999997</v>
      </c>
      <c r="K152" s="2"/>
    </row>
    <row r="153" spans="1:11">
      <c r="A153" s="2"/>
      <c r="B153" s="32" t="s">
        <v>0</v>
      </c>
      <c r="C153" s="31" t="s">
        <v>485</v>
      </c>
      <c r="D153" s="56" t="s">
        <v>483</v>
      </c>
      <c r="E153" s="56" t="s">
        <v>493</v>
      </c>
      <c r="F153" s="56" t="s">
        <v>494</v>
      </c>
      <c r="G153" s="14" t="s">
        <v>0</v>
      </c>
      <c r="H153" s="40" t="s">
        <v>0</v>
      </c>
      <c r="I153" s="48">
        <f>$I$377</f>
        <v>9</v>
      </c>
      <c r="J153" s="50">
        <f>$J$377</f>
        <v>18.900000000000002</v>
      </c>
      <c r="K153" s="2"/>
    </row>
    <row r="154" spans="1:11">
      <c r="A154" s="2"/>
      <c r="B154" s="67"/>
      <c r="C154" s="31" t="s">
        <v>76</v>
      </c>
      <c r="D154" s="56"/>
      <c r="E154" s="56"/>
      <c r="F154" s="56"/>
      <c r="G154" s="14"/>
      <c r="H154" s="40"/>
      <c r="I154" s="48"/>
      <c r="J154" s="50"/>
      <c r="K154" s="2"/>
    </row>
    <row r="155" spans="1:11">
      <c r="A155" s="2"/>
      <c r="B155" s="67"/>
      <c r="C155" s="31" t="s">
        <v>485</v>
      </c>
      <c r="D155" s="56" t="s">
        <v>496</v>
      </c>
      <c r="E155" s="56" t="s">
        <v>497</v>
      </c>
      <c r="F155" s="56" t="s">
        <v>498</v>
      </c>
      <c r="G155" s="14" t="s">
        <v>0</v>
      </c>
      <c r="H155" s="40"/>
      <c r="I155" s="48">
        <f>$I$379</f>
        <v>10</v>
      </c>
      <c r="J155" s="50">
        <f>$J$379</f>
        <v>10.8</v>
      </c>
      <c r="K155" s="2"/>
    </row>
    <row r="156" spans="1:11">
      <c r="A156" s="2"/>
      <c r="B156" s="65"/>
      <c r="C156" s="51" t="s">
        <v>69</v>
      </c>
      <c r="D156" s="52"/>
      <c r="E156" s="52"/>
      <c r="F156" s="52" t="s">
        <v>0</v>
      </c>
      <c r="G156" s="53"/>
      <c r="H156" s="54"/>
      <c r="I156" s="55"/>
      <c r="J156" s="66"/>
      <c r="K156" s="2"/>
    </row>
    <row r="157" spans="1:11">
      <c r="A157" s="2"/>
      <c r="B157" s="32" t="s">
        <v>0</v>
      </c>
      <c r="C157" s="31" t="s">
        <v>501</v>
      </c>
      <c r="D157" s="56" t="s">
        <v>486</v>
      </c>
      <c r="E157" s="56" t="s">
        <v>502</v>
      </c>
      <c r="F157" s="56" t="s">
        <v>503</v>
      </c>
      <c r="G157" s="14" t="s">
        <v>0</v>
      </c>
      <c r="H157" s="40" t="s">
        <v>0</v>
      </c>
      <c r="I157" s="59" t="s">
        <v>0</v>
      </c>
      <c r="J157" s="50">
        <f>SUM($J$381:$J$394)</f>
        <v>205.70879999999997</v>
      </c>
      <c r="K157" s="2"/>
    </row>
    <row r="158" spans="1:11">
      <c r="A158" s="2"/>
      <c r="B158" s="67"/>
      <c r="C158" s="31" t="s">
        <v>504</v>
      </c>
      <c r="D158" s="56" t="s">
        <v>505</v>
      </c>
      <c r="E158" s="56" t="s">
        <v>506</v>
      </c>
      <c r="F158" s="56" t="s">
        <v>503</v>
      </c>
      <c r="G158" s="14"/>
      <c r="H158" s="40"/>
      <c r="I158" s="48">
        <v>4</v>
      </c>
      <c r="J158" s="50">
        <f>I158*0.4</f>
        <v>1.6</v>
      </c>
      <c r="K158" s="2"/>
    </row>
    <row r="159" spans="1:11">
      <c r="A159" s="2"/>
      <c r="B159" s="65"/>
      <c r="C159" s="51" t="s">
        <v>110</v>
      </c>
      <c r="D159" s="52"/>
      <c r="E159" s="52"/>
      <c r="F159" s="52"/>
      <c r="G159" s="53"/>
      <c r="H159" s="54"/>
      <c r="I159" s="55"/>
      <c r="J159" s="66" t="s">
        <v>0</v>
      </c>
      <c r="K159" s="2"/>
    </row>
    <row r="160" spans="1:11">
      <c r="A160" s="2"/>
      <c r="B160" s="67"/>
      <c r="C160" s="31" t="s">
        <v>508</v>
      </c>
      <c r="D160" s="56" t="s">
        <v>505</v>
      </c>
      <c r="E160" s="56" t="s">
        <v>311</v>
      </c>
      <c r="F160" s="56" t="s">
        <v>503</v>
      </c>
      <c r="G160" s="14" t="s">
        <v>0</v>
      </c>
      <c r="H160" s="40" t="s">
        <v>0</v>
      </c>
      <c r="I160" s="48">
        <v>12</v>
      </c>
      <c r="J160" s="50">
        <f>I160*0.2*0.2</f>
        <v>0.48000000000000009</v>
      </c>
      <c r="K160" s="2"/>
    </row>
    <row r="161" spans="1:11">
      <c r="A161" s="2"/>
      <c r="B161" s="65"/>
      <c r="C161" s="51" t="s">
        <v>509</v>
      </c>
      <c r="D161" s="52"/>
      <c r="E161" s="52"/>
      <c r="F161" s="52" t="s">
        <v>0</v>
      </c>
      <c r="G161" s="53"/>
      <c r="H161" s="54"/>
      <c r="I161" s="55"/>
      <c r="J161" s="66"/>
      <c r="K161" s="2"/>
    </row>
    <row r="162" spans="1:11">
      <c r="A162" s="2"/>
      <c r="B162" s="67"/>
      <c r="C162" s="31" t="s">
        <v>510</v>
      </c>
      <c r="D162" s="56" t="s">
        <v>505</v>
      </c>
      <c r="E162" s="56" t="s">
        <v>506</v>
      </c>
      <c r="F162" s="56" t="s">
        <v>503</v>
      </c>
      <c r="G162" s="14"/>
      <c r="H162" s="40"/>
      <c r="I162" s="48"/>
      <c r="J162" s="50">
        <f>15.28*3.5</f>
        <v>53.48</v>
      </c>
      <c r="K162" s="2"/>
    </row>
    <row r="163" spans="1:11">
      <c r="A163" s="2"/>
      <c r="K163" s="2"/>
    </row>
    <row r="164" spans="1:11">
      <c r="A164" s="2"/>
      <c r="B164" s="10" t="s">
        <v>34</v>
      </c>
      <c r="C164" s="591" t="s">
        <v>35</v>
      </c>
      <c r="D164" s="591"/>
      <c r="E164" s="591"/>
      <c r="F164" s="591"/>
      <c r="G164" s="591"/>
      <c r="H164" s="591"/>
      <c r="I164" s="591"/>
      <c r="J164" s="11"/>
      <c r="K164" s="2"/>
    </row>
    <row r="165" spans="1:11">
      <c r="A165" s="2"/>
      <c r="B165" s="32"/>
      <c r="C165" s="47" t="s">
        <v>476</v>
      </c>
      <c r="D165" s="48" t="s">
        <v>477</v>
      </c>
      <c r="E165" s="48" t="s">
        <v>478</v>
      </c>
      <c r="F165" s="48" t="s">
        <v>479</v>
      </c>
      <c r="G165" s="49"/>
      <c r="H165" s="50"/>
      <c r="I165" s="48" t="s">
        <v>480</v>
      </c>
      <c r="J165" s="50" t="s">
        <v>481</v>
      </c>
      <c r="K165" s="2"/>
    </row>
    <row r="166" spans="1:11">
      <c r="A166" s="2"/>
      <c r="B166" s="65"/>
      <c r="C166" s="51" t="s">
        <v>68</v>
      </c>
      <c r="D166" s="52"/>
      <c r="E166" s="52"/>
      <c r="F166" s="52"/>
      <c r="G166" s="53"/>
      <c r="H166" s="54"/>
      <c r="I166" s="55"/>
      <c r="J166" s="66" t="s">
        <v>0</v>
      </c>
      <c r="K166" s="2"/>
    </row>
    <row r="167" spans="1:11">
      <c r="A167" s="2"/>
      <c r="B167" s="32" t="s">
        <v>0</v>
      </c>
      <c r="C167" s="31" t="s">
        <v>485</v>
      </c>
      <c r="D167" s="56" t="s">
        <v>483</v>
      </c>
      <c r="E167" s="56" t="s">
        <v>486</v>
      </c>
      <c r="F167" s="56" t="s">
        <v>487</v>
      </c>
      <c r="G167" s="14" t="s">
        <v>0</v>
      </c>
      <c r="H167" s="40" t="s">
        <v>0</v>
      </c>
      <c r="I167" s="48">
        <f>$I$374</f>
        <v>33</v>
      </c>
      <c r="J167" s="48">
        <f>$J$374</f>
        <v>55.440000000000005</v>
      </c>
      <c r="K167" s="2"/>
    </row>
    <row r="168" spans="1:11">
      <c r="A168" s="2"/>
      <c r="B168" s="32" t="s">
        <v>0</v>
      </c>
      <c r="C168" s="31" t="s">
        <v>485</v>
      </c>
      <c r="D168" s="56" t="s">
        <v>483</v>
      </c>
      <c r="E168" s="56" t="s">
        <v>486</v>
      </c>
      <c r="F168" s="56" t="s">
        <v>488</v>
      </c>
      <c r="G168" s="14" t="s">
        <v>0</v>
      </c>
      <c r="H168" s="40" t="s">
        <v>0</v>
      </c>
      <c r="I168" s="48">
        <f>$I$375</f>
        <v>4</v>
      </c>
      <c r="J168" s="48">
        <f>$J$375</f>
        <v>7.5600000000000005</v>
      </c>
      <c r="K168" s="2"/>
    </row>
    <row r="169" spans="1:11">
      <c r="A169" s="2"/>
      <c r="B169" s="32" t="s">
        <v>0</v>
      </c>
      <c r="C169" s="31" t="s">
        <v>482</v>
      </c>
      <c r="D169" s="56" t="s">
        <v>483</v>
      </c>
      <c r="E169" s="56" t="s">
        <v>486</v>
      </c>
      <c r="F169" s="56" t="s">
        <v>489</v>
      </c>
      <c r="G169" s="14" t="s">
        <v>0</v>
      </c>
      <c r="H169" s="40" t="s">
        <v>0</v>
      </c>
      <c r="I169" s="48">
        <f>$I$376</f>
        <v>15</v>
      </c>
      <c r="J169" s="48">
        <f>$J$376</f>
        <v>37.799999999999997</v>
      </c>
      <c r="K169" s="2"/>
    </row>
    <row r="170" spans="1:11">
      <c r="A170" s="2"/>
      <c r="B170" s="32" t="s">
        <v>0</v>
      </c>
      <c r="C170" s="31" t="s">
        <v>485</v>
      </c>
      <c r="D170" s="56" t="s">
        <v>483</v>
      </c>
      <c r="E170" s="56" t="s">
        <v>493</v>
      </c>
      <c r="F170" s="56" t="s">
        <v>494</v>
      </c>
      <c r="G170" s="14" t="s">
        <v>0</v>
      </c>
      <c r="H170" s="40" t="s">
        <v>0</v>
      </c>
      <c r="I170" s="48">
        <f>$I$377</f>
        <v>9</v>
      </c>
      <c r="J170" s="50">
        <f>$J$377</f>
        <v>18.900000000000002</v>
      </c>
      <c r="K170" s="2"/>
    </row>
    <row r="171" spans="1:11">
      <c r="A171" s="2"/>
      <c r="B171" s="67"/>
      <c r="C171" s="31" t="s">
        <v>76</v>
      </c>
      <c r="D171" s="56"/>
      <c r="E171" s="56"/>
      <c r="F171" s="56"/>
      <c r="G171" s="14"/>
      <c r="H171" s="40"/>
      <c r="I171" s="48"/>
      <c r="J171" s="50"/>
      <c r="K171" s="2"/>
    </row>
    <row r="172" spans="1:11">
      <c r="A172" s="2"/>
      <c r="B172" s="67"/>
      <c r="C172" s="31" t="s">
        <v>485</v>
      </c>
      <c r="D172" s="56" t="s">
        <v>496</v>
      </c>
      <c r="E172" s="56" t="s">
        <v>497</v>
      </c>
      <c r="F172" s="56" t="s">
        <v>498</v>
      </c>
      <c r="G172" s="14" t="s">
        <v>0</v>
      </c>
      <c r="H172" s="40"/>
      <c r="I172" s="48">
        <f>$I$379</f>
        <v>10</v>
      </c>
      <c r="J172" s="50">
        <f>$J$379</f>
        <v>10.8</v>
      </c>
      <c r="K172" s="2"/>
    </row>
    <row r="173" spans="1:11">
      <c r="A173" s="2"/>
      <c r="B173" s="65"/>
      <c r="C173" s="51" t="s">
        <v>69</v>
      </c>
      <c r="D173" s="52"/>
      <c r="E173" s="52"/>
      <c r="F173" s="52" t="s">
        <v>0</v>
      </c>
      <c r="G173" s="53"/>
      <c r="H173" s="54"/>
      <c r="I173" s="55"/>
      <c r="J173" s="66"/>
      <c r="K173" s="2"/>
    </row>
    <row r="174" spans="1:11">
      <c r="A174" s="2"/>
      <c r="B174" s="32" t="s">
        <v>0</v>
      </c>
      <c r="C174" s="31" t="s">
        <v>501</v>
      </c>
      <c r="D174" s="56" t="s">
        <v>486</v>
      </c>
      <c r="E174" s="56" t="s">
        <v>502</v>
      </c>
      <c r="F174" s="56" t="s">
        <v>503</v>
      </c>
      <c r="G174" s="14" t="s">
        <v>0</v>
      </c>
      <c r="H174" s="40" t="s">
        <v>0</v>
      </c>
      <c r="I174" s="59" t="s">
        <v>0</v>
      </c>
      <c r="J174" s="50">
        <f>SUM($J$381:$J$394)</f>
        <v>205.70879999999997</v>
      </c>
      <c r="K174" s="2"/>
    </row>
    <row r="175" spans="1:11">
      <c r="A175" s="2"/>
      <c r="B175" s="67"/>
      <c r="C175" s="31" t="s">
        <v>504</v>
      </c>
      <c r="D175" s="56" t="s">
        <v>505</v>
      </c>
      <c r="E175" s="56" t="s">
        <v>506</v>
      </c>
      <c r="F175" s="56" t="s">
        <v>503</v>
      </c>
      <c r="G175" s="14"/>
      <c r="H175" s="40"/>
      <c r="I175" s="48">
        <v>4</v>
      </c>
      <c r="J175" s="50">
        <f>I175*0.4</f>
        <v>1.6</v>
      </c>
      <c r="K175" s="2"/>
    </row>
    <row r="176" spans="1:11">
      <c r="A176" s="2"/>
      <c r="B176" s="65"/>
      <c r="C176" s="51" t="s">
        <v>110</v>
      </c>
      <c r="D176" s="52"/>
      <c r="E176" s="52"/>
      <c r="F176" s="52"/>
      <c r="G176" s="53"/>
      <c r="H176" s="54"/>
      <c r="I176" s="55"/>
      <c r="J176" s="66" t="s">
        <v>0</v>
      </c>
      <c r="K176" s="2"/>
    </row>
    <row r="177" spans="1:11">
      <c r="A177" s="2"/>
      <c r="B177" s="67"/>
      <c r="C177" s="31" t="s">
        <v>508</v>
      </c>
      <c r="D177" s="56" t="s">
        <v>505</v>
      </c>
      <c r="E177" s="56" t="s">
        <v>311</v>
      </c>
      <c r="F177" s="56" t="s">
        <v>503</v>
      </c>
      <c r="G177" s="14" t="s">
        <v>0</v>
      </c>
      <c r="H177" s="40" t="s">
        <v>0</v>
      </c>
      <c r="I177" s="48">
        <v>12</v>
      </c>
      <c r="J177" s="50">
        <f>I177*0.2*0.2</f>
        <v>0.48000000000000009</v>
      </c>
      <c r="K177" s="2"/>
    </row>
    <row r="178" spans="1:11">
      <c r="A178" s="2"/>
      <c r="B178" s="65"/>
      <c r="C178" s="51" t="s">
        <v>509</v>
      </c>
      <c r="D178" s="52"/>
      <c r="E178" s="52"/>
      <c r="F178" s="52" t="s">
        <v>0</v>
      </c>
      <c r="G178" s="53"/>
      <c r="H178" s="54"/>
      <c r="I178" s="55"/>
      <c r="J178" s="66"/>
      <c r="K178" s="2"/>
    </row>
    <row r="179" spans="1:11">
      <c r="A179" s="2"/>
      <c r="B179" s="67"/>
      <c r="C179" s="31" t="s">
        <v>510</v>
      </c>
      <c r="D179" s="56" t="s">
        <v>505</v>
      </c>
      <c r="E179" s="56" t="s">
        <v>506</v>
      </c>
      <c r="F179" s="56" t="s">
        <v>503</v>
      </c>
      <c r="G179" s="14"/>
      <c r="H179" s="40"/>
      <c r="I179" s="48"/>
      <c r="J179" s="50">
        <f>15.28*3.5</f>
        <v>53.48</v>
      </c>
      <c r="K179" s="2"/>
    </row>
    <row r="180" spans="1:11">
      <c r="A180" s="2"/>
      <c r="K180" s="2"/>
    </row>
    <row r="181" spans="1:11">
      <c r="A181" s="2"/>
      <c r="B181" s="10" t="s">
        <v>36</v>
      </c>
      <c r="C181" s="591" t="s">
        <v>37</v>
      </c>
      <c r="D181" s="591"/>
      <c r="E181" s="591"/>
      <c r="F181" s="591"/>
      <c r="G181" s="591"/>
      <c r="H181" s="591"/>
      <c r="I181" s="591"/>
      <c r="J181" s="11"/>
      <c r="K181" s="2"/>
    </row>
    <row r="182" spans="1:11">
      <c r="A182" s="2"/>
      <c r="B182" s="32"/>
      <c r="C182" s="47" t="s">
        <v>476</v>
      </c>
      <c r="D182" s="48" t="s">
        <v>477</v>
      </c>
      <c r="E182" s="48" t="s">
        <v>478</v>
      </c>
      <c r="F182" s="48" t="s">
        <v>479</v>
      </c>
      <c r="G182" s="49"/>
      <c r="H182" s="50"/>
      <c r="I182" s="48" t="s">
        <v>480</v>
      </c>
      <c r="J182" s="50" t="s">
        <v>481</v>
      </c>
      <c r="K182" s="2"/>
    </row>
    <row r="183" spans="1:11">
      <c r="A183" s="2"/>
      <c r="B183" s="65"/>
      <c r="C183" s="51" t="s">
        <v>68</v>
      </c>
      <c r="D183" s="52"/>
      <c r="E183" s="52"/>
      <c r="F183" s="52"/>
      <c r="G183" s="53"/>
      <c r="H183" s="54"/>
      <c r="I183" s="55"/>
      <c r="J183" s="66" t="s">
        <v>0</v>
      </c>
      <c r="K183" s="2"/>
    </row>
    <row r="184" spans="1:11">
      <c r="A184" s="2"/>
      <c r="B184" s="32" t="s">
        <v>0</v>
      </c>
      <c r="C184" s="31" t="s">
        <v>485</v>
      </c>
      <c r="D184" s="56" t="s">
        <v>483</v>
      </c>
      <c r="E184" s="56" t="s">
        <v>486</v>
      </c>
      <c r="F184" s="56" t="s">
        <v>487</v>
      </c>
      <c r="G184" s="14" t="s">
        <v>0</v>
      </c>
      <c r="H184" s="40" t="s">
        <v>0</v>
      </c>
      <c r="I184" s="48">
        <f>I398</f>
        <v>21</v>
      </c>
      <c r="J184" s="48">
        <f>J398</f>
        <v>35.28</v>
      </c>
      <c r="K184" s="2"/>
    </row>
    <row r="185" spans="1:11">
      <c r="A185" s="2"/>
      <c r="B185" s="32" t="s">
        <v>0</v>
      </c>
      <c r="C185" s="31" t="s">
        <v>485</v>
      </c>
      <c r="D185" s="56" t="s">
        <v>483</v>
      </c>
      <c r="E185" s="56" t="s">
        <v>486</v>
      </c>
      <c r="F185" s="56" t="s">
        <v>488</v>
      </c>
      <c r="G185" s="14" t="s">
        <v>0</v>
      </c>
      <c r="H185" s="40" t="s">
        <v>0</v>
      </c>
      <c r="I185" s="48">
        <f>I399</f>
        <v>4</v>
      </c>
      <c r="J185" s="48">
        <f>J399</f>
        <v>7.5600000000000005</v>
      </c>
      <c r="K185" s="2"/>
    </row>
    <row r="186" spans="1:11">
      <c r="A186" s="2"/>
      <c r="B186" s="32" t="s">
        <v>0</v>
      </c>
      <c r="C186" s="31" t="s">
        <v>482</v>
      </c>
      <c r="D186" s="56" t="s">
        <v>483</v>
      </c>
      <c r="E186" s="56" t="s">
        <v>486</v>
      </c>
      <c r="F186" s="56" t="s">
        <v>489</v>
      </c>
      <c r="G186" s="14" t="s">
        <v>0</v>
      </c>
      <c r="H186" s="40" t="s">
        <v>0</v>
      </c>
      <c r="I186" s="48">
        <f>I401</f>
        <v>1</v>
      </c>
      <c r="J186" s="48">
        <f>J401</f>
        <v>2.52</v>
      </c>
      <c r="K186" s="2"/>
    </row>
    <row r="187" spans="1:11">
      <c r="A187" s="2"/>
      <c r="B187" s="32" t="s">
        <v>0</v>
      </c>
      <c r="C187" s="31" t="s">
        <v>482</v>
      </c>
      <c r="D187" s="56" t="s">
        <v>483</v>
      </c>
      <c r="E187" s="56" t="s">
        <v>486</v>
      </c>
      <c r="F187" s="56" t="s">
        <v>490</v>
      </c>
      <c r="G187" s="14" t="s">
        <v>0</v>
      </c>
      <c r="H187" s="40" t="s">
        <v>0</v>
      </c>
      <c r="I187" s="48">
        <f>I400</f>
        <v>5</v>
      </c>
      <c r="J187" s="50">
        <f>J400</f>
        <v>16.8</v>
      </c>
      <c r="K187" s="2"/>
    </row>
    <row r="188" spans="1:11">
      <c r="A188" s="2"/>
      <c r="B188" s="32" t="s">
        <v>0</v>
      </c>
      <c r="C188" s="31" t="s">
        <v>485</v>
      </c>
      <c r="D188" s="56" t="s">
        <v>483</v>
      </c>
      <c r="E188" s="56" t="s">
        <v>493</v>
      </c>
      <c r="F188" s="56" t="s">
        <v>494</v>
      </c>
      <c r="G188" s="14" t="s">
        <v>0</v>
      </c>
      <c r="H188" s="40" t="s">
        <v>0</v>
      </c>
      <c r="I188" s="48">
        <f>I402</f>
        <v>9</v>
      </c>
      <c r="J188" s="50">
        <f>J402</f>
        <v>18.900000000000002</v>
      </c>
      <c r="K188" s="2"/>
    </row>
    <row r="189" spans="1:11">
      <c r="A189" s="2"/>
      <c r="B189" s="67"/>
      <c r="C189" s="31" t="s">
        <v>76</v>
      </c>
      <c r="D189" s="56"/>
      <c r="E189" s="56"/>
      <c r="F189" s="56"/>
      <c r="G189" s="14"/>
      <c r="H189" s="40"/>
      <c r="I189" s="48"/>
      <c r="J189" s="50"/>
      <c r="K189" s="2"/>
    </row>
    <row r="190" spans="1:11">
      <c r="A190" s="2"/>
      <c r="B190" s="67"/>
      <c r="C190" s="31" t="s">
        <v>485</v>
      </c>
      <c r="D190" s="56" t="s">
        <v>496</v>
      </c>
      <c r="E190" s="56" t="s">
        <v>497</v>
      </c>
      <c r="F190" s="56" t="s">
        <v>498</v>
      </c>
      <c r="G190" s="14" t="s">
        <v>0</v>
      </c>
      <c r="H190" s="40"/>
      <c r="I190" s="48">
        <f>I404</f>
        <v>10</v>
      </c>
      <c r="J190" s="50">
        <f>J404</f>
        <v>10.8</v>
      </c>
      <c r="K190" s="2"/>
    </row>
    <row r="191" spans="1:11">
      <c r="A191" s="2"/>
      <c r="B191" s="65"/>
      <c r="C191" s="51" t="s">
        <v>69</v>
      </c>
      <c r="D191" s="52"/>
      <c r="E191" s="52"/>
      <c r="F191" s="52" t="s">
        <v>0</v>
      </c>
      <c r="G191" s="53"/>
      <c r="H191" s="54"/>
      <c r="I191" s="55"/>
      <c r="J191" s="66"/>
      <c r="K191" s="2"/>
    </row>
    <row r="192" spans="1:11">
      <c r="A192" s="2"/>
      <c r="B192" s="32" t="s">
        <v>0</v>
      </c>
      <c r="C192" s="31" t="s">
        <v>501</v>
      </c>
      <c r="D192" s="56" t="s">
        <v>486</v>
      </c>
      <c r="E192" s="56" t="s">
        <v>502</v>
      </c>
      <c r="F192" s="56" t="s">
        <v>503</v>
      </c>
      <c r="G192" s="14" t="s">
        <v>0</v>
      </c>
      <c r="H192" s="40" t="s">
        <v>0</v>
      </c>
      <c r="I192" s="59" t="s">
        <v>0</v>
      </c>
      <c r="J192" s="50">
        <f>SUM(J406:J411)</f>
        <v>200.18879999999999</v>
      </c>
      <c r="K192" s="2"/>
    </row>
    <row r="193" spans="1:11">
      <c r="A193" s="2"/>
      <c r="B193" s="67"/>
      <c r="C193" s="31" t="s">
        <v>504</v>
      </c>
      <c r="D193" s="56" t="s">
        <v>505</v>
      </c>
      <c r="E193" s="56" t="s">
        <v>506</v>
      </c>
      <c r="F193" s="56" t="s">
        <v>503</v>
      </c>
      <c r="G193" s="14"/>
      <c r="H193" s="40"/>
      <c r="I193" s="48">
        <v>4</v>
      </c>
      <c r="J193" s="50">
        <f>I193*0.4</f>
        <v>1.6</v>
      </c>
      <c r="K193" s="2"/>
    </row>
    <row r="194" spans="1:11">
      <c r="A194" s="2"/>
      <c r="B194" s="65"/>
      <c r="C194" s="51" t="s">
        <v>110</v>
      </c>
      <c r="D194" s="52"/>
      <c r="E194" s="52"/>
      <c r="F194" s="52"/>
      <c r="G194" s="53"/>
      <c r="H194" s="54"/>
      <c r="I194" s="55"/>
      <c r="J194" s="66" t="s">
        <v>0</v>
      </c>
      <c r="K194" s="2"/>
    </row>
    <row r="195" spans="1:11">
      <c r="A195" s="2"/>
      <c r="B195" s="67"/>
      <c r="C195" s="31" t="s">
        <v>115</v>
      </c>
      <c r="D195" s="56" t="s">
        <v>505</v>
      </c>
      <c r="E195" s="56" t="s">
        <v>311</v>
      </c>
      <c r="F195" s="56" t="s">
        <v>503</v>
      </c>
      <c r="G195" s="14" t="s">
        <v>0</v>
      </c>
      <c r="H195" s="40" t="s">
        <v>0</v>
      </c>
      <c r="I195" s="48" t="s">
        <v>0</v>
      </c>
      <c r="J195" s="50">
        <f>J413</f>
        <v>1.6500000000000001</v>
      </c>
      <c r="K195" s="2"/>
    </row>
    <row r="196" spans="1:11">
      <c r="A196" s="2"/>
      <c r="B196" s="67"/>
      <c r="C196" s="31" t="s">
        <v>508</v>
      </c>
      <c r="D196" s="56" t="s">
        <v>505</v>
      </c>
      <c r="E196" s="56" t="s">
        <v>311</v>
      </c>
      <c r="F196" s="56" t="s">
        <v>503</v>
      </c>
      <c r="G196" s="14" t="s">
        <v>0</v>
      </c>
      <c r="H196" s="40" t="s">
        <v>0</v>
      </c>
      <c r="I196" s="48">
        <v>12</v>
      </c>
      <c r="J196" s="50">
        <f>I196*0.2*0.2</f>
        <v>0.48000000000000009</v>
      </c>
      <c r="K196" s="2"/>
    </row>
    <row r="197" spans="1:11">
      <c r="A197" s="2"/>
      <c r="B197" s="65"/>
      <c r="C197" s="51" t="s">
        <v>509</v>
      </c>
      <c r="D197" s="52"/>
      <c r="E197" s="52"/>
      <c r="F197" s="52" t="s">
        <v>0</v>
      </c>
      <c r="G197" s="53"/>
      <c r="H197" s="54"/>
      <c r="I197" s="55"/>
      <c r="J197" s="66"/>
      <c r="K197" s="2"/>
    </row>
    <row r="198" spans="1:11">
      <c r="A198" s="2"/>
      <c r="B198" s="67"/>
      <c r="C198" s="31" t="s">
        <v>510</v>
      </c>
      <c r="D198" s="56" t="s">
        <v>505</v>
      </c>
      <c r="E198" s="56" t="s">
        <v>506</v>
      </c>
      <c r="F198" s="56" t="s">
        <v>503</v>
      </c>
      <c r="G198" s="14"/>
      <c r="H198" s="40"/>
      <c r="I198" s="48"/>
      <c r="J198" s="50">
        <f>15.28*3.5</f>
        <v>53.48</v>
      </c>
      <c r="K198" s="2"/>
    </row>
    <row r="199" spans="1:11">
      <c r="A199" s="2"/>
      <c r="K199" s="2"/>
    </row>
    <row r="200" spans="1:11">
      <c r="A200" s="2"/>
      <c r="B200" s="10" t="s">
        <v>38</v>
      </c>
      <c r="C200" s="591" t="s">
        <v>61</v>
      </c>
      <c r="D200" s="591"/>
      <c r="E200" s="591"/>
      <c r="F200" s="591"/>
      <c r="G200" s="591"/>
      <c r="H200" s="591"/>
      <c r="I200" s="591"/>
      <c r="J200" s="11"/>
      <c r="K200" s="2"/>
    </row>
    <row r="201" spans="1:11">
      <c r="A201" s="2"/>
      <c r="B201" s="32"/>
      <c r="C201" s="47" t="s">
        <v>476</v>
      </c>
      <c r="D201" s="48" t="s">
        <v>477</v>
      </c>
      <c r="E201" s="48" t="s">
        <v>478</v>
      </c>
      <c r="F201" s="48" t="s">
        <v>479</v>
      </c>
      <c r="G201" s="49"/>
      <c r="H201" s="50"/>
      <c r="I201" s="48" t="s">
        <v>480</v>
      </c>
      <c r="J201" s="50" t="s">
        <v>481</v>
      </c>
      <c r="K201" s="2"/>
    </row>
    <row r="202" spans="1:11">
      <c r="A202" s="2"/>
      <c r="B202" s="65"/>
      <c r="C202" s="51" t="s">
        <v>68</v>
      </c>
      <c r="D202" s="52"/>
      <c r="E202" s="52"/>
      <c r="F202" s="52"/>
      <c r="G202" s="53"/>
      <c r="H202" s="54"/>
      <c r="I202" s="55"/>
      <c r="J202" s="66" t="s">
        <v>0</v>
      </c>
      <c r="K202" s="2"/>
    </row>
    <row r="203" spans="1:11">
      <c r="A203" s="2"/>
      <c r="B203" s="32" t="s">
        <v>0</v>
      </c>
      <c r="C203" s="31" t="s">
        <v>482</v>
      </c>
      <c r="D203" s="56" t="s">
        <v>483</v>
      </c>
      <c r="E203" s="56" t="s">
        <v>486</v>
      </c>
      <c r="F203" s="56" t="s">
        <v>490</v>
      </c>
      <c r="G203" s="14" t="s">
        <v>0</v>
      </c>
      <c r="H203" s="40" t="s">
        <v>0</v>
      </c>
      <c r="I203" s="48">
        <f>I417</f>
        <v>1</v>
      </c>
      <c r="J203" s="50">
        <f>J417</f>
        <v>3.3600000000000003</v>
      </c>
      <c r="K203" s="2"/>
    </row>
    <row r="204" spans="1:11">
      <c r="A204" s="2"/>
      <c r="B204" s="65"/>
      <c r="C204" s="51" t="s">
        <v>69</v>
      </c>
      <c r="D204" s="52"/>
      <c r="E204" s="52"/>
      <c r="F204" s="52" t="s">
        <v>0</v>
      </c>
      <c r="G204" s="53"/>
      <c r="H204" s="54"/>
      <c r="I204" s="55"/>
      <c r="J204" s="66"/>
      <c r="K204" s="2"/>
    </row>
    <row r="205" spans="1:11">
      <c r="A205" s="2"/>
      <c r="B205" s="32" t="s">
        <v>0</v>
      </c>
      <c r="C205" s="31" t="s">
        <v>501</v>
      </c>
      <c r="D205" s="56" t="s">
        <v>486</v>
      </c>
      <c r="E205" s="56" t="s">
        <v>502</v>
      </c>
      <c r="F205" s="56" t="s">
        <v>503</v>
      </c>
      <c r="G205" s="14" t="s">
        <v>0</v>
      </c>
      <c r="H205" s="40" t="s">
        <v>0</v>
      </c>
      <c r="I205" s="59" t="s">
        <v>0</v>
      </c>
      <c r="J205" s="50">
        <f>J419</f>
        <v>4.8</v>
      </c>
      <c r="K205" s="2"/>
    </row>
    <row r="206" spans="1:11">
      <c r="A206" s="2"/>
      <c r="B206" s="18"/>
      <c r="C206" s="19"/>
      <c r="D206" s="20"/>
      <c r="E206" s="20"/>
      <c r="F206" s="20"/>
      <c r="G206" s="9"/>
      <c r="H206" s="21"/>
      <c r="I206" s="20"/>
      <c r="J206" s="22"/>
      <c r="K206" s="2"/>
    </row>
    <row r="207" spans="1:11" ht="16.2" thickBot="1">
      <c r="A207" s="2"/>
      <c r="B207" s="18"/>
      <c r="C207" s="19"/>
      <c r="D207" s="20"/>
      <c r="E207" s="20"/>
      <c r="F207" s="20"/>
      <c r="G207" s="9"/>
      <c r="H207" s="21"/>
      <c r="I207" s="20"/>
      <c r="J207" s="22"/>
      <c r="K207" s="2"/>
    </row>
    <row r="208" spans="1:11">
      <c r="A208" s="2"/>
      <c r="B208" s="4"/>
      <c r="C208" s="5"/>
      <c r="D208" s="5"/>
      <c r="E208" s="5"/>
      <c r="F208" s="5"/>
      <c r="G208" s="5"/>
      <c r="H208" s="74"/>
      <c r="I208" s="74"/>
      <c r="J208" s="75"/>
      <c r="K208" s="2"/>
    </row>
    <row r="209" spans="1:11" ht="17.399999999999999">
      <c r="A209" s="2"/>
      <c r="B209" s="596" t="s">
        <v>53</v>
      </c>
      <c r="C209" s="597"/>
      <c r="D209" s="597"/>
      <c r="E209" s="597"/>
      <c r="F209" s="597"/>
      <c r="G209" s="597"/>
      <c r="H209" s="597"/>
      <c r="I209" s="597"/>
      <c r="J209" s="598"/>
      <c r="K209" s="2"/>
    </row>
    <row r="210" spans="1:11" ht="16.2" thickBot="1">
      <c r="A210" s="2"/>
      <c r="B210" s="6"/>
      <c r="C210" s="7"/>
      <c r="D210" s="7"/>
      <c r="E210" s="7"/>
      <c r="F210" s="7"/>
      <c r="G210" s="7"/>
      <c r="H210" s="76"/>
      <c r="I210" s="76"/>
      <c r="J210" s="77"/>
      <c r="K210" s="2"/>
    </row>
    <row r="211" spans="1:11">
      <c r="A211" s="2"/>
      <c r="B211" s="18"/>
      <c r="C211" s="19"/>
      <c r="D211" s="20"/>
      <c r="E211" s="20"/>
      <c r="F211" s="20"/>
      <c r="G211" s="9"/>
      <c r="H211" s="21"/>
      <c r="I211" s="20"/>
      <c r="J211" s="22"/>
      <c r="K211" s="2"/>
    </row>
    <row r="212" spans="1:11">
      <c r="A212" s="2"/>
      <c r="B212" s="8" t="s">
        <v>1</v>
      </c>
      <c r="C212" s="8" t="s">
        <v>2</v>
      </c>
      <c r="D212" s="8" t="s">
        <v>3</v>
      </c>
      <c r="E212" s="8" t="s">
        <v>4</v>
      </c>
      <c r="F212" s="8" t="s">
        <v>5</v>
      </c>
      <c r="G212" s="8" t="s">
        <v>6</v>
      </c>
      <c r="H212" s="78" t="s">
        <v>7</v>
      </c>
      <c r="I212" s="78" t="s">
        <v>8</v>
      </c>
      <c r="J212" s="78" t="s">
        <v>9</v>
      </c>
      <c r="K212" s="2"/>
    </row>
    <row r="213" spans="1:11">
      <c r="A213" s="2"/>
      <c r="K213" s="2"/>
    </row>
    <row r="214" spans="1:11">
      <c r="A214" s="2"/>
      <c r="B214" s="10" t="s">
        <v>10</v>
      </c>
      <c r="C214" s="591" t="s">
        <v>15</v>
      </c>
      <c r="D214" s="591"/>
      <c r="E214" s="591"/>
      <c r="F214" s="591"/>
      <c r="G214" s="591"/>
      <c r="H214" s="591"/>
      <c r="I214" s="591"/>
      <c r="J214" s="11"/>
      <c r="K214" s="2"/>
    </row>
    <row r="215" spans="1:11">
      <c r="A215" s="2"/>
      <c r="B215" s="33"/>
      <c r="C215" s="34" t="s">
        <v>68</v>
      </c>
      <c r="D215" s="35"/>
      <c r="E215" s="35"/>
      <c r="F215" s="35"/>
      <c r="G215" s="36"/>
      <c r="H215" s="37"/>
      <c r="I215" s="35"/>
      <c r="J215" s="38" t="s">
        <v>0</v>
      </c>
      <c r="K215" s="2"/>
    </row>
    <row r="216" spans="1:11">
      <c r="A216" s="12"/>
      <c r="B216" s="32" t="s">
        <v>73</v>
      </c>
      <c r="C216" s="31" t="s">
        <v>77</v>
      </c>
      <c r="D216" s="13">
        <v>2</v>
      </c>
      <c r="E216" s="13" t="s">
        <v>0</v>
      </c>
      <c r="F216" s="13">
        <v>2.1</v>
      </c>
      <c r="G216" s="14">
        <f>PRODUCT(D216,E216,F216)</f>
        <v>4.2</v>
      </c>
      <c r="H216" s="40">
        <v>0</v>
      </c>
      <c r="I216" s="13">
        <v>2</v>
      </c>
      <c r="J216" s="15">
        <f t="shared" ref="J216:J222" si="3">IF(G216&gt;0,G216*I216,H216*I216)</f>
        <v>8.4</v>
      </c>
      <c r="K216" s="12"/>
    </row>
    <row r="217" spans="1:11">
      <c r="A217" s="12"/>
      <c r="B217" s="32" t="s">
        <v>64</v>
      </c>
      <c r="C217" s="31" t="s">
        <v>82</v>
      </c>
      <c r="D217" s="13">
        <v>0.8</v>
      </c>
      <c r="E217" s="13" t="s">
        <v>0</v>
      </c>
      <c r="F217" s="13">
        <f t="shared" ref="F217:F222" si="4">$F$216</f>
        <v>2.1</v>
      </c>
      <c r="G217" s="14">
        <f t="shared" ref="G217:G226" si="5">PRODUCT(D217,E217,F217)</f>
        <v>1.6800000000000002</v>
      </c>
      <c r="H217" s="40">
        <v>0</v>
      </c>
      <c r="I217" s="13">
        <v>35</v>
      </c>
      <c r="J217" s="15">
        <f t="shared" si="3"/>
        <v>58.800000000000004</v>
      </c>
      <c r="K217" s="12"/>
    </row>
    <row r="218" spans="1:11">
      <c r="A218" s="12"/>
      <c r="B218" s="32" t="s">
        <v>65</v>
      </c>
      <c r="C218" s="31" t="s">
        <v>83</v>
      </c>
      <c r="D218" s="13">
        <v>0.9</v>
      </c>
      <c r="E218" s="13" t="s">
        <v>0</v>
      </c>
      <c r="F218" s="13">
        <f t="shared" si="4"/>
        <v>2.1</v>
      </c>
      <c r="G218" s="14">
        <f t="shared" si="5"/>
        <v>1.8900000000000001</v>
      </c>
      <c r="H218" s="40">
        <v>0</v>
      </c>
      <c r="I218" s="13">
        <v>6</v>
      </c>
      <c r="J218" s="15">
        <f t="shared" si="3"/>
        <v>11.34</v>
      </c>
      <c r="K218" s="12"/>
    </row>
    <row r="219" spans="1:11">
      <c r="A219" s="12"/>
      <c r="B219" s="32" t="s">
        <v>66</v>
      </c>
      <c r="C219" s="31" t="s">
        <v>84</v>
      </c>
      <c r="D219" s="13">
        <v>1.6</v>
      </c>
      <c r="E219" s="13" t="s">
        <v>0</v>
      </c>
      <c r="F219" s="13">
        <f t="shared" si="4"/>
        <v>2.1</v>
      </c>
      <c r="G219" s="14">
        <f t="shared" si="5"/>
        <v>3.3600000000000003</v>
      </c>
      <c r="H219" s="40">
        <v>0</v>
      </c>
      <c r="I219" s="13">
        <v>13</v>
      </c>
      <c r="J219" s="15">
        <f t="shared" si="3"/>
        <v>43.680000000000007</v>
      </c>
      <c r="K219" s="12"/>
    </row>
    <row r="220" spans="1:11">
      <c r="A220" s="12"/>
      <c r="B220" s="32" t="s">
        <v>67</v>
      </c>
      <c r="C220" s="31" t="s">
        <v>84</v>
      </c>
      <c r="D220" s="13">
        <v>1.6</v>
      </c>
      <c r="E220" s="13" t="s">
        <v>0</v>
      </c>
      <c r="F220" s="13">
        <f t="shared" si="4"/>
        <v>2.1</v>
      </c>
      <c r="G220" s="14">
        <f t="shared" si="5"/>
        <v>3.3600000000000003</v>
      </c>
      <c r="H220" s="40">
        <v>0</v>
      </c>
      <c r="I220" s="13">
        <v>3</v>
      </c>
      <c r="J220" s="15">
        <f t="shared" si="3"/>
        <v>10.080000000000002</v>
      </c>
      <c r="K220" s="12"/>
    </row>
    <row r="221" spans="1:11">
      <c r="A221" s="12"/>
      <c r="B221" s="32" t="s">
        <v>74</v>
      </c>
      <c r="C221" s="31" t="s">
        <v>78</v>
      </c>
      <c r="D221" s="13">
        <v>1</v>
      </c>
      <c r="E221" s="13" t="s">
        <v>0</v>
      </c>
      <c r="F221" s="13">
        <f t="shared" si="4"/>
        <v>2.1</v>
      </c>
      <c r="G221" s="14">
        <f t="shared" si="5"/>
        <v>2.1</v>
      </c>
      <c r="H221" s="40">
        <v>0</v>
      </c>
      <c r="I221" s="13">
        <v>8</v>
      </c>
      <c r="J221" s="15">
        <f t="shared" si="3"/>
        <v>16.8</v>
      </c>
      <c r="K221" s="12"/>
    </row>
    <row r="222" spans="1:11">
      <c r="A222" s="12"/>
      <c r="B222" s="32" t="s">
        <v>75</v>
      </c>
      <c r="C222" s="31" t="s">
        <v>79</v>
      </c>
      <c r="D222" s="13">
        <v>1</v>
      </c>
      <c r="E222" s="13" t="s">
        <v>0</v>
      </c>
      <c r="F222" s="13">
        <f t="shared" si="4"/>
        <v>2.1</v>
      </c>
      <c r="G222" s="14">
        <f t="shared" si="5"/>
        <v>2.1</v>
      </c>
      <c r="H222" s="40">
        <v>0</v>
      </c>
      <c r="I222" s="13">
        <v>3</v>
      </c>
      <c r="J222" s="15">
        <f t="shared" si="3"/>
        <v>6.3000000000000007</v>
      </c>
      <c r="K222" s="12"/>
    </row>
    <row r="223" spans="1:11">
      <c r="A223" s="12"/>
      <c r="B223" s="33"/>
      <c r="C223" s="34" t="s">
        <v>76</v>
      </c>
      <c r="D223" s="35"/>
      <c r="E223" s="35"/>
      <c r="F223" s="35"/>
      <c r="G223" s="36"/>
      <c r="H223" s="37"/>
      <c r="I223" s="35"/>
      <c r="J223" s="38"/>
      <c r="K223" s="12"/>
    </row>
    <row r="224" spans="1:11">
      <c r="A224" s="12"/>
      <c r="B224" s="114" t="s">
        <v>627</v>
      </c>
      <c r="C224" s="31" t="s">
        <v>85</v>
      </c>
      <c r="D224" s="13">
        <v>0.6</v>
      </c>
      <c r="E224" s="13" t="s">
        <v>0</v>
      </c>
      <c r="F224" s="13">
        <v>1.8</v>
      </c>
      <c r="G224" s="14">
        <f t="shared" si="5"/>
        <v>1.08</v>
      </c>
      <c r="H224" s="40">
        <v>0</v>
      </c>
      <c r="I224" s="13">
        <v>22</v>
      </c>
      <c r="J224" s="15">
        <f>IF(G224&gt;0,G224*I224,H224*I224)</f>
        <v>23.76</v>
      </c>
      <c r="K224" s="12"/>
    </row>
    <row r="225" spans="1:11">
      <c r="A225" s="12"/>
      <c r="B225" s="114" t="s">
        <v>628</v>
      </c>
      <c r="C225" s="31" t="s">
        <v>82</v>
      </c>
      <c r="D225" s="13">
        <v>0.6</v>
      </c>
      <c r="E225" s="13" t="s">
        <v>0</v>
      </c>
      <c r="F225" s="13">
        <f>$F$224</f>
        <v>1.8</v>
      </c>
      <c r="G225" s="14">
        <f t="shared" si="5"/>
        <v>1.08</v>
      </c>
      <c r="H225" s="40">
        <v>0</v>
      </c>
      <c r="I225" s="13">
        <v>4</v>
      </c>
      <c r="J225" s="15">
        <f>IF(G225&gt;0,G225*I225,H225*I225)</f>
        <v>4.32</v>
      </c>
      <c r="K225" s="12"/>
    </row>
    <row r="226" spans="1:11">
      <c r="A226" s="12"/>
      <c r="B226" s="114" t="s">
        <v>630</v>
      </c>
      <c r="C226" s="31" t="s">
        <v>83</v>
      </c>
      <c r="D226" s="13">
        <v>0.9</v>
      </c>
      <c r="E226" s="13" t="s">
        <v>0</v>
      </c>
      <c r="F226" s="13">
        <f>$F$224</f>
        <v>1.8</v>
      </c>
      <c r="G226" s="14">
        <f t="shared" si="5"/>
        <v>1.62</v>
      </c>
      <c r="H226" s="40">
        <v>0</v>
      </c>
      <c r="I226" s="13">
        <v>2</v>
      </c>
      <c r="J226" s="15">
        <f>IF(G226&gt;0,G226*I226,H226*I226)</f>
        <v>3.24</v>
      </c>
      <c r="K226" s="12"/>
    </row>
    <row r="227" spans="1:11">
      <c r="A227" s="12"/>
      <c r="B227" s="33"/>
      <c r="C227" s="34" t="s">
        <v>69</v>
      </c>
      <c r="D227" s="35"/>
      <c r="E227" s="35"/>
      <c r="F227" s="35" t="s">
        <v>0</v>
      </c>
      <c r="G227" s="36"/>
      <c r="H227" s="37"/>
      <c r="I227" s="79"/>
      <c r="J227" s="38" t="s">
        <v>0</v>
      </c>
      <c r="K227" s="12"/>
    </row>
    <row r="228" spans="1:11">
      <c r="A228" s="12"/>
      <c r="B228" s="32" t="s">
        <v>87</v>
      </c>
      <c r="C228" s="31" t="s">
        <v>86</v>
      </c>
      <c r="D228" s="13">
        <v>2.1</v>
      </c>
      <c r="E228" s="13" t="s">
        <v>0</v>
      </c>
      <c r="F228" s="13">
        <v>1</v>
      </c>
      <c r="G228" s="14">
        <f t="shared" ref="G228:G255" si="6">PRODUCT(D228,E228,F228)</f>
        <v>2.1</v>
      </c>
      <c r="H228" s="40">
        <v>0</v>
      </c>
      <c r="I228" s="13">
        <v>2</v>
      </c>
      <c r="J228" s="15">
        <f t="shared" ref="J228:J254" si="7">IF(G228&gt;0,G228*I228,H228*I228)</f>
        <v>4.2</v>
      </c>
      <c r="K228" s="12"/>
    </row>
    <row r="229" spans="1:11">
      <c r="A229" s="12"/>
      <c r="B229" s="32" t="s">
        <v>88</v>
      </c>
      <c r="C229" s="31" t="s">
        <v>86</v>
      </c>
      <c r="D229" s="13">
        <v>4</v>
      </c>
      <c r="E229" s="13" t="s">
        <v>0</v>
      </c>
      <c r="F229" s="13">
        <v>0.6</v>
      </c>
      <c r="G229" s="14">
        <f t="shared" si="6"/>
        <v>2.4</v>
      </c>
      <c r="H229" s="40">
        <v>0</v>
      </c>
      <c r="I229" s="13">
        <v>2</v>
      </c>
      <c r="J229" s="15">
        <f t="shared" si="7"/>
        <v>4.8</v>
      </c>
      <c r="K229" s="12"/>
    </row>
    <row r="230" spans="1:11">
      <c r="A230" s="12"/>
      <c r="B230" s="32" t="s">
        <v>89</v>
      </c>
      <c r="C230" s="31" t="s">
        <v>86</v>
      </c>
      <c r="D230" s="13">
        <v>4.7</v>
      </c>
      <c r="E230" s="13" t="s">
        <v>0</v>
      </c>
      <c r="F230" s="13">
        <v>1</v>
      </c>
      <c r="G230" s="14">
        <f t="shared" si="6"/>
        <v>4.7</v>
      </c>
      <c r="H230" s="40">
        <v>0</v>
      </c>
      <c r="I230" s="13">
        <v>1</v>
      </c>
      <c r="J230" s="15">
        <f t="shared" si="7"/>
        <v>4.7</v>
      </c>
      <c r="K230" s="12"/>
    </row>
    <row r="231" spans="1:11">
      <c r="A231" s="12"/>
      <c r="B231" s="32" t="s">
        <v>90</v>
      </c>
      <c r="C231" s="31" t="s">
        <v>86</v>
      </c>
      <c r="D231" s="13">
        <v>3.95</v>
      </c>
      <c r="E231" s="13" t="s">
        <v>0</v>
      </c>
      <c r="F231" s="13">
        <v>1</v>
      </c>
      <c r="G231" s="14">
        <f t="shared" si="6"/>
        <v>3.95</v>
      </c>
      <c r="H231" s="40">
        <v>0</v>
      </c>
      <c r="I231" s="13">
        <v>1</v>
      </c>
      <c r="J231" s="15">
        <f t="shared" si="7"/>
        <v>3.95</v>
      </c>
      <c r="K231" s="12"/>
    </row>
    <row r="232" spans="1:11">
      <c r="A232" s="12"/>
      <c r="B232" s="32" t="s">
        <v>91</v>
      </c>
      <c r="C232" s="31" t="s">
        <v>86</v>
      </c>
      <c r="D232" s="13">
        <v>2.5</v>
      </c>
      <c r="E232" s="13" t="s">
        <v>0</v>
      </c>
      <c r="F232" s="13">
        <v>1</v>
      </c>
      <c r="G232" s="14">
        <f t="shared" si="6"/>
        <v>2.5</v>
      </c>
      <c r="H232" s="40">
        <v>0</v>
      </c>
      <c r="I232" s="13">
        <v>1</v>
      </c>
      <c r="J232" s="15">
        <f t="shared" si="7"/>
        <v>2.5</v>
      </c>
      <c r="K232" s="12"/>
    </row>
    <row r="233" spans="1:11">
      <c r="A233" s="12"/>
      <c r="B233" s="32" t="s">
        <v>92</v>
      </c>
      <c r="C233" s="31" t="s">
        <v>86</v>
      </c>
      <c r="D233" s="13">
        <v>3.95</v>
      </c>
      <c r="E233" s="13" t="s">
        <v>0</v>
      </c>
      <c r="F233" s="13">
        <v>1</v>
      </c>
      <c r="G233" s="14">
        <f t="shared" si="6"/>
        <v>3.95</v>
      </c>
      <c r="H233" s="40">
        <v>0</v>
      </c>
      <c r="I233" s="13">
        <v>1</v>
      </c>
      <c r="J233" s="15">
        <f t="shared" si="7"/>
        <v>3.95</v>
      </c>
      <c r="K233" s="12"/>
    </row>
    <row r="234" spans="1:11">
      <c r="A234" s="12"/>
      <c r="B234" s="32" t="s">
        <v>93</v>
      </c>
      <c r="C234" s="31" t="s">
        <v>86</v>
      </c>
      <c r="D234" s="13">
        <v>2.8</v>
      </c>
      <c r="E234" s="13" t="s">
        <v>0</v>
      </c>
      <c r="F234" s="13">
        <v>1</v>
      </c>
      <c r="G234" s="14">
        <f t="shared" si="6"/>
        <v>2.8</v>
      </c>
      <c r="H234" s="40">
        <v>0</v>
      </c>
      <c r="I234" s="13">
        <v>1</v>
      </c>
      <c r="J234" s="15">
        <f t="shared" si="7"/>
        <v>2.8</v>
      </c>
      <c r="K234" s="12"/>
    </row>
    <row r="235" spans="1:11">
      <c r="A235" s="12"/>
      <c r="B235" s="32" t="s">
        <v>94</v>
      </c>
      <c r="C235" s="31" t="s">
        <v>86</v>
      </c>
      <c r="D235" s="13">
        <v>4</v>
      </c>
      <c r="E235" s="13" t="s">
        <v>0</v>
      </c>
      <c r="F235" s="13">
        <v>1</v>
      </c>
      <c r="G235" s="14">
        <f t="shared" si="6"/>
        <v>4</v>
      </c>
      <c r="H235" s="40">
        <v>0</v>
      </c>
      <c r="I235" s="13">
        <v>1</v>
      </c>
      <c r="J235" s="15">
        <f t="shared" si="7"/>
        <v>4</v>
      </c>
      <c r="K235" s="12"/>
    </row>
    <row r="236" spans="1:11">
      <c r="A236" s="12"/>
      <c r="B236" s="32" t="s">
        <v>95</v>
      </c>
      <c r="C236" s="31" t="s">
        <v>86</v>
      </c>
      <c r="D236" s="13">
        <v>3.7</v>
      </c>
      <c r="E236" s="13" t="s">
        <v>0</v>
      </c>
      <c r="F236" s="13">
        <v>1</v>
      </c>
      <c r="G236" s="14">
        <f t="shared" si="6"/>
        <v>3.7</v>
      </c>
      <c r="H236" s="40">
        <v>0</v>
      </c>
      <c r="I236" s="13">
        <v>2</v>
      </c>
      <c r="J236" s="15">
        <f t="shared" si="7"/>
        <v>7.4</v>
      </c>
      <c r="K236" s="12"/>
    </row>
    <row r="237" spans="1:11">
      <c r="A237" s="12"/>
      <c r="B237" s="32" t="s">
        <v>96</v>
      </c>
      <c r="C237" s="31" t="s">
        <v>86</v>
      </c>
      <c r="D237" s="13">
        <v>7</v>
      </c>
      <c r="E237" s="13" t="s">
        <v>0</v>
      </c>
      <c r="F237" s="13">
        <v>1</v>
      </c>
      <c r="G237" s="14">
        <f t="shared" si="6"/>
        <v>7</v>
      </c>
      <c r="H237" s="40">
        <v>0</v>
      </c>
      <c r="I237" s="13">
        <v>1</v>
      </c>
      <c r="J237" s="15">
        <f t="shared" si="7"/>
        <v>7</v>
      </c>
      <c r="K237" s="12"/>
    </row>
    <row r="238" spans="1:11">
      <c r="A238" s="12"/>
      <c r="B238" s="32" t="s">
        <v>97</v>
      </c>
      <c r="C238" s="31" t="s">
        <v>86</v>
      </c>
      <c r="D238" s="13">
        <v>3</v>
      </c>
      <c r="E238" s="13" t="s">
        <v>0</v>
      </c>
      <c r="F238" s="13">
        <v>1</v>
      </c>
      <c r="G238" s="14">
        <f t="shared" si="6"/>
        <v>3</v>
      </c>
      <c r="H238" s="40">
        <v>0</v>
      </c>
      <c r="I238" s="13">
        <v>1</v>
      </c>
      <c r="J238" s="15">
        <f t="shared" si="7"/>
        <v>3</v>
      </c>
      <c r="K238" s="12"/>
    </row>
    <row r="239" spans="1:11">
      <c r="A239" s="12"/>
      <c r="B239" s="32" t="s">
        <v>98</v>
      </c>
      <c r="C239" s="31" t="s">
        <v>86</v>
      </c>
      <c r="D239" s="13">
        <v>3.65</v>
      </c>
      <c r="E239" s="13" t="s">
        <v>0</v>
      </c>
      <c r="F239" s="13">
        <v>1</v>
      </c>
      <c r="G239" s="14">
        <f t="shared" si="6"/>
        <v>3.65</v>
      </c>
      <c r="H239" s="40">
        <v>0</v>
      </c>
      <c r="I239" s="13">
        <v>1</v>
      </c>
      <c r="J239" s="15">
        <f t="shared" si="7"/>
        <v>3.65</v>
      </c>
      <c r="K239" s="12"/>
    </row>
    <row r="240" spans="1:11">
      <c r="A240" s="12"/>
      <c r="B240" s="32" t="s">
        <v>99</v>
      </c>
      <c r="C240" s="31" t="s">
        <v>86</v>
      </c>
      <c r="D240" s="13">
        <v>2.5</v>
      </c>
      <c r="E240" s="13" t="s">
        <v>0</v>
      </c>
      <c r="F240" s="13">
        <v>1</v>
      </c>
      <c r="G240" s="14">
        <f t="shared" si="6"/>
        <v>2.5</v>
      </c>
      <c r="H240" s="40">
        <v>0</v>
      </c>
      <c r="I240" s="13">
        <v>1</v>
      </c>
      <c r="J240" s="15">
        <f t="shared" si="7"/>
        <v>2.5</v>
      </c>
      <c r="K240" s="12"/>
    </row>
    <row r="241" spans="1:11">
      <c r="A241" s="12"/>
      <c r="B241" s="32" t="s">
        <v>100</v>
      </c>
      <c r="C241" s="31" t="s">
        <v>86</v>
      </c>
      <c r="D241" s="13">
        <v>4</v>
      </c>
      <c r="E241" s="13" t="s">
        <v>0</v>
      </c>
      <c r="F241" s="13">
        <v>1</v>
      </c>
      <c r="G241" s="14">
        <f t="shared" si="6"/>
        <v>4</v>
      </c>
      <c r="H241" s="40">
        <v>0</v>
      </c>
      <c r="I241" s="13">
        <v>1</v>
      </c>
      <c r="J241" s="15">
        <f t="shared" si="7"/>
        <v>4</v>
      </c>
      <c r="K241" s="12"/>
    </row>
    <row r="242" spans="1:11">
      <c r="A242" s="12"/>
      <c r="B242" s="32" t="s">
        <v>101</v>
      </c>
      <c r="C242" s="31" t="s">
        <v>86</v>
      </c>
      <c r="D242" s="13">
        <v>5.45</v>
      </c>
      <c r="E242" s="13" t="s">
        <v>0</v>
      </c>
      <c r="F242" s="13">
        <v>1</v>
      </c>
      <c r="G242" s="14">
        <f t="shared" si="6"/>
        <v>5.45</v>
      </c>
      <c r="H242" s="40">
        <v>0</v>
      </c>
      <c r="I242" s="13">
        <v>1</v>
      </c>
      <c r="J242" s="15">
        <f t="shared" si="7"/>
        <v>5.45</v>
      </c>
      <c r="K242" s="12"/>
    </row>
    <row r="243" spans="1:11">
      <c r="A243" s="12"/>
      <c r="B243" s="32" t="s">
        <v>102</v>
      </c>
      <c r="C243" s="31" t="s">
        <v>86</v>
      </c>
      <c r="D243" s="13">
        <v>5.3</v>
      </c>
      <c r="E243" s="13" t="s">
        <v>0</v>
      </c>
      <c r="F243" s="13">
        <v>1</v>
      </c>
      <c r="G243" s="14">
        <f t="shared" si="6"/>
        <v>5.3</v>
      </c>
      <c r="H243" s="40">
        <v>0</v>
      </c>
      <c r="I243" s="13">
        <v>1</v>
      </c>
      <c r="J243" s="15">
        <f t="shared" si="7"/>
        <v>5.3</v>
      </c>
      <c r="K243" s="12"/>
    </row>
    <row r="244" spans="1:11">
      <c r="A244" s="12"/>
      <c r="B244" s="32" t="s">
        <v>103</v>
      </c>
      <c r="C244" s="31" t="s">
        <v>86</v>
      </c>
      <c r="D244" s="13">
        <v>13</v>
      </c>
      <c r="E244" s="13" t="s">
        <v>0</v>
      </c>
      <c r="F244" s="13">
        <v>1</v>
      </c>
      <c r="G244" s="14">
        <f t="shared" si="6"/>
        <v>13</v>
      </c>
      <c r="H244" s="40">
        <v>0</v>
      </c>
      <c r="I244" s="13">
        <v>1</v>
      </c>
      <c r="J244" s="15">
        <f t="shared" si="7"/>
        <v>13</v>
      </c>
      <c r="K244" s="12"/>
    </row>
    <row r="245" spans="1:11">
      <c r="A245" s="12"/>
      <c r="B245" s="32" t="s">
        <v>104</v>
      </c>
      <c r="C245" s="31" t="s">
        <v>86</v>
      </c>
      <c r="D245" s="13">
        <v>5</v>
      </c>
      <c r="E245" s="13" t="s">
        <v>0</v>
      </c>
      <c r="F245" s="13">
        <v>1</v>
      </c>
      <c r="G245" s="14">
        <f t="shared" si="6"/>
        <v>5</v>
      </c>
      <c r="H245" s="40">
        <v>0</v>
      </c>
      <c r="I245" s="13">
        <v>2</v>
      </c>
      <c r="J245" s="15">
        <f t="shared" si="7"/>
        <v>10</v>
      </c>
      <c r="K245" s="12"/>
    </row>
    <row r="246" spans="1:11">
      <c r="A246" s="12"/>
      <c r="B246" s="32" t="s">
        <v>105</v>
      </c>
      <c r="C246" s="31" t="s">
        <v>86</v>
      </c>
      <c r="D246" s="13">
        <v>4.25</v>
      </c>
      <c r="E246" s="13" t="s">
        <v>0</v>
      </c>
      <c r="F246" s="13">
        <v>1</v>
      </c>
      <c r="G246" s="14">
        <f t="shared" si="6"/>
        <v>4.25</v>
      </c>
      <c r="H246" s="40">
        <v>0</v>
      </c>
      <c r="I246" s="13">
        <v>1</v>
      </c>
      <c r="J246" s="15">
        <f t="shared" si="7"/>
        <v>4.25</v>
      </c>
      <c r="K246" s="12"/>
    </row>
    <row r="247" spans="1:11">
      <c r="A247" s="12"/>
      <c r="B247" s="32" t="s">
        <v>106</v>
      </c>
      <c r="C247" s="31" t="s">
        <v>86</v>
      </c>
      <c r="D247" s="13">
        <v>6.5</v>
      </c>
      <c r="E247" s="13" t="s">
        <v>0</v>
      </c>
      <c r="F247" s="13">
        <v>1</v>
      </c>
      <c r="G247" s="14">
        <f t="shared" si="6"/>
        <v>6.5</v>
      </c>
      <c r="H247" s="40">
        <v>0</v>
      </c>
      <c r="I247" s="13">
        <v>1</v>
      </c>
      <c r="J247" s="15">
        <f t="shared" si="7"/>
        <v>6.5</v>
      </c>
      <c r="K247" s="12"/>
    </row>
    <row r="248" spans="1:11">
      <c r="A248" s="12"/>
      <c r="B248" s="32" t="s">
        <v>107</v>
      </c>
      <c r="C248" s="31" t="s">
        <v>86</v>
      </c>
      <c r="D248" s="13">
        <v>2.4</v>
      </c>
      <c r="E248" s="13" t="s">
        <v>0</v>
      </c>
      <c r="F248" s="13">
        <v>1</v>
      </c>
      <c r="G248" s="14">
        <f t="shared" si="6"/>
        <v>2.4</v>
      </c>
      <c r="H248" s="40">
        <v>0</v>
      </c>
      <c r="I248" s="13">
        <v>1</v>
      </c>
      <c r="J248" s="15">
        <f t="shared" si="7"/>
        <v>2.4</v>
      </c>
      <c r="K248" s="12"/>
    </row>
    <row r="249" spans="1:11">
      <c r="A249" s="12"/>
      <c r="B249" s="32" t="s">
        <v>108</v>
      </c>
      <c r="C249" s="31" t="s">
        <v>86</v>
      </c>
      <c r="D249" s="13">
        <v>7.35</v>
      </c>
      <c r="E249" s="13" t="s">
        <v>0</v>
      </c>
      <c r="F249" s="13">
        <v>1</v>
      </c>
      <c r="G249" s="14">
        <f t="shared" si="6"/>
        <v>7.35</v>
      </c>
      <c r="H249" s="40">
        <v>0</v>
      </c>
      <c r="I249" s="13">
        <v>1</v>
      </c>
      <c r="J249" s="15">
        <f t="shared" si="7"/>
        <v>7.35</v>
      </c>
      <c r="K249" s="12"/>
    </row>
    <row r="250" spans="1:11">
      <c r="A250" s="12"/>
      <c r="B250" s="32" t="s">
        <v>80</v>
      </c>
      <c r="C250" s="31" t="s">
        <v>86</v>
      </c>
      <c r="D250" s="13">
        <v>0.8</v>
      </c>
      <c r="E250" s="13" t="s">
        <v>0</v>
      </c>
      <c r="F250" s="13">
        <v>1</v>
      </c>
      <c r="G250" s="14">
        <f t="shared" si="6"/>
        <v>0.8</v>
      </c>
      <c r="H250" s="40">
        <v>0</v>
      </c>
      <c r="I250" s="13">
        <v>2</v>
      </c>
      <c r="J250" s="15">
        <f t="shared" si="7"/>
        <v>1.6</v>
      </c>
      <c r="K250" s="12"/>
    </row>
    <row r="251" spans="1:11">
      <c r="A251" s="12"/>
      <c r="B251" s="32" t="s">
        <v>81</v>
      </c>
      <c r="C251" s="31" t="s">
        <v>86</v>
      </c>
      <c r="D251" s="13">
        <v>3.4</v>
      </c>
      <c r="E251" s="13" t="s">
        <v>0</v>
      </c>
      <c r="F251" s="13">
        <v>1</v>
      </c>
      <c r="G251" s="14">
        <f t="shared" si="6"/>
        <v>3.4</v>
      </c>
      <c r="H251" s="40">
        <v>0</v>
      </c>
      <c r="I251" s="13">
        <v>1</v>
      </c>
      <c r="J251" s="15">
        <f t="shared" si="7"/>
        <v>3.4</v>
      </c>
      <c r="K251" s="12"/>
    </row>
    <row r="252" spans="1:11">
      <c r="A252" s="12"/>
      <c r="B252" s="32" t="s">
        <v>70</v>
      </c>
      <c r="C252" s="31" t="s">
        <v>86</v>
      </c>
      <c r="D252" s="13">
        <v>5.5</v>
      </c>
      <c r="E252" s="13" t="s">
        <v>0</v>
      </c>
      <c r="F252" s="13">
        <v>1</v>
      </c>
      <c r="G252" s="14">
        <f t="shared" si="6"/>
        <v>5.5</v>
      </c>
      <c r="H252" s="40">
        <v>0</v>
      </c>
      <c r="I252" s="13">
        <v>1</v>
      </c>
      <c r="J252" s="15">
        <f t="shared" si="7"/>
        <v>5.5</v>
      </c>
      <c r="K252" s="12"/>
    </row>
    <row r="253" spans="1:11">
      <c r="A253" s="12"/>
      <c r="B253" s="32" t="s">
        <v>71</v>
      </c>
      <c r="C253" s="31" t="s">
        <v>86</v>
      </c>
      <c r="D253" s="13">
        <v>3</v>
      </c>
      <c r="E253" s="13" t="s">
        <v>0</v>
      </c>
      <c r="F253" s="13">
        <v>1</v>
      </c>
      <c r="G253" s="14">
        <f t="shared" si="6"/>
        <v>3</v>
      </c>
      <c r="H253" s="40">
        <v>0</v>
      </c>
      <c r="I253" s="13">
        <v>4</v>
      </c>
      <c r="J253" s="15">
        <f t="shared" si="7"/>
        <v>12</v>
      </c>
      <c r="K253" s="12"/>
    </row>
    <row r="254" spans="1:11">
      <c r="A254" s="12"/>
      <c r="B254" s="32" t="s">
        <v>72</v>
      </c>
      <c r="C254" s="31" t="s">
        <v>86</v>
      </c>
      <c r="D254" s="13">
        <v>6.55</v>
      </c>
      <c r="E254" s="13" t="s">
        <v>0</v>
      </c>
      <c r="F254" s="13">
        <v>1</v>
      </c>
      <c r="G254" s="14">
        <f t="shared" si="6"/>
        <v>6.55</v>
      </c>
      <c r="H254" s="40">
        <v>0</v>
      </c>
      <c r="I254" s="13">
        <v>1</v>
      </c>
      <c r="J254" s="15">
        <f t="shared" si="7"/>
        <v>6.55</v>
      </c>
      <c r="K254" s="12"/>
    </row>
    <row r="255" spans="1:11">
      <c r="A255" s="12"/>
      <c r="B255" s="32" t="s">
        <v>109</v>
      </c>
      <c r="C255" s="31" t="s">
        <v>86</v>
      </c>
      <c r="D255" s="13">
        <v>2.8</v>
      </c>
      <c r="E255" s="13" t="s">
        <v>0</v>
      </c>
      <c r="F255" s="13">
        <v>1</v>
      </c>
      <c r="G255" s="14">
        <f t="shared" si="6"/>
        <v>2.8</v>
      </c>
      <c r="H255" s="40">
        <v>0</v>
      </c>
      <c r="I255" s="13">
        <v>1</v>
      </c>
      <c r="J255" s="15">
        <f>IF(G255&gt;0,G255*I255,H255*I255)</f>
        <v>2.8</v>
      </c>
      <c r="K255" s="12"/>
    </row>
    <row r="256" spans="1:11">
      <c r="A256" s="12"/>
      <c r="B256" s="33"/>
      <c r="C256" s="34" t="s">
        <v>110</v>
      </c>
      <c r="D256" s="35"/>
      <c r="E256" s="35"/>
      <c r="F256" s="35"/>
      <c r="G256" s="36"/>
      <c r="H256" s="37"/>
      <c r="I256" s="35"/>
      <c r="J256" s="38" t="s">
        <v>0</v>
      </c>
      <c r="K256" s="12"/>
    </row>
    <row r="257" spans="1:11">
      <c r="A257" s="12"/>
      <c r="B257" s="32" t="s">
        <v>631</v>
      </c>
      <c r="C257" s="31" t="s">
        <v>111</v>
      </c>
      <c r="D257" s="13">
        <v>2</v>
      </c>
      <c r="E257" s="13" t="s">
        <v>0</v>
      </c>
      <c r="F257" s="13">
        <v>1.1000000000000001</v>
      </c>
      <c r="G257" s="14">
        <f>PRODUCT(D257,E257,F257)</f>
        <v>2.2000000000000002</v>
      </c>
      <c r="H257" s="40">
        <v>0</v>
      </c>
      <c r="I257" s="13">
        <v>2</v>
      </c>
      <c r="J257" s="15">
        <f>IF(G257&gt;0,G257*I257,H257*I257)</f>
        <v>4.4000000000000004</v>
      </c>
      <c r="K257" s="12"/>
    </row>
    <row r="258" spans="1:11">
      <c r="A258" s="12"/>
      <c r="B258" s="32" t="s">
        <v>631</v>
      </c>
      <c r="C258" s="31" t="s">
        <v>112</v>
      </c>
      <c r="D258" s="13">
        <v>2</v>
      </c>
      <c r="E258" s="13" t="s">
        <v>0</v>
      </c>
      <c r="F258" s="13">
        <v>1.1000000000000001</v>
      </c>
      <c r="G258" s="14">
        <f t="shared" ref="G258:G266" si="8">PRODUCT(D258,E258,F258)</f>
        <v>2.2000000000000002</v>
      </c>
      <c r="H258" s="40">
        <v>0</v>
      </c>
      <c r="I258" s="13">
        <v>1</v>
      </c>
      <c r="J258" s="15">
        <f t="shared" ref="J258:J266" si="9">IF(G258&gt;0,G258*I258,H258*I258)</f>
        <v>2.2000000000000002</v>
      </c>
      <c r="K258" s="12"/>
    </row>
    <row r="259" spans="1:11">
      <c r="A259" s="12"/>
      <c r="B259" s="32" t="s">
        <v>631</v>
      </c>
      <c r="C259" s="31" t="s">
        <v>113</v>
      </c>
      <c r="D259" s="13">
        <v>2</v>
      </c>
      <c r="E259" s="13" t="s">
        <v>0</v>
      </c>
      <c r="F259" s="13">
        <v>1.1000000000000001</v>
      </c>
      <c r="G259" s="14">
        <f t="shared" si="8"/>
        <v>2.2000000000000002</v>
      </c>
      <c r="H259" s="40">
        <v>0</v>
      </c>
      <c r="I259" s="13">
        <v>1</v>
      </c>
      <c r="J259" s="15">
        <f t="shared" si="9"/>
        <v>2.2000000000000002</v>
      </c>
      <c r="K259" s="12"/>
    </row>
    <row r="260" spans="1:11">
      <c r="A260" s="12"/>
      <c r="B260" s="32" t="s">
        <v>632</v>
      </c>
      <c r="C260" s="31" t="s">
        <v>114</v>
      </c>
      <c r="D260" s="13">
        <v>1.52</v>
      </c>
      <c r="E260" s="13" t="s">
        <v>0</v>
      </c>
      <c r="F260" s="13">
        <v>1.1000000000000001</v>
      </c>
      <c r="G260" s="14">
        <f t="shared" si="8"/>
        <v>1.6720000000000002</v>
      </c>
      <c r="H260" s="40">
        <v>0</v>
      </c>
      <c r="I260" s="13">
        <v>1</v>
      </c>
      <c r="J260" s="15">
        <f t="shared" si="9"/>
        <v>1.6720000000000002</v>
      </c>
      <c r="K260" s="12"/>
    </row>
    <row r="261" spans="1:11">
      <c r="A261" s="12"/>
      <c r="B261" s="32" t="s">
        <v>633</v>
      </c>
      <c r="C261" s="31" t="s">
        <v>116</v>
      </c>
      <c r="D261" s="13">
        <v>1.2</v>
      </c>
      <c r="E261" s="13" t="s">
        <v>0</v>
      </c>
      <c r="F261" s="13">
        <v>1.1000000000000001</v>
      </c>
      <c r="G261" s="14">
        <f t="shared" si="8"/>
        <v>1.32</v>
      </c>
      <c r="H261" s="40">
        <v>0</v>
      </c>
      <c r="I261" s="13">
        <v>1</v>
      </c>
      <c r="J261" s="15">
        <f t="shared" si="9"/>
        <v>1.32</v>
      </c>
      <c r="K261" s="12"/>
    </row>
    <row r="262" spans="1:11">
      <c r="A262" s="12"/>
      <c r="B262" s="32" t="s">
        <v>635</v>
      </c>
      <c r="C262" s="31" t="s">
        <v>117</v>
      </c>
      <c r="D262" s="13">
        <v>2.4</v>
      </c>
      <c r="E262" s="13" t="s">
        <v>0</v>
      </c>
      <c r="F262" s="13">
        <v>2.6</v>
      </c>
      <c r="G262" s="14">
        <f t="shared" si="8"/>
        <v>6.24</v>
      </c>
      <c r="H262" s="40">
        <v>0</v>
      </c>
      <c r="I262" s="13">
        <v>1</v>
      </c>
      <c r="J262" s="15">
        <f t="shared" si="9"/>
        <v>6.24</v>
      </c>
      <c r="K262" s="12"/>
    </row>
    <row r="263" spans="1:11">
      <c r="A263" s="12"/>
      <c r="B263" s="32" t="s">
        <v>636</v>
      </c>
      <c r="C263" s="31" t="s">
        <v>0</v>
      </c>
      <c r="D263" s="13">
        <v>6.15</v>
      </c>
      <c r="E263" s="13" t="s">
        <v>0</v>
      </c>
      <c r="F263" s="13">
        <v>2.6</v>
      </c>
      <c r="G263" s="14">
        <f t="shared" si="8"/>
        <v>15.990000000000002</v>
      </c>
      <c r="H263" s="40">
        <v>0</v>
      </c>
      <c r="I263" s="13">
        <v>1</v>
      </c>
      <c r="J263" s="15">
        <f t="shared" si="9"/>
        <v>15.990000000000002</v>
      </c>
      <c r="K263" s="12"/>
    </row>
    <row r="264" spans="1:11">
      <c r="A264" s="12"/>
      <c r="B264" s="32" t="s">
        <v>637</v>
      </c>
      <c r="C264" s="31" t="s">
        <v>0</v>
      </c>
      <c r="D264" s="13">
        <v>2</v>
      </c>
      <c r="E264" s="13" t="s">
        <v>0</v>
      </c>
      <c r="F264" s="13">
        <v>0.5</v>
      </c>
      <c r="G264" s="14">
        <f t="shared" si="8"/>
        <v>1</v>
      </c>
      <c r="H264" s="40">
        <v>0</v>
      </c>
      <c r="I264" s="13">
        <v>1</v>
      </c>
      <c r="J264" s="15">
        <f t="shared" si="9"/>
        <v>1</v>
      </c>
      <c r="K264" s="12"/>
    </row>
    <row r="265" spans="1:11">
      <c r="A265" s="12"/>
      <c r="B265" s="32" t="s">
        <v>638</v>
      </c>
      <c r="C265" s="31" t="s">
        <v>118</v>
      </c>
      <c r="D265" s="13">
        <v>0.37</v>
      </c>
      <c r="E265" s="13" t="s">
        <v>0</v>
      </c>
      <c r="F265" s="13">
        <v>2.6</v>
      </c>
      <c r="G265" s="14">
        <f t="shared" si="8"/>
        <v>0.96199999999999997</v>
      </c>
      <c r="H265" s="40">
        <v>0</v>
      </c>
      <c r="I265" s="13">
        <v>2</v>
      </c>
      <c r="J265" s="15">
        <f t="shared" si="9"/>
        <v>1.9239999999999999</v>
      </c>
      <c r="K265" s="12"/>
    </row>
    <row r="266" spans="1:11">
      <c r="A266" s="12"/>
      <c r="B266" s="32" t="s">
        <v>639</v>
      </c>
      <c r="C266" s="31" t="s">
        <v>0</v>
      </c>
      <c r="D266" s="13">
        <v>2</v>
      </c>
      <c r="E266" s="13" t="s">
        <v>0</v>
      </c>
      <c r="F266" s="13">
        <v>0.5</v>
      </c>
      <c r="G266" s="14">
        <f t="shared" si="8"/>
        <v>1</v>
      </c>
      <c r="H266" s="40">
        <v>0</v>
      </c>
      <c r="I266" s="13">
        <v>1</v>
      </c>
      <c r="J266" s="15">
        <f t="shared" si="9"/>
        <v>1</v>
      </c>
      <c r="K266" s="12"/>
    </row>
    <row r="267" spans="1:11">
      <c r="A267" s="2"/>
      <c r="B267" s="16"/>
      <c r="C267" s="17"/>
      <c r="D267" s="9"/>
      <c r="E267" s="9"/>
      <c r="F267" s="9"/>
      <c r="G267" s="9"/>
      <c r="H267" s="9"/>
      <c r="I267" s="9"/>
      <c r="J267" s="9"/>
      <c r="K267" s="2"/>
    </row>
    <row r="268" spans="1:11" s="80" customFormat="1">
      <c r="B268" s="81" t="s">
        <v>11</v>
      </c>
      <c r="C268" s="82" t="s">
        <v>12</v>
      </c>
      <c r="D268" s="82" t="s">
        <v>0</v>
      </c>
      <c r="E268" s="82" t="s">
        <v>0</v>
      </c>
      <c r="F268" s="82" t="s">
        <v>0</v>
      </c>
      <c r="G268" s="82" t="s">
        <v>0</v>
      </c>
      <c r="H268" s="83" t="s">
        <v>0</v>
      </c>
      <c r="I268" s="83"/>
      <c r="J268" s="84">
        <f>SUM(J269:J269)</f>
        <v>0</v>
      </c>
    </row>
    <row r="269" spans="1:11" s="80" customFormat="1">
      <c r="B269" s="81"/>
      <c r="C269" s="85"/>
      <c r="D269" s="86"/>
      <c r="E269" s="86"/>
      <c r="F269" s="86"/>
      <c r="G269" s="87"/>
      <c r="H269" s="88"/>
      <c r="I269" s="86"/>
      <c r="J269" s="88"/>
    </row>
    <row r="270" spans="1:11" s="80" customFormat="1">
      <c r="H270" s="89"/>
      <c r="I270" s="89"/>
      <c r="J270" s="89"/>
    </row>
    <row r="271" spans="1:11" s="80" customFormat="1">
      <c r="B271" s="81" t="s">
        <v>13</v>
      </c>
      <c r="C271" s="82" t="s">
        <v>14</v>
      </c>
      <c r="D271" s="82" t="s">
        <v>0</v>
      </c>
      <c r="E271" s="82" t="s">
        <v>0</v>
      </c>
      <c r="F271" s="82" t="s">
        <v>0</v>
      </c>
      <c r="G271" s="82" t="s">
        <v>0</v>
      </c>
      <c r="H271" s="83" t="s">
        <v>0</v>
      </c>
      <c r="I271" s="83"/>
      <c r="J271" s="84">
        <f>SUM(J272:J272)</f>
        <v>0</v>
      </c>
    </row>
    <row r="272" spans="1:11" s="80" customFormat="1">
      <c r="B272" s="81"/>
      <c r="C272" s="85"/>
      <c r="D272" s="86"/>
      <c r="E272" s="86"/>
      <c r="F272" s="86"/>
      <c r="G272" s="87"/>
      <c r="H272" s="88"/>
      <c r="I272" s="86"/>
      <c r="J272" s="88"/>
    </row>
    <row r="273" spans="2:10" s="80" customFormat="1">
      <c r="H273" s="89"/>
      <c r="I273" s="89"/>
      <c r="J273" s="89"/>
    </row>
    <row r="274" spans="2:10" s="80" customFormat="1">
      <c r="B274" s="81" t="s">
        <v>16</v>
      </c>
      <c r="C274" s="82" t="s">
        <v>17</v>
      </c>
      <c r="D274" s="82" t="s">
        <v>0</v>
      </c>
      <c r="E274" s="82" t="s">
        <v>0</v>
      </c>
      <c r="F274" s="82" t="s">
        <v>0</v>
      </c>
      <c r="G274" s="82" t="s">
        <v>0</v>
      </c>
      <c r="H274" s="83" t="s">
        <v>0</v>
      </c>
      <c r="I274" s="83"/>
      <c r="J274" s="84">
        <f>SUM(J275:J275)</f>
        <v>0</v>
      </c>
    </row>
    <row r="275" spans="2:10" s="80" customFormat="1">
      <c r="B275" s="81"/>
      <c r="C275" s="85"/>
      <c r="D275" s="86"/>
      <c r="E275" s="86"/>
      <c r="F275" s="86"/>
      <c r="G275" s="87"/>
      <c r="H275" s="88"/>
      <c r="I275" s="86"/>
      <c r="J275" s="88"/>
    </row>
    <row r="276" spans="2:10" s="80" customFormat="1">
      <c r="H276" s="89"/>
      <c r="I276" s="89"/>
      <c r="J276" s="89"/>
    </row>
    <row r="277" spans="2:10" s="80" customFormat="1">
      <c r="B277" s="81" t="s">
        <v>18</v>
      </c>
      <c r="C277" s="82" t="s">
        <v>19</v>
      </c>
      <c r="D277" s="82" t="s">
        <v>0</v>
      </c>
      <c r="E277" s="82" t="s">
        <v>0</v>
      </c>
      <c r="F277" s="82" t="s">
        <v>0</v>
      </c>
      <c r="G277" s="82" t="s">
        <v>0</v>
      </c>
      <c r="H277" s="83" t="s">
        <v>0</v>
      </c>
      <c r="I277" s="83"/>
      <c r="J277" s="84">
        <f>SUM(J278:J278)</f>
        <v>0</v>
      </c>
    </row>
    <row r="278" spans="2:10" s="80" customFormat="1">
      <c r="B278" s="81"/>
      <c r="C278" s="85"/>
      <c r="D278" s="86"/>
      <c r="E278" s="86"/>
      <c r="F278" s="86"/>
      <c r="G278" s="87"/>
      <c r="H278" s="88"/>
      <c r="I278" s="86"/>
      <c r="J278" s="88"/>
    </row>
    <row r="279" spans="2:10" s="80" customFormat="1">
      <c r="H279" s="89"/>
      <c r="I279" s="89"/>
      <c r="J279" s="89"/>
    </row>
    <row r="280" spans="2:10" s="80" customFormat="1">
      <c r="B280" s="81" t="s">
        <v>20</v>
      </c>
      <c r="C280" s="82" t="s">
        <v>21</v>
      </c>
      <c r="D280" s="82" t="s">
        <v>0</v>
      </c>
      <c r="E280" s="82" t="s">
        <v>0</v>
      </c>
      <c r="F280" s="82" t="s">
        <v>0</v>
      </c>
      <c r="G280" s="82" t="s">
        <v>0</v>
      </c>
      <c r="H280" s="83" t="s">
        <v>0</v>
      </c>
      <c r="I280" s="83"/>
      <c r="J280" s="84">
        <f>SUM(J281:J281)</f>
        <v>0</v>
      </c>
    </row>
    <row r="281" spans="2:10" s="80" customFormat="1">
      <c r="B281" s="81"/>
      <c r="C281" s="85"/>
      <c r="D281" s="86"/>
      <c r="E281" s="86"/>
      <c r="F281" s="86"/>
      <c r="G281" s="87"/>
      <c r="H281" s="88"/>
      <c r="I281" s="86"/>
      <c r="J281" s="88"/>
    </row>
    <row r="283" spans="2:10">
      <c r="B283" s="10" t="s">
        <v>22</v>
      </c>
      <c r="C283" s="591" t="s">
        <v>23</v>
      </c>
      <c r="D283" s="591"/>
      <c r="E283" s="591"/>
      <c r="F283" s="591"/>
      <c r="G283" s="591"/>
      <c r="H283" s="591"/>
      <c r="I283" s="591"/>
      <c r="J283" s="11"/>
    </row>
    <row r="284" spans="2:10">
      <c r="B284" s="33"/>
      <c r="C284" s="34" t="s">
        <v>68</v>
      </c>
      <c r="D284" s="35"/>
      <c r="E284" s="35"/>
      <c r="F284" s="35"/>
      <c r="G284" s="36"/>
      <c r="H284" s="37"/>
      <c r="I284" s="35"/>
      <c r="J284" s="38" t="s">
        <v>0</v>
      </c>
    </row>
    <row r="285" spans="2:10">
      <c r="B285" s="39" t="s">
        <v>73</v>
      </c>
      <c r="C285" s="31" t="s">
        <v>77</v>
      </c>
      <c r="D285" s="13">
        <v>2</v>
      </c>
      <c r="E285" s="13" t="s">
        <v>0</v>
      </c>
      <c r="F285" s="13">
        <v>2.1</v>
      </c>
      <c r="G285" s="14">
        <f t="shared" ref="G285:G292" si="10">PRODUCT(D285,E285,F285)</f>
        <v>4.2</v>
      </c>
      <c r="H285" s="40">
        <v>0</v>
      </c>
      <c r="I285" s="13">
        <v>1</v>
      </c>
      <c r="J285" s="15">
        <f>IF(G285&gt;0,G285*I285,H285*I285)</f>
        <v>4.2</v>
      </c>
    </row>
    <row r="286" spans="2:10">
      <c r="B286" s="39" t="s">
        <v>64</v>
      </c>
      <c r="C286" s="31" t="s">
        <v>82</v>
      </c>
      <c r="D286" s="13">
        <v>0.8</v>
      </c>
      <c r="E286" s="13" t="s">
        <v>0</v>
      </c>
      <c r="F286" s="13">
        <f>$F$285</f>
        <v>2.1</v>
      </c>
      <c r="G286" s="14">
        <f t="shared" si="10"/>
        <v>1.6800000000000002</v>
      </c>
      <c r="H286" s="40">
        <v>0</v>
      </c>
      <c r="I286" s="13">
        <v>39</v>
      </c>
      <c r="J286" s="15">
        <f t="shared" ref="J286:J292" si="11">IF(G286&gt;0,G286*I286,H286*I286)</f>
        <v>65.52000000000001</v>
      </c>
    </row>
    <row r="287" spans="2:10">
      <c r="B287" s="39" t="s">
        <v>65</v>
      </c>
      <c r="C287" s="31" t="s">
        <v>83</v>
      </c>
      <c r="D287" s="13">
        <v>0.9</v>
      </c>
      <c r="E287" s="13" t="s">
        <v>0</v>
      </c>
      <c r="F287" s="13">
        <f t="shared" ref="F287:F292" si="12">$F$285</f>
        <v>2.1</v>
      </c>
      <c r="G287" s="14">
        <f t="shared" si="10"/>
        <v>1.8900000000000001</v>
      </c>
      <c r="H287" s="40">
        <v>0</v>
      </c>
      <c r="I287" s="13">
        <v>2</v>
      </c>
      <c r="J287" s="15">
        <f t="shared" si="11"/>
        <v>3.7800000000000002</v>
      </c>
    </row>
    <row r="288" spans="2:10">
      <c r="B288" s="39" t="s">
        <v>66</v>
      </c>
      <c r="C288" s="31" t="s">
        <v>84</v>
      </c>
      <c r="D288" s="13">
        <v>1.6</v>
      </c>
      <c r="E288" s="13" t="s">
        <v>0</v>
      </c>
      <c r="F288" s="13">
        <f t="shared" si="12"/>
        <v>2.1</v>
      </c>
      <c r="G288" s="14">
        <f t="shared" si="10"/>
        <v>3.3600000000000003</v>
      </c>
      <c r="H288" s="40">
        <v>0</v>
      </c>
      <c r="I288" s="13">
        <v>2</v>
      </c>
      <c r="J288" s="15">
        <f t="shared" si="11"/>
        <v>6.7200000000000006</v>
      </c>
    </row>
    <row r="289" spans="2:10">
      <c r="B289" s="39" t="s">
        <v>67</v>
      </c>
      <c r="C289" s="31" t="s">
        <v>84</v>
      </c>
      <c r="D289" s="13">
        <v>1.6</v>
      </c>
      <c r="E289" s="13" t="s">
        <v>0</v>
      </c>
      <c r="F289" s="13">
        <f t="shared" si="12"/>
        <v>2.1</v>
      </c>
      <c r="G289" s="14">
        <f t="shared" si="10"/>
        <v>3.3600000000000003</v>
      </c>
      <c r="H289" s="40">
        <v>0</v>
      </c>
      <c r="I289" s="13">
        <v>1</v>
      </c>
      <c r="J289" s="15">
        <f t="shared" si="11"/>
        <v>3.3600000000000003</v>
      </c>
    </row>
    <row r="290" spans="2:10">
      <c r="B290" s="39" t="s">
        <v>119</v>
      </c>
      <c r="C290" s="31" t="s">
        <v>84</v>
      </c>
      <c r="D290" s="13">
        <v>2.2000000000000002</v>
      </c>
      <c r="E290" s="13" t="s">
        <v>0</v>
      </c>
      <c r="F290" s="13">
        <f t="shared" si="12"/>
        <v>2.1</v>
      </c>
      <c r="G290" s="14">
        <f t="shared" si="10"/>
        <v>4.620000000000001</v>
      </c>
      <c r="H290" s="40">
        <v>0</v>
      </c>
      <c r="I290" s="13">
        <v>3</v>
      </c>
      <c r="J290" s="15">
        <f t="shared" si="11"/>
        <v>13.860000000000003</v>
      </c>
    </row>
    <row r="291" spans="2:10">
      <c r="B291" s="39" t="s">
        <v>120</v>
      </c>
      <c r="C291" s="31" t="s">
        <v>84</v>
      </c>
      <c r="D291" s="13">
        <v>2.1</v>
      </c>
      <c r="E291" s="13" t="s">
        <v>0</v>
      </c>
      <c r="F291" s="13">
        <f t="shared" si="12"/>
        <v>2.1</v>
      </c>
      <c r="G291" s="14">
        <f t="shared" si="10"/>
        <v>4.41</v>
      </c>
      <c r="H291" s="40">
        <v>0</v>
      </c>
      <c r="I291" s="13">
        <v>2</v>
      </c>
      <c r="J291" s="15">
        <f t="shared" si="11"/>
        <v>8.82</v>
      </c>
    </row>
    <row r="292" spans="2:10">
      <c r="B292" s="39" t="s">
        <v>74</v>
      </c>
      <c r="C292" s="31" t="s">
        <v>78</v>
      </c>
      <c r="D292" s="13">
        <v>1</v>
      </c>
      <c r="E292" s="13" t="s">
        <v>0</v>
      </c>
      <c r="F292" s="13">
        <f t="shared" si="12"/>
        <v>2.1</v>
      </c>
      <c r="G292" s="14">
        <f t="shared" si="10"/>
        <v>2.1</v>
      </c>
      <c r="H292" s="40">
        <v>0</v>
      </c>
      <c r="I292" s="13">
        <v>15</v>
      </c>
      <c r="J292" s="15">
        <f t="shared" si="11"/>
        <v>31.5</v>
      </c>
    </row>
    <row r="293" spans="2:10">
      <c r="B293" s="33"/>
      <c r="C293" s="34" t="s">
        <v>76</v>
      </c>
      <c r="D293" s="35"/>
      <c r="E293" s="35"/>
      <c r="F293" s="35"/>
      <c r="G293" s="36"/>
      <c r="H293" s="37"/>
      <c r="I293" s="35"/>
      <c r="J293" s="38"/>
    </row>
    <row r="294" spans="2:10">
      <c r="B294" s="114" t="s">
        <v>627</v>
      </c>
      <c r="C294" s="31" t="s">
        <v>85</v>
      </c>
      <c r="D294" s="13">
        <v>0.6</v>
      </c>
      <c r="E294" s="13" t="s">
        <v>0</v>
      </c>
      <c r="F294" s="13">
        <v>1.8</v>
      </c>
      <c r="G294" s="14">
        <f>PRODUCT(D294,E294,F294)</f>
        <v>1.08</v>
      </c>
      <c r="H294" s="40">
        <v>0</v>
      </c>
      <c r="I294" s="13">
        <v>10</v>
      </c>
      <c r="J294" s="15">
        <f>IF(G294&gt;0,G294*I294,H294*I294)</f>
        <v>10.8</v>
      </c>
    </row>
    <row r="295" spans="2:10">
      <c r="B295" s="114" t="s">
        <v>629</v>
      </c>
      <c r="C295" s="31" t="s">
        <v>82</v>
      </c>
      <c r="D295" s="13">
        <v>0.6</v>
      </c>
      <c r="E295" s="13" t="s">
        <v>0</v>
      </c>
      <c r="F295" s="13">
        <v>2.1</v>
      </c>
      <c r="G295" s="14">
        <f>PRODUCT(D295,E295,F295)</f>
        <v>1.26</v>
      </c>
      <c r="H295" s="40">
        <v>0</v>
      </c>
      <c r="I295" s="13">
        <v>10</v>
      </c>
      <c r="J295" s="15">
        <f>IF(G295&gt;0,G295*I295,H295*I295)</f>
        <v>12.6</v>
      </c>
    </row>
    <row r="296" spans="2:10">
      <c r="B296" s="33"/>
      <c r="C296" s="34" t="s">
        <v>69</v>
      </c>
      <c r="D296" s="35"/>
      <c r="E296" s="35"/>
      <c r="F296" s="35" t="s">
        <v>0</v>
      </c>
      <c r="G296" s="36"/>
      <c r="H296" s="37"/>
      <c r="I296" s="35"/>
      <c r="J296" s="38" t="s">
        <v>0</v>
      </c>
    </row>
    <row r="297" spans="2:10">
      <c r="B297" s="32" t="s">
        <v>640</v>
      </c>
      <c r="C297" s="31" t="s">
        <v>86</v>
      </c>
      <c r="D297" s="13">
        <v>4</v>
      </c>
      <c r="E297" s="13" t="s">
        <v>0</v>
      </c>
      <c r="F297" s="13">
        <v>0.6</v>
      </c>
      <c r="G297" s="14">
        <f t="shared" ref="G297:G303" si="13">PRODUCT(D297,E297,F297)</f>
        <v>2.4</v>
      </c>
      <c r="H297" s="40">
        <v>0</v>
      </c>
      <c r="I297" s="13">
        <v>2</v>
      </c>
      <c r="J297" s="15">
        <f t="shared" ref="J297:J303" si="14">IF(G297&gt;0,G297*I297,H297*I297)</f>
        <v>4.8</v>
      </c>
    </row>
    <row r="298" spans="2:10">
      <c r="B298" s="32" t="s">
        <v>122</v>
      </c>
      <c r="C298" s="31" t="s">
        <v>86</v>
      </c>
      <c r="D298" s="13">
        <v>5</v>
      </c>
      <c r="E298" s="13" t="s">
        <v>0</v>
      </c>
      <c r="F298" s="14">
        <v>0.6</v>
      </c>
      <c r="G298" s="14">
        <f t="shared" si="13"/>
        <v>3</v>
      </c>
      <c r="H298" s="40">
        <v>0</v>
      </c>
      <c r="I298" s="13">
        <v>1</v>
      </c>
      <c r="J298" s="15">
        <f t="shared" si="14"/>
        <v>3</v>
      </c>
    </row>
    <row r="299" spans="2:10">
      <c r="B299" s="32" t="s">
        <v>97</v>
      </c>
      <c r="C299" s="31" t="s">
        <v>86</v>
      </c>
      <c r="D299" s="13">
        <v>2.2999999999999998</v>
      </c>
      <c r="E299" s="13" t="s">
        <v>0</v>
      </c>
      <c r="F299" s="14">
        <v>0.6</v>
      </c>
      <c r="G299" s="14">
        <f t="shared" si="13"/>
        <v>1.38</v>
      </c>
      <c r="H299" s="40">
        <v>0</v>
      </c>
      <c r="I299" s="13">
        <v>2</v>
      </c>
      <c r="J299" s="15">
        <f t="shared" si="14"/>
        <v>2.76</v>
      </c>
    </row>
    <row r="300" spans="2:10">
      <c r="B300" s="32" t="s">
        <v>123</v>
      </c>
      <c r="C300" s="31" t="s">
        <v>86</v>
      </c>
      <c r="D300" s="13">
        <v>7.5</v>
      </c>
      <c r="E300" s="13" t="s">
        <v>0</v>
      </c>
      <c r="F300" s="14">
        <v>0.6</v>
      </c>
      <c r="G300" s="14">
        <f t="shared" si="13"/>
        <v>4.5</v>
      </c>
      <c r="H300" s="40">
        <v>0</v>
      </c>
      <c r="I300" s="13">
        <v>6</v>
      </c>
      <c r="J300" s="15">
        <f t="shared" si="14"/>
        <v>27</v>
      </c>
    </row>
    <row r="301" spans="2:10">
      <c r="B301" s="32" t="s">
        <v>124</v>
      </c>
      <c r="C301" s="31" t="s">
        <v>86</v>
      </c>
      <c r="D301" s="13">
        <v>1.6</v>
      </c>
      <c r="E301" s="13" t="s">
        <v>0</v>
      </c>
      <c r="F301" s="14">
        <v>0.6</v>
      </c>
      <c r="G301" s="14">
        <f t="shared" si="13"/>
        <v>0.96</v>
      </c>
      <c r="H301" s="40">
        <v>0</v>
      </c>
      <c r="I301" s="13">
        <v>1</v>
      </c>
      <c r="J301" s="15">
        <f t="shared" si="14"/>
        <v>0.96</v>
      </c>
    </row>
    <row r="302" spans="2:10">
      <c r="B302" s="32" t="s">
        <v>125</v>
      </c>
      <c r="C302" s="31" t="s">
        <v>86</v>
      </c>
      <c r="D302" s="13">
        <v>4.9000000000000004</v>
      </c>
      <c r="E302" s="13" t="s">
        <v>0</v>
      </c>
      <c r="F302" s="14">
        <v>0.6</v>
      </c>
      <c r="G302" s="14">
        <f t="shared" si="13"/>
        <v>2.94</v>
      </c>
      <c r="H302" s="40">
        <v>0</v>
      </c>
      <c r="I302" s="13">
        <v>2</v>
      </c>
      <c r="J302" s="15">
        <f t="shared" si="14"/>
        <v>5.88</v>
      </c>
    </row>
    <row r="303" spans="2:10">
      <c r="B303" s="32" t="s">
        <v>121</v>
      </c>
      <c r="C303" s="31" t="s">
        <v>86</v>
      </c>
      <c r="D303" s="13">
        <v>1.03</v>
      </c>
      <c r="E303" s="13" t="s">
        <v>0</v>
      </c>
      <c r="F303" s="13">
        <v>1.76</v>
      </c>
      <c r="G303" s="14">
        <f t="shared" si="13"/>
        <v>1.8128</v>
      </c>
      <c r="H303" s="40">
        <v>0</v>
      </c>
      <c r="I303" s="13">
        <v>80</v>
      </c>
      <c r="J303" s="15">
        <f t="shared" si="14"/>
        <v>145.024</v>
      </c>
    </row>
    <row r="305" spans="2:10">
      <c r="B305" s="10" t="s">
        <v>24</v>
      </c>
      <c r="C305" s="591" t="s">
        <v>25</v>
      </c>
      <c r="D305" s="591"/>
      <c r="E305" s="591"/>
      <c r="F305" s="591"/>
      <c r="G305" s="591"/>
      <c r="H305" s="591"/>
      <c r="I305" s="591"/>
      <c r="J305" s="11"/>
    </row>
    <row r="306" spans="2:10">
      <c r="B306" s="33"/>
      <c r="C306" s="34" t="s">
        <v>68</v>
      </c>
      <c r="D306" s="35"/>
      <c r="E306" s="35"/>
      <c r="F306" s="35"/>
      <c r="G306" s="36"/>
      <c r="H306" s="37"/>
      <c r="I306" s="35"/>
      <c r="J306" s="38" t="s">
        <v>0</v>
      </c>
    </row>
    <row r="307" spans="2:10">
      <c r="B307" s="39" t="s">
        <v>64</v>
      </c>
      <c r="C307" s="31" t="s">
        <v>82</v>
      </c>
      <c r="D307" s="13">
        <v>0.8</v>
      </c>
      <c r="E307" s="13" t="s">
        <v>0</v>
      </c>
      <c r="F307" s="13">
        <v>2.1</v>
      </c>
      <c r="G307" s="14">
        <f>PRODUCT(D307,E307,F307)</f>
        <v>1.6800000000000002</v>
      </c>
      <c r="H307" s="40">
        <v>0</v>
      </c>
      <c r="I307" s="13">
        <v>32</v>
      </c>
      <c r="J307" s="15">
        <f>IF(G307&gt;0,G307*I307,H307*I307)</f>
        <v>53.760000000000005</v>
      </c>
    </row>
    <row r="308" spans="2:10">
      <c r="B308" s="39" t="s">
        <v>65</v>
      </c>
      <c r="C308" s="31" t="s">
        <v>83</v>
      </c>
      <c r="D308" s="13">
        <v>0.9</v>
      </c>
      <c r="E308" s="13" t="s">
        <v>0</v>
      </c>
      <c r="F308" s="13">
        <f>$F$285</f>
        <v>2.1</v>
      </c>
      <c r="G308" s="14">
        <f>PRODUCT(D308,E308,F308)</f>
        <v>1.8900000000000001</v>
      </c>
      <c r="H308" s="40">
        <v>0</v>
      </c>
      <c r="I308" s="13">
        <v>2</v>
      </c>
      <c r="J308" s="15">
        <f>IF(G308&gt;0,G308*I308,H308*I308)</f>
        <v>3.7800000000000002</v>
      </c>
    </row>
    <row r="309" spans="2:10">
      <c r="B309" s="39" t="s">
        <v>66</v>
      </c>
      <c r="C309" s="31" t="s">
        <v>84</v>
      </c>
      <c r="D309" s="13">
        <v>1.6</v>
      </c>
      <c r="E309" s="13" t="s">
        <v>0</v>
      </c>
      <c r="F309" s="13">
        <f>$F$285</f>
        <v>2.1</v>
      </c>
      <c r="G309" s="14">
        <f>PRODUCT(D309,E309,F309)</f>
        <v>3.3600000000000003</v>
      </c>
      <c r="H309" s="40">
        <v>0</v>
      </c>
      <c r="I309" s="13">
        <v>13</v>
      </c>
      <c r="J309" s="15">
        <f>IF(G309&gt;0,G309*I309,H309*I309)</f>
        <v>43.680000000000007</v>
      </c>
    </row>
    <row r="310" spans="2:10">
      <c r="B310" s="39" t="s">
        <v>126</v>
      </c>
      <c r="C310" s="31" t="s">
        <v>84</v>
      </c>
      <c r="D310" s="13">
        <v>1.2</v>
      </c>
      <c r="E310" s="13" t="s">
        <v>0</v>
      </c>
      <c r="F310" s="13">
        <f>$F$285</f>
        <v>2.1</v>
      </c>
      <c r="G310" s="14">
        <f>PRODUCT(D310,E310,F310)</f>
        <v>2.52</v>
      </c>
      <c r="H310" s="40">
        <v>0</v>
      </c>
      <c r="I310" s="13">
        <v>8</v>
      </c>
      <c r="J310" s="15">
        <f>IF(G310&gt;0,G310*I310,H310*I310)</f>
        <v>20.16</v>
      </c>
    </row>
    <row r="311" spans="2:10">
      <c r="B311" s="39" t="s">
        <v>74</v>
      </c>
      <c r="C311" s="31" t="s">
        <v>78</v>
      </c>
      <c r="D311" s="13">
        <v>1</v>
      </c>
      <c r="E311" s="13" t="s">
        <v>0</v>
      </c>
      <c r="F311" s="13">
        <f>$F$285</f>
        <v>2.1</v>
      </c>
      <c r="G311" s="14">
        <f>PRODUCT(D311,E311,F311)</f>
        <v>2.1</v>
      </c>
      <c r="H311" s="40">
        <v>0</v>
      </c>
      <c r="I311" s="13">
        <v>9</v>
      </c>
      <c r="J311" s="15">
        <f>IF(G311&gt;0,G311*I311,H311*I311)</f>
        <v>18.900000000000002</v>
      </c>
    </row>
    <row r="312" spans="2:10">
      <c r="B312" s="33"/>
      <c r="C312" s="34" t="s">
        <v>76</v>
      </c>
      <c r="D312" s="35"/>
      <c r="E312" s="35"/>
      <c r="F312" s="35"/>
      <c r="G312" s="36"/>
      <c r="H312" s="37"/>
      <c r="I312" s="35"/>
      <c r="J312" s="38"/>
    </row>
    <row r="313" spans="2:10">
      <c r="B313" s="114" t="s">
        <v>627</v>
      </c>
      <c r="C313" s="31" t="s">
        <v>85</v>
      </c>
      <c r="D313" s="13">
        <v>0.6</v>
      </c>
      <c r="E313" s="13" t="s">
        <v>0</v>
      </c>
      <c r="F313" s="13">
        <v>1.8</v>
      </c>
      <c r="G313" s="14">
        <f>PRODUCT(D313,E313,F313)</f>
        <v>1.08</v>
      </c>
      <c r="H313" s="40">
        <v>0</v>
      </c>
      <c r="I313" s="13">
        <v>8</v>
      </c>
      <c r="J313" s="15">
        <f>IF(G313&gt;0,G313*I313,H313*I313)</f>
        <v>8.64</v>
      </c>
    </row>
    <row r="314" spans="2:10">
      <c r="B314" s="33"/>
      <c r="C314" s="34" t="s">
        <v>69</v>
      </c>
      <c r="D314" s="35"/>
      <c r="E314" s="35"/>
      <c r="F314" s="35" t="s">
        <v>0</v>
      </c>
      <c r="G314" s="36"/>
      <c r="H314" s="37"/>
      <c r="I314" s="35"/>
      <c r="J314" s="38" t="s">
        <v>0</v>
      </c>
    </row>
    <row r="315" spans="2:10">
      <c r="B315" s="32" t="s">
        <v>640</v>
      </c>
      <c r="C315" s="31" t="s">
        <v>86</v>
      </c>
      <c r="D315" s="13">
        <v>4</v>
      </c>
      <c r="E315" s="13" t="s">
        <v>0</v>
      </c>
      <c r="F315" s="13">
        <v>0.6</v>
      </c>
      <c r="G315" s="14">
        <f t="shared" ref="G315:G327" si="15">PRODUCT(D315,E315,F315)</f>
        <v>2.4</v>
      </c>
      <c r="H315" s="40">
        <v>0</v>
      </c>
      <c r="I315" s="13">
        <v>2</v>
      </c>
      <c r="J315" s="15">
        <f t="shared" ref="J315:J327" si="16">IF(G315&gt;0,G315*I315,H315*I315)</f>
        <v>4.8</v>
      </c>
    </row>
    <row r="316" spans="2:10">
      <c r="B316" s="32" t="s">
        <v>641</v>
      </c>
      <c r="C316" s="31" t="s">
        <v>86</v>
      </c>
      <c r="D316" s="13">
        <v>1.2</v>
      </c>
      <c r="E316" s="13" t="s">
        <v>0</v>
      </c>
      <c r="F316" s="13">
        <v>0.6</v>
      </c>
      <c r="G316" s="14">
        <f t="shared" si="15"/>
        <v>0.72</v>
      </c>
      <c r="H316" s="40">
        <v>0</v>
      </c>
      <c r="I316" s="13">
        <v>1</v>
      </c>
      <c r="J316" s="15">
        <f t="shared" si="16"/>
        <v>0.72</v>
      </c>
    </row>
    <row r="317" spans="2:10">
      <c r="B317" s="32" t="s">
        <v>641</v>
      </c>
      <c r="C317" s="31" t="s">
        <v>86</v>
      </c>
      <c r="D317" s="13">
        <v>1.2</v>
      </c>
      <c r="E317" s="13" t="s">
        <v>0</v>
      </c>
      <c r="F317" s="13">
        <v>0.6</v>
      </c>
      <c r="G317" s="14">
        <f t="shared" si="15"/>
        <v>0.72</v>
      </c>
      <c r="H317" s="40">
        <v>0</v>
      </c>
      <c r="I317" s="13">
        <v>1</v>
      </c>
      <c r="J317" s="15">
        <f t="shared" si="16"/>
        <v>0.72</v>
      </c>
    </row>
    <row r="318" spans="2:10">
      <c r="B318" s="32" t="s">
        <v>122</v>
      </c>
      <c r="C318" s="31" t="s">
        <v>86</v>
      </c>
      <c r="D318" s="13">
        <v>4.6500000000000004</v>
      </c>
      <c r="E318" s="13" t="s">
        <v>0</v>
      </c>
      <c r="F318" s="13">
        <v>0.6</v>
      </c>
      <c r="G318" s="14">
        <f t="shared" si="15"/>
        <v>2.79</v>
      </c>
      <c r="H318" s="40">
        <v>0</v>
      </c>
      <c r="I318" s="13">
        <v>1</v>
      </c>
      <c r="J318" s="15">
        <f t="shared" si="16"/>
        <v>2.79</v>
      </c>
    </row>
    <row r="319" spans="2:10">
      <c r="B319" s="32" t="s">
        <v>127</v>
      </c>
      <c r="C319" s="31" t="s">
        <v>86</v>
      </c>
      <c r="D319" s="13">
        <v>4.9000000000000004</v>
      </c>
      <c r="E319" s="13" t="s">
        <v>0</v>
      </c>
      <c r="F319" s="13">
        <v>0.6</v>
      </c>
      <c r="G319" s="14">
        <f t="shared" si="15"/>
        <v>2.94</v>
      </c>
      <c r="H319" s="40">
        <v>0</v>
      </c>
      <c r="I319" s="13">
        <v>1</v>
      </c>
      <c r="J319" s="15">
        <f t="shared" si="16"/>
        <v>2.94</v>
      </c>
    </row>
    <row r="320" spans="2:10">
      <c r="B320" s="32" t="s">
        <v>128</v>
      </c>
      <c r="C320" s="31" t="s">
        <v>86</v>
      </c>
      <c r="D320" s="13">
        <v>3.95</v>
      </c>
      <c r="E320" s="13" t="s">
        <v>0</v>
      </c>
      <c r="F320" s="13">
        <v>0.6</v>
      </c>
      <c r="G320" s="14">
        <f t="shared" si="15"/>
        <v>2.37</v>
      </c>
      <c r="H320" s="40">
        <v>0</v>
      </c>
      <c r="I320" s="13">
        <v>1</v>
      </c>
      <c r="J320" s="15">
        <f t="shared" si="16"/>
        <v>2.37</v>
      </c>
    </row>
    <row r="321" spans="2:10">
      <c r="B321" s="32" t="s">
        <v>129</v>
      </c>
      <c r="C321" s="31" t="s">
        <v>86</v>
      </c>
      <c r="D321" s="13">
        <v>4.3</v>
      </c>
      <c r="E321" s="13" t="s">
        <v>0</v>
      </c>
      <c r="F321" s="13">
        <v>0.6</v>
      </c>
      <c r="G321" s="14">
        <f t="shared" si="15"/>
        <v>2.5799999999999996</v>
      </c>
      <c r="H321" s="40">
        <v>0</v>
      </c>
      <c r="I321" s="13">
        <v>1</v>
      </c>
      <c r="J321" s="15">
        <f t="shared" si="16"/>
        <v>2.5799999999999996</v>
      </c>
    </row>
    <row r="322" spans="2:10">
      <c r="B322" s="32" t="s">
        <v>642</v>
      </c>
      <c r="C322" s="31" t="s">
        <v>86</v>
      </c>
      <c r="D322" s="13">
        <v>5</v>
      </c>
      <c r="E322" s="13" t="s">
        <v>0</v>
      </c>
      <c r="F322" s="13">
        <v>0.6</v>
      </c>
      <c r="G322" s="14">
        <f t="shared" si="15"/>
        <v>3</v>
      </c>
      <c r="H322" s="40">
        <v>0</v>
      </c>
      <c r="I322" s="13">
        <v>1</v>
      </c>
      <c r="J322" s="15">
        <f t="shared" si="16"/>
        <v>3</v>
      </c>
    </row>
    <row r="323" spans="2:10">
      <c r="B323" s="32" t="s">
        <v>643</v>
      </c>
      <c r="C323" s="31" t="s">
        <v>86</v>
      </c>
      <c r="D323" s="13">
        <v>3</v>
      </c>
      <c r="E323" s="13" t="s">
        <v>0</v>
      </c>
      <c r="F323" s="13">
        <v>0.6</v>
      </c>
      <c r="G323" s="14">
        <f t="shared" si="15"/>
        <v>1.7999999999999998</v>
      </c>
      <c r="H323" s="40">
        <v>0</v>
      </c>
      <c r="I323" s="13">
        <v>1</v>
      </c>
      <c r="J323" s="15">
        <f t="shared" si="16"/>
        <v>1.7999999999999998</v>
      </c>
    </row>
    <row r="324" spans="2:10">
      <c r="B324" s="32" t="s">
        <v>644</v>
      </c>
      <c r="C324" s="31" t="s">
        <v>86</v>
      </c>
      <c r="D324" s="13">
        <v>3.3</v>
      </c>
      <c r="E324" s="13" t="s">
        <v>0</v>
      </c>
      <c r="F324" s="13">
        <v>0.6</v>
      </c>
      <c r="G324" s="14">
        <f t="shared" si="15"/>
        <v>1.9799999999999998</v>
      </c>
      <c r="H324" s="40">
        <v>0</v>
      </c>
      <c r="I324" s="13">
        <v>2</v>
      </c>
      <c r="J324" s="15">
        <f t="shared" si="16"/>
        <v>3.9599999999999995</v>
      </c>
    </row>
    <row r="325" spans="2:10">
      <c r="B325" s="32" t="s">
        <v>645</v>
      </c>
      <c r="C325" s="31" t="s">
        <v>86</v>
      </c>
      <c r="D325" s="13">
        <v>1.6</v>
      </c>
      <c r="E325" s="13" t="s">
        <v>0</v>
      </c>
      <c r="F325" s="13">
        <v>0.6</v>
      </c>
      <c r="G325" s="14">
        <f t="shared" si="15"/>
        <v>0.96</v>
      </c>
      <c r="H325" s="40">
        <v>0</v>
      </c>
      <c r="I325" s="13">
        <v>2</v>
      </c>
      <c r="J325" s="15">
        <f t="shared" si="16"/>
        <v>1.92</v>
      </c>
    </row>
    <row r="326" spans="2:10">
      <c r="B326" s="32" t="s">
        <v>121</v>
      </c>
      <c r="C326" s="31" t="s">
        <v>86</v>
      </c>
      <c r="D326" s="13">
        <v>1.03</v>
      </c>
      <c r="E326" s="13" t="s">
        <v>0</v>
      </c>
      <c r="F326" s="13">
        <v>1.76</v>
      </c>
      <c r="G326" s="14">
        <f t="shared" si="15"/>
        <v>1.8128</v>
      </c>
      <c r="H326" s="40">
        <v>0</v>
      </c>
      <c r="I326" s="13">
        <v>96</v>
      </c>
      <c r="J326" s="15">
        <f t="shared" si="16"/>
        <v>174.02879999999999</v>
      </c>
    </row>
    <row r="327" spans="2:10">
      <c r="B327" s="32" t="s">
        <v>130</v>
      </c>
      <c r="C327" s="31" t="s">
        <v>86</v>
      </c>
      <c r="D327" s="13">
        <v>8.1999999999999993</v>
      </c>
      <c r="E327" s="13" t="s">
        <v>0</v>
      </c>
      <c r="F327" s="13">
        <v>0.6</v>
      </c>
      <c r="G327" s="14">
        <f t="shared" si="15"/>
        <v>4.919999999999999</v>
      </c>
      <c r="H327" s="40">
        <v>0</v>
      </c>
      <c r="I327" s="13">
        <v>1</v>
      </c>
      <c r="J327" s="15">
        <f t="shared" si="16"/>
        <v>4.919999999999999</v>
      </c>
    </row>
    <row r="328" spans="2:10">
      <c r="B328" s="33"/>
      <c r="C328" s="34" t="s">
        <v>110</v>
      </c>
      <c r="D328" s="35"/>
      <c r="E328" s="35"/>
      <c r="F328" s="35"/>
      <c r="G328" s="36"/>
      <c r="H328" s="37"/>
      <c r="I328" s="35"/>
      <c r="J328" s="38" t="s">
        <v>0</v>
      </c>
    </row>
    <row r="329" spans="2:10">
      <c r="B329" s="32" t="s">
        <v>631</v>
      </c>
      <c r="C329" s="31" t="s">
        <v>511</v>
      </c>
      <c r="D329" s="13">
        <v>2</v>
      </c>
      <c r="E329" s="13" t="s">
        <v>0</v>
      </c>
      <c r="F329" s="13">
        <v>1.1000000000000001</v>
      </c>
      <c r="G329" s="14">
        <f>PRODUCT(D329,E329,F329)</f>
        <v>2.2000000000000002</v>
      </c>
      <c r="H329" s="40">
        <v>0</v>
      </c>
      <c r="I329" s="13">
        <v>1</v>
      </c>
      <c r="J329" s="15">
        <f>IF(G329&gt;0,G329*I329,H329*I329)</f>
        <v>2.2000000000000002</v>
      </c>
    </row>
    <row r="330" spans="2:10">
      <c r="B330" s="32" t="s">
        <v>632</v>
      </c>
      <c r="C330" s="31" t="s">
        <v>512</v>
      </c>
      <c r="D330" s="13">
        <v>1.5</v>
      </c>
      <c r="E330" s="13" t="s">
        <v>0</v>
      </c>
      <c r="F330" s="13">
        <v>1.1000000000000001</v>
      </c>
      <c r="G330" s="14">
        <f>PRODUCT(D330,E330,F330)</f>
        <v>1.6500000000000001</v>
      </c>
      <c r="H330" s="40">
        <v>0</v>
      </c>
      <c r="I330" s="13">
        <v>1</v>
      </c>
      <c r="J330" s="15">
        <f>IF(G330&gt;0,G330*I330,H330*I330)</f>
        <v>1.6500000000000001</v>
      </c>
    </row>
    <row r="332" spans="2:10">
      <c r="B332" s="10" t="s">
        <v>26</v>
      </c>
      <c r="C332" s="591" t="s">
        <v>27</v>
      </c>
      <c r="D332" s="591"/>
      <c r="E332" s="591"/>
      <c r="F332" s="591"/>
      <c r="G332" s="591"/>
      <c r="H332" s="591"/>
      <c r="I332" s="591"/>
      <c r="J332" s="11"/>
    </row>
    <row r="333" spans="2:10">
      <c r="B333" s="33"/>
      <c r="C333" s="34" t="s">
        <v>68</v>
      </c>
      <c r="D333" s="35"/>
      <c r="E333" s="35"/>
      <c r="F333" s="35"/>
      <c r="G333" s="36"/>
      <c r="H333" s="37"/>
      <c r="I333" s="35"/>
      <c r="J333" s="38" t="s">
        <v>0</v>
      </c>
    </row>
    <row r="334" spans="2:10">
      <c r="B334" s="39" t="s">
        <v>64</v>
      </c>
      <c r="C334" s="31" t="s">
        <v>82</v>
      </c>
      <c r="D334" s="13">
        <v>0.8</v>
      </c>
      <c r="E334" s="13" t="s">
        <v>0</v>
      </c>
      <c r="F334" s="13">
        <v>2.1</v>
      </c>
      <c r="G334" s="14">
        <f>PRODUCT(D334,E334,F334)</f>
        <v>1.6800000000000002</v>
      </c>
      <c r="H334" s="40">
        <v>0</v>
      </c>
      <c r="I334" s="13">
        <v>33</v>
      </c>
      <c r="J334" s="15">
        <f>IF(G334&gt;0,G334*I334,H334*I334)</f>
        <v>55.440000000000005</v>
      </c>
    </row>
    <row r="335" spans="2:10">
      <c r="B335" s="39" t="s">
        <v>65</v>
      </c>
      <c r="C335" s="31" t="s">
        <v>83</v>
      </c>
      <c r="D335" s="13">
        <v>0.9</v>
      </c>
      <c r="E335" s="13" t="s">
        <v>0</v>
      </c>
      <c r="F335" s="13">
        <f>$F$285</f>
        <v>2.1</v>
      </c>
      <c r="G335" s="14">
        <f>PRODUCT(D335,E335,F335)</f>
        <v>1.8900000000000001</v>
      </c>
      <c r="H335" s="40">
        <v>0</v>
      </c>
      <c r="I335" s="13">
        <v>2</v>
      </c>
      <c r="J335" s="15">
        <f>IF(G335&gt;0,G335*I335,H335*I335)</f>
        <v>3.7800000000000002</v>
      </c>
    </row>
    <row r="336" spans="2:10">
      <c r="B336" s="39" t="s">
        <v>66</v>
      </c>
      <c r="C336" s="31" t="s">
        <v>84</v>
      </c>
      <c r="D336" s="13">
        <v>1.6</v>
      </c>
      <c r="E336" s="13" t="s">
        <v>0</v>
      </c>
      <c r="F336" s="13">
        <f>$F$285</f>
        <v>2.1</v>
      </c>
      <c r="G336" s="14">
        <f>PRODUCT(D336,E336,F336)</f>
        <v>3.3600000000000003</v>
      </c>
      <c r="H336" s="40">
        <v>0</v>
      </c>
      <c r="I336" s="13">
        <v>5</v>
      </c>
      <c r="J336" s="15">
        <f>IF(G336&gt;0,G336*I336,H336*I336)</f>
        <v>16.8</v>
      </c>
    </row>
    <row r="337" spans="2:10">
      <c r="B337" s="39" t="s">
        <v>126</v>
      </c>
      <c r="C337" s="31" t="s">
        <v>84</v>
      </c>
      <c r="D337" s="13">
        <v>1.2</v>
      </c>
      <c r="E337" s="13" t="s">
        <v>0</v>
      </c>
      <c r="F337" s="13">
        <f>$F$285</f>
        <v>2.1</v>
      </c>
      <c r="G337" s="14">
        <f>PRODUCT(D337,E337,F337)</f>
        <v>2.52</v>
      </c>
      <c r="H337" s="40">
        <v>0</v>
      </c>
      <c r="I337" s="13">
        <v>2</v>
      </c>
      <c r="J337" s="15">
        <f>IF(G337&gt;0,G337*I337,H337*I337)</f>
        <v>5.04</v>
      </c>
    </row>
    <row r="338" spans="2:10">
      <c r="B338" s="39" t="s">
        <v>74</v>
      </c>
      <c r="C338" s="31" t="s">
        <v>78</v>
      </c>
      <c r="D338" s="13">
        <v>1</v>
      </c>
      <c r="E338" s="13" t="s">
        <v>0</v>
      </c>
      <c r="F338" s="13">
        <f>$F$285</f>
        <v>2.1</v>
      </c>
      <c r="G338" s="14">
        <f>PRODUCT(D338,E338,F338)</f>
        <v>2.1</v>
      </c>
      <c r="H338" s="40">
        <v>0</v>
      </c>
      <c r="I338" s="13">
        <v>9</v>
      </c>
      <c r="J338" s="15">
        <f>IF(G338&gt;0,G338*I338,H338*I338)</f>
        <v>18.900000000000002</v>
      </c>
    </row>
    <row r="339" spans="2:10">
      <c r="B339" s="33"/>
      <c r="C339" s="34" t="s">
        <v>69</v>
      </c>
      <c r="D339" s="35"/>
      <c r="E339" s="35"/>
      <c r="F339" s="35" t="s">
        <v>0</v>
      </c>
      <c r="G339" s="36"/>
      <c r="H339" s="37"/>
      <c r="I339" s="35"/>
      <c r="J339" s="38" t="s">
        <v>0</v>
      </c>
    </row>
    <row r="340" spans="2:10">
      <c r="B340" s="32" t="s">
        <v>640</v>
      </c>
      <c r="C340" s="31" t="s">
        <v>86</v>
      </c>
      <c r="D340" s="13">
        <v>4</v>
      </c>
      <c r="E340" s="13" t="s">
        <v>0</v>
      </c>
      <c r="F340" s="13">
        <v>0.6</v>
      </c>
      <c r="G340" s="14">
        <f t="shared" ref="G340:G346" si="17">PRODUCT(D340,E340,F340)</f>
        <v>2.4</v>
      </c>
      <c r="H340" s="40">
        <v>0</v>
      </c>
      <c r="I340" s="13">
        <v>2</v>
      </c>
      <c r="J340" s="15">
        <f t="shared" ref="J340:J346" si="18">IF(G340&gt;0,G340*I340,H340*I340)</f>
        <v>4.8</v>
      </c>
    </row>
    <row r="341" spans="2:10">
      <c r="B341" s="32" t="s">
        <v>641</v>
      </c>
      <c r="C341" s="31" t="s">
        <v>86</v>
      </c>
      <c r="D341" s="13">
        <v>1.2</v>
      </c>
      <c r="E341" s="13" t="s">
        <v>0</v>
      </c>
      <c r="F341" s="13">
        <v>0.6</v>
      </c>
      <c r="G341" s="14">
        <f t="shared" si="17"/>
        <v>0.72</v>
      </c>
      <c r="H341" s="40">
        <v>0</v>
      </c>
      <c r="I341" s="13">
        <v>1</v>
      </c>
      <c r="J341" s="15">
        <f t="shared" si="18"/>
        <v>0.72</v>
      </c>
    </row>
    <row r="342" spans="2:10">
      <c r="B342" s="32" t="s">
        <v>641</v>
      </c>
      <c r="C342" s="31" t="s">
        <v>86</v>
      </c>
      <c r="D342" s="13">
        <v>1.2</v>
      </c>
      <c r="E342" s="13" t="s">
        <v>0</v>
      </c>
      <c r="F342" s="13">
        <v>0.6</v>
      </c>
      <c r="G342" s="14">
        <f t="shared" si="17"/>
        <v>0.72</v>
      </c>
      <c r="H342" s="40">
        <v>0</v>
      </c>
      <c r="I342" s="13">
        <v>1</v>
      </c>
      <c r="J342" s="15">
        <f t="shared" si="18"/>
        <v>0.72</v>
      </c>
    </row>
    <row r="343" spans="2:10">
      <c r="B343" s="32" t="s">
        <v>122</v>
      </c>
      <c r="C343" s="31" t="s">
        <v>86</v>
      </c>
      <c r="D343" s="13">
        <v>2.4500000000000002</v>
      </c>
      <c r="E343" s="13" t="s">
        <v>0</v>
      </c>
      <c r="F343" s="13">
        <v>0.6</v>
      </c>
      <c r="G343" s="14">
        <f t="shared" si="17"/>
        <v>1.47</v>
      </c>
      <c r="H343" s="40">
        <v>0</v>
      </c>
      <c r="I343" s="13">
        <v>2</v>
      </c>
      <c r="J343" s="15">
        <f t="shared" si="18"/>
        <v>2.94</v>
      </c>
    </row>
    <row r="344" spans="2:10">
      <c r="B344" s="32" t="s">
        <v>513</v>
      </c>
      <c r="C344" s="31" t="s">
        <v>86</v>
      </c>
      <c r="D344" s="13">
        <v>13.45</v>
      </c>
      <c r="E344" s="13" t="s">
        <v>0</v>
      </c>
      <c r="F344" s="13">
        <v>0.6</v>
      </c>
      <c r="G344" s="14">
        <f t="shared" si="17"/>
        <v>8.0699999999999985</v>
      </c>
      <c r="H344" s="40">
        <v>0</v>
      </c>
      <c r="I344" s="13">
        <v>2</v>
      </c>
      <c r="J344" s="15">
        <f t="shared" si="18"/>
        <v>16.139999999999997</v>
      </c>
    </row>
    <row r="345" spans="2:10">
      <c r="B345" s="32" t="s">
        <v>514</v>
      </c>
      <c r="C345" s="31" t="s">
        <v>86</v>
      </c>
      <c r="D345" s="13">
        <v>1</v>
      </c>
      <c r="E345" s="13" t="s">
        <v>0</v>
      </c>
      <c r="F345" s="13">
        <v>0.6</v>
      </c>
      <c r="G345" s="14">
        <f t="shared" si="17"/>
        <v>0.6</v>
      </c>
      <c r="H345" s="40">
        <v>0</v>
      </c>
      <c r="I345" s="13">
        <v>2</v>
      </c>
      <c r="J345" s="15">
        <f t="shared" si="18"/>
        <v>1.2</v>
      </c>
    </row>
    <row r="346" spans="2:10">
      <c r="B346" s="32" t="s">
        <v>121</v>
      </c>
      <c r="C346" s="31" t="s">
        <v>86</v>
      </c>
      <c r="D346" s="13">
        <v>1.03</v>
      </c>
      <c r="E346" s="13" t="s">
        <v>0</v>
      </c>
      <c r="F346" s="13">
        <v>1.76</v>
      </c>
      <c r="G346" s="14">
        <f t="shared" si="17"/>
        <v>1.8128</v>
      </c>
      <c r="H346" s="40">
        <v>0</v>
      </c>
      <c r="I346" s="13">
        <v>96</v>
      </c>
      <c r="J346" s="15">
        <f t="shared" si="18"/>
        <v>174.02879999999999</v>
      </c>
    </row>
    <row r="347" spans="2:10">
      <c r="B347" s="33"/>
      <c r="C347" s="34" t="s">
        <v>110</v>
      </c>
      <c r="D347" s="35"/>
      <c r="E347" s="35"/>
      <c r="F347" s="35"/>
      <c r="G347" s="36"/>
      <c r="H347" s="37"/>
      <c r="I347" s="35"/>
      <c r="J347" s="38" t="s">
        <v>0</v>
      </c>
    </row>
    <row r="348" spans="2:10">
      <c r="B348" s="32" t="s">
        <v>631</v>
      </c>
      <c r="C348" s="31" t="s">
        <v>515</v>
      </c>
      <c r="D348" s="13">
        <v>2</v>
      </c>
      <c r="E348" s="13" t="s">
        <v>0</v>
      </c>
      <c r="F348" s="13">
        <v>1.1000000000000001</v>
      </c>
      <c r="G348" s="14">
        <f>PRODUCT(D348,E348,F348)</f>
        <v>2.2000000000000002</v>
      </c>
      <c r="H348" s="40">
        <v>0</v>
      </c>
      <c r="I348" s="13">
        <v>1</v>
      </c>
      <c r="J348" s="15">
        <f>IF(G348&gt;0,G348*I348,H348*I348)</f>
        <v>2.2000000000000002</v>
      </c>
    </row>
    <row r="350" spans="2:10">
      <c r="B350" s="10" t="s">
        <v>28</v>
      </c>
      <c r="C350" s="591" t="s">
        <v>29</v>
      </c>
      <c r="D350" s="591"/>
      <c r="E350" s="591"/>
      <c r="F350" s="591"/>
      <c r="G350" s="591"/>
      <c r="H350" s="591"/>
      <c r="I350" s="591"/>
      <c r="J350" s="11"/>
    </row>
    <row r="351" spans="2:10">
      <c r="B351" s="33"/>
      <c r="C351" s="34" t="s">
        <v>68</v>
      </c>
      <c r="D351" s="35"/>
      <c r="E351" s="35"/>
      <c r="F351" s="35"/>
      <c r="G351" s="36"/>
      <c r="H351" s="37"/>
      <c r="I351" s="35"/>
      <c r="J351" s="38" t="s">
        <v>0</v>
      </c>
    </row>
    <row r="352" spans="2:10">
      <c r="B352" s="39" t="s">
        <v>64</v>
      </c>
      <c r="C352" s="31" t="s">
        <v>82</v>
      </c>
      <c r="D352" s="13">
        <v>0.8</v>
      </c>
      <c r="E352" s="13" t="s">
        <v>0</v>
      </c>
      <c r="F352" s="13">
        <v>2.1</v>
      </c>
      <c r="G352" s="14">
        <f>PRODUCT(D352,E352,F352)</f>
        <v>1.6800000000000002</v>
      </c>
      <c r="H352" s="40">
        <v>0</v>
      </c>
      <c r="I352" s="13">
        <v>42</v>
      </c>
      <c r="J352" s="15">
        <f>IF(G352&gt;0,G352*I352,H352*I352)</f>
        <v>70.56</v>
      </c>
    </row>
    <row r="353" spans="2:10">
      <c r="B353" s="39" t="s">
        <v>65</v>
      </c>
      <c r="C353" s="31" t="s">
        <v>83</v>
      </c>
      <c r="D353" s="13">
        <v>0.9</v>
      </c>
      <c r="E353" s="13" t="s">
        <v>0</v>
      </c>
      <c r="F353" s="13">
        <f>$F$285</f>
        <v>2.1</v>
      </c>
      <c r="G353" s="14">
        <f>PRODUCT(D353,E353,F353)</f>
        <v>1.8900000000000001</v>
      </c>
      <c r="H353" s="40">
        <v>0</v>
      </c>
      <c r="I353" s="13">
        <v>4</v>
      </c>
      <c r="J353" s="15">
        <f>IF(G353&gt;0,G353*I353,H353*I353)</f>
        <v>7.5600000000000005</v>
      </c>
    </row>
    <row r="354" spans="2:10">
      <c r="B354" s="39" t="s">
        <v>66</v>
      </c>
      <c r="C354" s="31" t="s">
        <v>84</v>
      </c>
      <c r="D354" s="13">
        <v>1.6</v>
      </c>
      <c r="E354" s="13" t="s">
        <v>0</v>
      </c>
      <c r="F354" s="13">
        <f>$F$285</f>
        <v>2.1</v>
      </c>
      <c r="G354" s="14">
        <f>PRODUCT(D354,E354,F354)</f>
        <v>3.3600000000000003</v>
      </c>
      <c r="H354" s="40">
        <v>0</v>
      </c>
      <c r="I354" s="13">
        <v>3</v>
      </c>
      <c r="J354" s="15">
        <f>IF(G354&gt;0,G354*I354,H354*I354)</f>
        <v>10.080000000000002</v>
      </c>
    </row>
    <row r="355" spans="2:10">
      <c r="B355" s="39" t="s">
        <v>126</v>
      </c>
      <c r="C355" s="31" t="s">
        <v>84</v>
      </c>
      <c r="D355" s="13">
        <v>1.2</v>
      </c>
      <c r="E355" s="13" t="s">
        <v>0</v>
      </c>
      <c r="F355" s="13">
        <f>$F$285</f>
        <v>2.1</v>
      </c>
      <c r="G355" s="14">
        <f>PRODUCT(D355,E355,F355)</f>
        <v>2.52</v>
      </c>
      <c r="H355" s="40">
        <v>0</v>
      </c>
      <c r="I355" s="13">
        <v>3</v>
      </c>
      <c r="J355" s="15">
        <f>IF(G355&gt;0,G355*I355,H355*I355)</f>
        <v>7.5600000000000005</v>
      </c>
    </row>
    <row r="356" spans="2:10">
      <c r="B356" s="39" t="s">
        <v>74</v>
      </c>
      <c r="C356" s="31" t="s">
        <v>78</v>
      </c>
      <c r="D356" s="13">
        <v>1</v>
      </c>
      <c r="E356" s="13" t="s">
        <v>0</v>
      </c>
      <c r="F356" s="13">
        <f>$F$285</f>
        <v>2.1</v>
      </c>
      <c r="G356" s="14">
        <f>PRODUCT(D356,E356,F356)</f>
        <v>2.1</v>
      </c>
      <c r="H356" s="40">
        <v>0</v>
      </c>
      <c r="I356" s="13">
        <v>9</v>
      </c>
      <c r="J356" s="15">
        <f>IF(G356&gt;0,G356*I356,H356*I356)</f>
        <v>18.900000000000002</v>
      </c>
    </row>
    <row r="357" spans="2:10">
      <c r="B357" s="33"/>
      <c r="C357" s="34" t="s">
        <v>69</v>
      </c>
      <c r="D357" s="35"/>
      <c r="E357" s="35"/>
      <c r="F357" s="35" t="s">
        <v>0</v>
      </c>
      <c r="G357" s="36"/>
      <c r="H357" s="37"/>
      <c r="I357" s="35"/>
      <c r="J357" s="38" t="s">
        <v>0</v>
      </c>
    </row>
    <row r="358" spans="2:10">
      <c r="B358" s="32" t="s">
        <v>640</v>
      </c>
      <c r="C358" s="31" t="s">
        <v>86</v>
      </c>
      <c r="D358" s="13">
        <v>4</v>
      </c>
      <c r="E358" s="13" t="s">
        <v>0</v>
      </c>
      <c r="F358" s="13">
        <v>0.6</v>
      </c>
      <c r="G358" s="14">
        <f t="shared" ref="G358:G370" si="19">PRODUCT(D358,E358,F358)</f>
        <v>2.4</v>
      </c>
      <c r="H358" s="40">
        <v>0</v>
      </c>
      <c r="I358" s="13">
        <v>2</v>
      </c>
      <c r="J358" s="15">
        <f t="shared" ref="J358:J370" si="20">IF(G358&gt;0,G358*I358,H358*I358)</f>
        <v>4.8</v>
      </c>
    </row>
    <row r="359" spans="2:10">
      <c r="B359" s="32" t="s">
        <v>641</v>
      </c>
      <c r="C359" s="31" t="s">
        <v>86</v>
      </c>
      <c r="D359" s="13">
        <v>1.2</v>
      </c>
      <c r="E359" s="13" t="s">
        <v>0</v>
      </c>
      <c r="F359" s="13">
        <v>0.6</v>
      </c>
      <c r="G359" s="14">
        <f t="shared" si="19"/>
        <v>0.72</v>
      </c>
      <c r="H359" s="40">
        <v>0</v>
      </c>
      <c r="I359" s="13">
        <v>1</v>
      </c>
      <c r="J359" s="15">
        <f t="shared" si="20"/>
        <v>0.72</v>
      </c>
    </row>
    <row r="360" spans="2:10">
      <c r="B360" s="32" t="s">
        <v>641</v>
      </c>
      <c r="C360" s="31" t="s">
        <v>86</v>
      </c>
      <c r="D360" s="13">
        <v>1.2</v>
      </c>
      <c r="E360" s="13" t="s">
        <v>0</v>
      </c>
      <c r="F360" s="13">
        <v>0.6</v>
      </c>
      <c r="G360" s="14">
        <f t="shared" si="19"/>
        <v>0.72</v>
      </c>
      <c r="H360" s="40">
        <v>0</v>
      </c>
      <c r="I360" s="13">
        <v>1</v>
      </c>
      <c r="J360" s="15">
        <f t="shared" si="20"/>
        <v>0.72</v>
      </c>
    </row>
    <row r="361" spans="2:10">
      <c r="B361" s="32" t="s">
        <v>645</v>
      </c>
      <c r="C361" s="31" t="s">
        <v>86</v>
      </c>
      <c r="D361" s="13">
        <v>4</v>
      </c>
      <c r="E361" s="13" t="s">
        <v>0</v>
      </c>
      <c r="F361" s="13">
        <v>0.6</v>
      </c>
      <c r="G361" s="14">
        <f t="shared" si="19"/>
        <v>2.4</v>
      </c>
      <c r="H361" s="40">
        <v>0</v>
      </c>
      <c r="I361" s="13">
        <v>2</v>
      </c>
      <c r="J361" s="15">
        <f t="shared" si="20"/>
        <v>4.8</v>
      </c>
    </row>
    <row r="362" spans="2:10">
      <c r="B362" s="32" t="s">
        <v>646</v>
      </c>
      <c r="C362" s="31" t="s">
        <v>86</v>
      </c>
      <c r="D362" s="13">
        <v>2</v>
      </c>
      <c r="E362" s="13" t="s">
        <v>0</v>
      </c>
      <c r="F362" s="13">
        <v>0.6</v>
      </c>
      <c r="G362" s="14">
        <f t="shared" si="19"/>
        <v>1.2</v>
      </c>
      <c r="H362" s="40">
        <v>0</v>
      </c>
      <c r="I362" s="13">
        <v>1</v>
      </c>
      <c r="J362" s="15">
        <f t="shared" si="20"/>
        <v>1.2</v>
      </c>
    </row>
    <row r="363" spans="2:10">
      <c r="B363" s="32" t="s">
        <v>647</v>
      </c>
      <c r="C363" s="31" t="s">
        <v>86</v>
      </c>
      <c r="D363" s="13">
        <v>3.05</v>
      </c>
      <c r="E363" s="13" t="s">
        <v>0</v>
      </c>
      <c r="F363" s="13">
        <v>0.6</v>
      </c>
      <c r="G363" s="14">
        <f t="shared" si="19"/>
        <v>1.8299999999999998</v>
      </c>
      <c r="H363" s="40">
        <v>0</v>
      </c>
      <c r="I363" s="13">
        <v>1</v>
      </c>
      <c r="J363" s="15">
        <f t="shared" si="20"/>
        <v>1.8299999999999998</v>
      </c>
    </row>
    <row r="364" spans="2:10">
      <c r="B364" s="32" t="s">
        <v>648</v>
      </c>
      <c r="C364" s="31" t="s">
        <v>86</v>
      </c>
      <c r="D364" s="13">
        <v>3.25</v>
      </c>
      <c r="E364" s="13" t="s">
        <v>0</v>
      </c>
      <c r="F364" s="13">
        <v>0.6</v>
      </c>
      <c r="G364" s="14">
        <f t="shared" si="19"/>
        <v>1.95</v>
      </c>
      <c r="H364" s="40">
        <v>0</v>
      </c>
      <c r="I364" s="13">
        <v>1</v>
      </c>
      <c r="J364" s="15">
        <f t="shared" si="20"/>
        <v>1.95</v>
      </c>
    </row>
    <row r="365" spans="2:10">
      <c r="B365" s="32" t="s">
        <v>649</v>
      </c>
      <c r="C365" s="31" t="s">
        <v>86</v>
      </c>
      <c r="D365" s="13">
        <v>1.6</v>
      </c>
      <c r="E365" s="13" t="s">
        <v>0</v>
      </c>
      <c r="F365" s="13">
        <v>0.6</v>
      </c>
      <c r="G365" s="14">
        <f t="shared" si="19"/>
        <v>0.96</v>
      </c>
      <c r="H365" s="40">
        <v>0</v>
      </c>
      <c r="I365" s="13">
        <v>1</v>
      </c>
      <c r="J365" s="15">
        <f t="shared" si="20"/>
        <v>0.96</v>
      </c>
    </row>
    <row r="366" spans="2:10">
      <c r="B366" s="32" t="s">
        <v>650</v>
      </c>
      <c r="C366" s="31" t="s">
        <v>86</v>
      </c>
      <c r="D366" s="13">
        <v>11.8</v>
      </c>
      <c r="E366" s="13" t="s">
        <v>0</v>
      </c>
      <c r="F366" s="13">
        <v>0.6</v>
      </c>
      <c r="G366" s="14">
        <f t="shared" si="19"/>
        <v>7.08</v>
      </c>
      <c r="H366" s="40">
        <v>0</v>
      </c>
      <c r="I366" s="13">
        <v>1</v>
      </c>
      <c r="J366" s="15">
        <f t="shared" si="20"/>
        <v>7.08</v>
      </c>
    </row>
    <row r="367" spans="2:10">
      <c r="B367" s="32" t="s">
        <v>651</v>
      </c>
      <c r="C367" s="31" t="s">
        <v>86</v>
      </c>
      <c r="D367" s="13">
        <v>2.5</v>
      </c>
      <c r="E367" s="13" t="s">
        <v>0</v>
      </c>
      <c r="F367" s="13">
        <v>0.6</v>
      </c>
      <c r="G367" s="14">
        <f t="shared" si="19"/>
        <v>1.5</v>
      </c>
      <c r="H367" s="40">
        <v>0</v>
      </c>
      <c r="I367" s="13">
        <v>1</v>
      </c>
      <c r="J367" s="15">
        <f t="shared" si="20"/>
        <v>1.5</v>
      </c>
    </row>
    <row r="368" spans="2:10">
      <c r="B368" s="32" t="s">
        <v>652</v>
      </c>
      <c r="C368" s="31" t="s">
        <v>86</v>
      </c>
      <c r="D368" s="13">
        <v>2.35</v>
      </c>
      <c r="E368" s="13" t="s">
        <v>0</v>
      </c>
      <c r="F368" s="13">
        <v>0.6</v>
      </c>
      <c r="G368" s="14">
        <f t="shared" si="19"/>
        <v>1.41</v>
      </c>
      <c r="H368" s="40">
        <v>0</v>
      </c>
      <c r="I368" s="13">
        <v>1</v>
      </c>
      <c r="J368" s="15">
        <f t="shared" si="20"/>
        <v>1.41</v>
      </c>
    </row>
    <row r="369" spans="2:10">
      <c r="B369" s="32" t="s">
        <v>516</v>
      </c>
      <c r="C369" s="31" t="s">
        <v>86</v>
      </c>
      <c r="D369" s="13">
        <v>2.9</v>
      </c>
      <c r="E369" s="13" t="s">
        <v>0</v>
      </c>
      <c r="F369" s="13">
        <v>0.6</v>
      </c>
      <c r="G369" s="14">
        <f t="shared" si="19"/>
        <v>1.74</v>
      </c>
      <c r="H369" s="40">
        <v>0</v>
      </c>
      <c r="I369" s="13">
        <v>1</v>
      </c>
      <c r="J369" s="15">
        <f t="shared" si="20"/>
        <v>1.74</v>
      </c>
    </row>
    <row r="370" spans="2:10">
      <c r="B370" s="32" t="s">
        <v>121</v>
      </c>
      <c r="C370" s="31" t="s">
        <v>86</v>
      </c>
      <c r="D370" s="13">
        <v>1.03</v>
      </c>
      <c r="E370" s="13" t="s">
        <v>0</v>
      </c>
      <c r="F370" s="13">
        <v>1.76</v>
      </c>
      <c r="G370" s="14">
        <f t="shared" si="19"/>
        <v>1.8128</v>
      </c>
      <c r="H370" s="40">
        <v>0</v>
      </c>
      <c r="I370" s="13">
        <v>96</v>
      </c>
      <c r="J370" s="15">
        <f t="shared" si="20"/>
        <v>174.02879999999999</v>
      </c>
    </row>
    <row r="372" spans="2:10">
      <c r="B372" s="10" t="s">
        <v>30</v>
      </c>
      <c r="C372" s="591" t="s">
        <v>131</v>
      </c>
      <c r="D372" s="591"/>
      <c r="E372" s="591"/>
      <c r="F372" s="591"/>
      <c r="G372" s="591"/>
      <c r="H372" s="591"/>
      <c r="I372" s="591"/>
      <c r="J372" s="11"/>
    </row>
    <row r="373" spans="2:10">
      <c r="B373" s="33"/>
      <c r="C373" s="34" t="s">
        <v>68</v>
      </c>
      <c r="D373" s="35"/>
      <c r="E373" s="35"/>
      <c r="F373" s="35"/>
      <c r="G373" s="36"/>
      <c r="H373" s="37"/>
      <c r="I373" s="35"/>
      <c r="J373" s="38" t="s">
        <v>0</v>
      </c>
    </row>
    <row r="374" spans="2:10">
      <c r="B374" s="39" t="s">
        <v>64</v>
      </c>
      <c r="C374" s="31" t="s">
        <v>82</v>
      </c>
      <c r="D374" s="13">
        <v>0.8</v>
      </c>
      <c r="E374" s="13" t="s">
        <v>0</v>
      </c>
      <c r="F374" s="13">
        <v>2.1</v>
      </c>
      <c r="G374" s="14">
        <f>PRODUCT(D374,E374,F374)</f>
        <v>1.6800000000000002</v>
      </c>
      <c r="H374" s="40">
        <v>0</v>
      </c>
      <c r="I374" s="13">
        <v>33</v>
      </c>
      <c r="J374" s="15">
        <f>IF(G374&gt;0,G374*I374,H374*I374)</f>
        <v>55.440000000000005</v>
      </c>
    </row>
    <row r="375" spans="2:10">
      <c r="B375" s="39" t="s">
        <v>65</v>
      </c>
      <c r="C375" s="31" t="s">
        <v>83</v>
      </c>
      <c r="D375" s="13">
        <v>0.9</v>
      </c>
      <c r="E375" s="13" t="s">
        <v>0</v>
      </c>
      <c r="F375" s="13">
        <f>$F$285</f>
        <v>2.1</v>
      </c>
      <c r="G375" s="14">
        <f>PRODUCT(D375,E375,F375)</f>
        <v>1.8900000000000001</v>
      </c>
      <c r="H375" s="40">
        <v>0</v>
      </c>
      <c r="I375" s="13">
        <v>4</v>
      </c>
      <c r="J375" s="15">
        <f>IF(G375&gt;0,G375*I375,H375*I375)</f>
        <v>7.5600000000000005</v>
      </c>
    </row>
    <row r="376" spans="2:10">
      <c r="B376" s="39" t="s">
        <v>126</v>
      </c>
      <c r="C376" s="31" t="s">
        <v>84</v>
      </c>
      <c r="D376" s="13">
        <v>1.2</v>
      </c>
      <c r="E376" s="13" t="s">
        <v>0</v>
      </c>
      <c r="F376" s="13">
        <f>$F$285</f>
        <v>2.1</v>
      </c>
      <c r="G376" s="14">
        <f>PRODUCT(D376,E376,F376)</f>
        <v>2.52</v>
      </c>
      <c r="H376" s="40">
        <v>0</v>
      </c>
      <c r="I376" s="13">
        <v>15</v>
      </c>
      <c r="J376" s="15">
        <f>IF(G376&gt;0,G376*I376,H376*I376)</f>
        <v>37.799999999999997</v>
      </c>
    </row>
    <row r="377" spans="2:10">
      <c r="B377" s="39" t="s">
        <v>74</v>
      </c>
      <c r="C377" s="31" t="s">
        <v>78</v>
      </c>
      <c r="D377" s="13">
        <v>1</v>
      </c>
      <c r="E377" s="13" t="s">
        <v>0</v>
      </c>
      <c r="F377" s="13">
        <f>$F$285</f>
        <v>2.1</v>
      </c>
      <c r="G377" s="14">
        <f>PRODUCT(D377,E377,F377)</f>
        <v>2.1</v>
      </c>
      <c r="H377" s="40">
        <v>0</v>
      </c>
      <c r="I377" s="13">
        <v>9</v>
      </c>
      <c r="J377" s="15">
        <f>IF(G377&gt;0,G377*I377,H377*I377)</f>
        <v>18.900000000000002</v>
      </c>
    </row>
    <row r="378" spans="2:10">
      <c r="B378" s="33"/>
      <c r="C378" s="34" t="s">
        <v>76</v>
      </c>
      <c r="D378" s="35"/>
      <c r="E378" s="35"/>
      <c r="F378" s="35"/>
      <c r="G378" s="36"/>
      <c r="H378" s="37"/>
      <c r="I378" s="35"/>
      <c r="J378" s="38"/>
    </row>
    <row r="379" spans="2:10">
      <c r="B379" s="114" t="s">
        <v>627</v>
      </c>
      <c r="C379" s="31" t="s">
        <v>85</v>
      </c>
      <c r="D379" s="13">
        <v>0.6</v>
      </c>
      <c r="E379" s="13" t="s">
        <v>0</v>
      </c>
      <c r="F379" s="13">
        <v>1.8</v>
      </c>
      <c r="G379" s="14">
        <f>PRODUCT(D379,E379,F379)</f>
        <v>1.08</v>
      </c>
      <c r="H379" s="40">
        <v>0</v>
      </c>
      <c r="I379" s="13">
        <v>10</v>
      </c>
      <c r="J379" s="15">
        <f>IF(G379&gt;0,G379*I379,H379*I379)</f>
        <v>10.8</v>
      </c>
    </row>
    <row r="380" spans="2:10">
      <c r="B380" s="33"/>
      <c r="C380" s="34" t="s">
        <v>69</v>
      </c>
      <c r="D380" s="35"/>
      <c r="E380" s="35"/>
      <c r="F380" s="35" t="s">
        <v>0</v>
      </c>
      <c r="G380" s="36"/>
      <c r="H380" s="37"/>
      <c r="I380" s="35"/>
      <c r="J380" s="38" t="s">
        <v>0</v>
      </c>
    </row>
    <row r="381" spans="2:10">
      <c r="B381" s="32" t="s">
        <v>640</v>
      </c>
      <c r="C381" s="31" t="s">
        <v>86</v>
      </c>
      <c r="D381" s="13">
        <v>4</v>
      </c>
      <c r="E381" s="13" t="s">
        <v>0</v>
      </c>
      <c r="F381" s="13">
        <v>0.6</v>
      </c>
      <c r="G381" s="14">
        <f t="shared" ref="G381:G394" si="21">PRODUCT(D381,E381,F381)</f>
        <v>2.4</v>
      </c>
      <c r="H381" s="40">
        <v>0</v>
      </c>
      <c r="I381" s="13">
        <v>2</v>
      </c>
      <c r="J381" s="15">
        <f t="shared" ref="J381:J394" si="22">IF(G381&gt;0,G381*I381,H381*I381)</f>
        <v>4.8</v>
      </c>
    </row>
    <row r="382" spans="2:10">
      <c r="B382" s="32" t="s">
        <v>641</v>
      </c>
      <c r="C382" s="31" t="s">
        <v>86</v>
      </c>
      <c r="D382" s="13">
        <v>1.2</v>
      </c>
      <c r="E382" s="13" t="s">
        <v>0</v>
      </c>
      <c r="F382" s="13">
        <v>0.6</v>
      </c>
      <c r="G382" s="14">
        <f t="shared" si="21"/>
        <v>0.72</v>
      </c>
      <c r="H382" s="40">
        <v>0</v>
      </c>
      <c r="I382" s="13">
        <v>1</v>
      </c>
      <c r="J382" s="15">
        <f t="shared" si="22"/>
        <v>0.72</v>
      </c>
    </row>
    <row r="383" spans="2:10">
      <c r="B383" s="32" t="s">
        <v>641</v>
      </c>
      <c r="C383" s="31" t="s">
        <v>86</v>
      </c>
      <c r="D383" s="13">
        <v>1.2</v>
      </c>
      <c r="E383" s="13" t="s">
        <v>0</v>
      </c>
      <c r="F383" s="13">
        <v>0.6</v>
      </c>
      <c r="G383" s="14">
        <f t="shared" si="21"/>
        <v>0.72</v>
      </c>
      <c r="H383" s="40">
        <v>0</v>
      </c>
      <c r="I383" s="13">
        <v>1</v>
      </c>
      <c r="J383" s="15">
        <f t="shared" si="22"/>
        <v>0.72</v>
      </c>
    </row>
    <row r="384" spans="2:10">
      <c r="B384" s="32" t="s">
        <v>122</v>
      </c>
      <c r="C384" s="31" t="s">
        <v>86</v>
      </c>
      <c r="D384" s="13">
        <v>4.5999999999999996</v>
      </c>
      <c r="E384" s="13" t="s">
        <v>0</v>
      </c>
      <c r="F384" s="13">
        <v>0.6</v>
      </c>
      <c r="G384" s="14">
        <f t="shared" si="21"/>
        <v>2.76</v>
      </c>
      <c r="H384" s="40">
        <v>0</v>
      </c>
      <c r="I384" s="13">
        <v>1</v>
      </c>
      <c r="J384" s="15">
        <f t="shared" si="22"/>
        <v>2.76</v>
      </c>
    </row>
    <row r="385" spans="2:10">
      <c r="B385" s="32" t="s">
        <v>124</v>
      </c>
      <c r="C385" s="31" t="s">
        <v>86</v>
      </c>
      <c r="D385" s="13">
        <v>1.6</v>
      </c>
      <c r="E385" s="13" t="s">
        <v>0</v>
      </c>
      <c r="F385" s="13">
        <v>0.6</v>
      </c>
      <c r="G385" s="14">
        <f t="shared" si="21"/>
        <v>0.96</v>
      </c>
      <c r="H385" s="40">
        <v>0</v>
      </c>
      <c r="I385" s="13">
        <v>5</v>
      </c>
      <c r="J385" s="15">
        <f t="shared" si="22"/>
        <v>4.8</v>
      </c>
    </row>
    <row r="386" spans="2:10">
      <c r="B386" s="32" t="s">
        <v>517</v>
      </c>
      <c r="C386" s="31" t="s">
        <v>86</v>
      </c>
      <c r="D386" s="13">
        <v>1.65</v>
      </c>
      <c r="E386" s="13" t="s">
        <v>0</v>
      </c>
      <c r="F386" s="13">
        <v>0.6</v>
      </c>
      <c r="G386" s="14">
        <f t="shared" si="21"/>
        <v>0.98999999999999988</v>
      </c>
      <c r="H386" s="40">
        <v>0</v>
      </c>
      <c r="I386" s="13">
        <v>1</v>
      </c>
      <c r="J386" s="15">
        <f t="shared" si="22"/>
        <v>0.98999999999999988</v>
      </c>
    </row>
    <row r="387" spans="2:10">
      <c r="B387" s="32" t="s">
        <v>518</v>
      </c>
      <c r="C387" s="31" t="s">
        <v>86</v>
      </c>
      <c r="D387" s="13">
        <v>1.55</v>
      </c>
      <c r="E387" s="13" t="s">
        <v>0</v>
      </c>
      <c r="F387" s="13">
        <v>0.6</v>
      </c>
      <c r="G387" s="14">
        <f t="shared" si="21"/>
        <v>0.92999999999999994</v>
      </c>
      <c r="H387" s="40">
        <v>0</v>
      </c>
      <c r="I387" s="13">
        <v>1</v>
      </c>
      <c r="J387" s="15">
        <f t="shared" si="22"/>
        <v>0.92999999999999994</v>
      </c>
    </row>
    <row r="388" spans="2:10">
      <c r="B388" s="32" t="s">
        <v>121</v>
      </c>
      <c r="C388" s="31" t="s">
        <v>86</v>
      </c>
      <c r="D388" s="13">
        <v>1.03</v>
      </c>
      <c r="E388" s="13" t="s">
        <v>0</v>
      </c>
      <c r="F388" s="13">
        <v>1.76</v>
      </c>
      <c r="G388" s="14">
        <f t="shared" si="21"/>
        <v>1.8128</v>
      </c>
      <c r="H388" s="40">
        <v>0</v>
      </c>
      <c r="I388" s="13">
        <v>96</v>
      </c>
      <c r="J388" s="15">
        <f t="shared" si="22"/>
        <v>174.02879999999999</v>
      </c>
    </row>
    <row r="389" spans="2:10">
      <c r="B389" s="32" t="s">
        <v>125</v>
      </c>
      <c r="C389" s="31" t="s">
        <v>86</v>
      </c>
      <c r="D389" s="13">
        <v>4.9000000000000004</v>
      </c>
      <c r="E389" s="13" t="s">
        <v>0</v>
      </c>
      <c r="F389" s="13">
        <v>0.6</v>
      </c>
      <c r="G389" s="14">
        <f t="shared" si="21"/>
        <v>2.94</v>
      </c>
      <c r="H389" s="40">
        <v>0</v>
      </c>
      <c r="I389" s="13">
        <v>2</v>
      </c>
      <c r="J389" s="15">
        <f t="shared" si="22"/>
        <v>5.88</v>
      </c>
    </row>
    <row r="390" spans="2:10">
      <c r="B390" s="32" t="s">
        <v>519</v>
      </c>
      <c r="C390" s="31" t="s">
        <v>86</v>
      </c>
      <c r="D390" s="13">
        <v>4.5</v>
      </c>
      <c r="E390" s="13" t="s">
        <v>0</v>
      </c>
      <c r="F390" s="13">
        <v>0.6</v>
      </c>
      <c r="G390" s="14">
        <f t="shared" si="21"/>
        <v>2.6999999999999997</v>
      </c>
      <c r="H390" s="40">
        <v>0</v>
      </c>
      <c r="I390" s="13">
        <v>1</v>
      </c>
      <c r="J390" s="15">
        <f t="shared" si="22"/>
        <v>2.6999999999999997</v>
      </c>
    </row>
    <row r="391" spans="2:10">
      <c r="B391" s="32" t="s">
        <v>520</v>
      </c>
      <c r="C391" s="31" t="s">
        <v>86</v>
      </c>
      <c r="D391" s="13">
        <v>4.45</v>
      </c>
      <c r="E391" s="13" t="s">
        <v>0</v>
      </c>
      <c r="F391" s="13">
        <v>0.6</v>
      </c>
      <c r="G391" s="14">
        <f t="shared" si="21"/>
        <v>2.67</v>
      </c>
      <c r="H391" s="40">
        <v>0</v>
      </c>
      <c r="I391" s="13">
        <v>1</v>
      </c>
      <c r="J391" s="15">
        <f t="shared" si="22"/>
        <v>2.67</v>
      </c>
    </row>
    <row r="392" spans="2:10">
      <c r="B392" s="32" t="s">
        <v>521</v>
      </c>
      <c r="C392" s="31" t="s">
        <v>86</v>
      </c>
      <c r="D392" s="13">
        <v>1.55</v>
      </c>
      <c r="E392" s="13" t="s">
        <v>0</v>
      </c>
      <c r="F392" s="13">
        <v>0.6</v>
      </c>
      <c r="G392" s="14">
        <f t="shared" si="21"/>
        <v>0.92999999999999994</v>
      </c>
      <c r="H392" s="40">
        <v>0</v>
      </c>
      <c r="I392" s="13">
        <v>1</v>
      </c>
      <c r="J392" s="15">
        <f t="shared" si="22"/>
        <v>0.92999999999999994</v>
      </c>
    </row>
    <row r="393" spans="2:10">
      <c r="B393" s="32" t="s">
        <v>522</v>
      </c>
      <c r="C393" s="31" t="s">
        <v>86</v>
      </c>
      <c r="D393" s="13">
        <v>3.45</v>
      </c>
      <c r="E393" s="13" t="s">
        <v>0</v>
      </c>
      <c r="F393" s="13">
        <v>0.6</v>
      </c>
      <c r="G393" s="14">
        <f t="shared" si="21"/>
        <v>2.0699999999999998</v>
      </c>
      <c r="H393" s="40">
        <v>0</v>
      </c>
      <c r="I393" s="13">
        <v>1</v>
      </c>
      <c r="J393" s="15">
        <f t="shared" si="22"/>
        <v>2.0699999999999998</v>
      </c>
    </row>
    <row r="394" spans="2:10">
      <c r="B394" s="32" t="s">
        <v>523</v>
      </c>
      <c r="C394" s="31" t="s">
        <v>86</v>
      </c>
      <c r="D394" s="13">
        <v>2.85</v>
      </c>
      <c r="E394" s="13" t="s">
        <v>0</v>
      </c>
      <c r="F394" s="13">
        <v>0.6</v>
      </c>
      <c r="G394" s="14">
        <f t="shared" si="21"/>
        <v>1.71</v>
      </c>
      <c r="H394" s="40">
        <v>0</v>
      </c>
      <c r="I394" s="13">
        <v>1</v>
      </c>
      <c r="J394" s="15">
        <f t="shared" si="22"/>
        <v>1.71</v>
      </c>
    </row>
    <row r="396" spans="2:10">
      <c r="B396" s="10" t="s">
        <v>36</v>
      </c>
      <c r="C396" s="591" t="s">
        <v>37</v>
      </c>
      <c r="D396" s="591"/>
      <c r="E396" s="591"/>
      <c r="F396" s="591"/>
      <c r="G396" s="591"/>
      <c r="H396" s="591"/>
      <c r="I396" s="591"/>
      <c r="J396" s="11"/>
    </row>
    <row r="397" spans="2:10">
      <c r="B397" s="33"/>
      <c r="C397" s="34" t="s">
        <v>68</v>
      </c>
      <c r="D397" s="35"/>
      <c r="E397" s="35"/>
      <c r="F397" s="35"/>
      <c r="G397" s="36"/>
      <c r="H397" s="37"/>
      <c r="I397" s="35"/>
      <c r="J397" s="38" t="s">
        <v>0</v>
      </c>
    </row>
    <row r="398" spans="2:10">
      <c r="B398" s="39" t="s">
        <v>64</v>
      </c>
      <c r="C398" s="31" t="s">
        <v>82</v>
      </c>
      <c r="D398" s="13">
        <v>0.8</v>
      </c>
      <c r="E398" s="13" t="s">
        <v>0</v>
      </c>
      <c r="F398" s="13">
        <v>2.1</v>
      </c>
      <c r="G398" s="14">
        <f>PRODUCT(D398,E398,F398)</f>
        <v>1.6800000000000002</v>
      </c>
      <c r="H398" s="40">
        <v>0</v>
      </c>
      <c r="I398" s="13">
        <v>21</v>
      </c>
      <c r="J398" s="15">
        <f>IF(G398&gt;0,G398*I398,H398*I398)</f>
        <v>35.28</v>
      </c>
    </row>
    <row r="399" spans="2:10">
      <c r="B399" s="39" t="s">
        <v>65</v>
      </c>
      <c r="C399" s="31" t="s">
        <v>83</v>
      </c>
      <c r="D399" s="13">
        <v>0.9</v>
      </c>
      <c r="E399" s="13" t="s">
        <v>0</v>
      </c>
      <c r="F399" s="13">
        <f>$F$285</f>
        <v>2.1</v>
      </c>
      <c r="G399" s="14">
        <f>PRODUCT(D399,E399,F399)</f>
        <v>1.8900000000000001</v>
      </c>
      <c r="H399" s="40">
        <v>0</v>
      </c>
      <c r="I399" s="13">
        <v>4</v>
      </c>
      <c r="J399" s="15">
        <f>IF(G399&gt;0,G399*I399,H399*I399)</f>
        <v>7.5600000000000005</v>
      </c>
    </row>
    <row r="400" spans="2:10">
      <c r="B400" s="39" t="s">
        <v>66</v>
      </c>
      <c r="C400" s="31" t="s">
        <v>84</v>
      </c>
      <c r="D400" s="13">
        <v>1.6</v>
      </c>
      <c r="E400" s="13" t="s">
        <v>0</v>
      </c>
      <c r="F400" s="13">
        <f>$F$285</f>
        <v>2.1</v>
      </c>
      <c r="G400" s="14">
        <f>PRODUCT(D400,E400,F400)</f>
        <v>3.3600000000000003</v>
      </c>
      <c r="H400" s="40">
        <v>0</v>
      </c>
      <c r="I400" s="13">
        <v>5</v>
      </c>
      <c r="J400" s="15">
        <f>IF(G400&gt;0,G400*I400,H400*I400)</f>
        <v>16.8</v>
      </c>
    </row>
    <row r="401" spans="2:10">
      <c r="B401" s="39" t="s">
        <v>126</v>
      </c>
      <c r="C401" s="31" t="s">
        <v>84</v>
      </c>
      <c r="D401" s="13">
        <v>1.2</v>
      </c>
      <c r="E401" s="13" t="s">
        <v>0</v>
      </c>
      <c r="F401" s="13">
        <f>$F$285</f>
        <v>2.1</v>
      </c>
      <c r="G401" s="14">
        <f>PRODUCT(D401,E401,F401)</f>
        <v>2.52</v>
      </c>
      <c r="H401" s="40">
        <v>0</v>
      </c>
      <c r="I401" s="13">
        <v>1</v>
      </c>
      <c r="J401" s="15">
        <f>IF(G401&gt;0,G401*I401,H401*I401)</f>
        <v>2.52</v>
      </c>
    </row>
    <row r="402" spans="2:10">
      <c r="B402" s="39" t="s">
        <v>74</v>
      </c>
      <c r="C402" s="31" t="s">
        <v>78</v>
      </c>
      <c r="D402" s="13">
        <v>1</v>
      </c>
      <c r="E402" s="13" t="s">
        <v>0</v>
      </c>
      <c r="F402" s="13">
        <f>$F$285</f>
        <v>2.1</v>
      </c>
      <c r="G402" s="14">
        <f>PRODUCT(D402,E402,F402)</f>
        <v>2.1</v>
      </c>
      <c r="H402" s="40">
        <v>0</v>
      </c>
      <c r="I402" s="13">
        <v>9</v>
      </c>
      <c r="J402" s="15">
        <f>IF(G402&gt;0,G402*I402,H402*I402)</f>
        <v>18.900000000000002</v>
      </c>
    </row>
    <row r="403" spans="2:10">
      <c r="B403" s="33"/>
      <c r="C403" s="34" t="s">
        <v>76</v>
      </c>
      <c r="D403" s="35"/>
      <c r="E403" s="35"/>
      <c r="F403" s="35"/>
      <c r="G403" s="36"/>
      <c r="H403" s="37"/>
      <c r="I403" s="35"/>
      <c r="J403" s="38"/>
    </row>
    <row r="404" spans="2:10">
      <c r="B404" s="114" t="s">
        <v>627</v>
      </c>
      <c r="C404" s="31" t="s">
        <v>85</v>
      </c>
      <c r="D404" s="13">
        <v>0.6</v>
      </c>
      <c r="E404" s="13" t="s">
        <v>0</v>
      </c>
      <c r="F404" s="13">
        <v>1.8</v>
      </c>
      <c r="G404" s="14">
        <f>PRODUCT(D404,E404,F404)</f>
        <v>1.08</v>
      </c>
      <c r="H404" s="40">
        <v>0</v>
      </c>
      <c r="I404" s="13">
        <v>10</v>
      </c>
      <c r="J404" s="15">
        <f>IF(G404&gt;0,G404*I404,H404*I404)</f>
        <v>10.8</v>
      </c>
    </row>
    <row r="405" spans="2:10">
      <c r="B405" s="33"/>
      <c r="C405" s="34" t="s">
        <v>69</v>
      </c>
      <c r="D405" s="35"/>
      <c r="E405" s="35"/>
      <c r="F405" s="35" t="s">
        <v>0</v>
      </c>
      <c r="G405" s="36"/>
      <c r="H405" s="37"/>
      <c r="I405" s="35"/>
      <c r="J405" s="38" t="s">
        <v>0</v>
      </c>
    </row>
    <row r="406" spans="2:10">
      <c r="B406" s="32" t="s">
        <v>640</v>
      </c>
      <c r="C406" s="31" t="s">
        <v>86</v>
      </c>
      <c r="D406" s="13">
        <v>4</v>
      </c>
      <c r="E406" s="13" t="s">
        <v>0</v>
      </c>
      <c r="F406" s="13">
        <v>0.6</v>
      </c>
      <c r="G406" s="14">
        <f t="shared" ref="G406:G411" si="23">PRODUCT(D406,E406,F406)</f>
        <v>2.4</v>
      </c>
      <c r="H406" s="40">
        <v>0</v>
      </c>
      <c r="I406" s="13">
        <v>2</v>
      </c>
      <c r="J406" s="15">
        <f t="shared" ref="J406:J411" si="24">IF(G406&gt;0,G406*I406,H406*I406)</f>
        <v>4.8</v>
      </c>
    </row>
    <row r="407" spans="2:10">
      <c r="B407" s="32" t="s">
        <v>122</v>
      </c>
      <c r="C407" s="31" t="s">
        <v>86</v>
      </c>
      <c r="D407" s="13">
        <v>4.6500000000000004</v>
      </c>
      <c r="E407" s="13" t="s">
        <v>0</v>
      </c>
      <c r="F407" s="13">
        <v>0.6</v>
      </c>
      <c r="G407" s="14">
        <f t="shared" si="23"/>
        <v>2.79</v>
      </c>
      <c r="H407" s="40">
        <v>0</v>
      </c>
      <c r="I407" s="13">
        <v>2</v>
      </c>
      <c r="J407" s="15">
        <f t="shared" si="24"/>
        <v>5.58</v>
      </c>
    </row>
    <row r="408" spans="2:10">
      <c r="B408" s="32" t="s">
        <v>524</v>
      </c>
      <c r="C408" s="31" t="s">
        <v>86</v>
      </c>
      <c r="D408" s="13">
        <v>3.25</v>
      </c>
      <c r="E408" s="13" t="s">
        <v>0</v>
      </c>
      <c r="F408" s="13">
        <v>0.6</v>
      </c>
      <c r="G408" s="14">
        <f t="shared" si="23"/>
        <v>1.95</v>
      </c>
      <c r="H408" s="40">
        <v>0</v>
      </c>
      <c r="I408" s="13">
        <v>4</v>
      </c>
      <c r="J408" s="15">
        <f t="shared" si="24"/>
        <v>7.8</v>
      </c>
    </row>
    <row r="409" spans="2:10">
      <c r="B409" s="32" t="s">
        <v>525</v>
      </c>
      <c r="C409" s="31" t="s">
        <v>86</v>
      </c>
      <c r="D409" s="13">
        <v>3.5</v>
      </c>
      <c r="E409" s="13" t="s">
        <v>0</v>
      </c>
      <c r="F409" s="13">
        <v>0.6</v>
      </c>
      <c r="G409" s="14">
        <f t="shared" si="23"/>
        <v>2.1</v>
      </c>
      <c r="H409" s="40">
        <v>0</v>
      </c>
      <c r="I409" s="13">
        <v>1</v>
      </c>
      <c r="J409" s="15">
        <f t="shared" si="24"/>
        <v>2.1</v>
      </c>
    </row>
    <row r="410" spans="2:10">
      <c r="B410" s="32" t="s">
        <v>526</v>
      </c>
      <c r="C410" s="31" t="s">
        <v>86</v>
      </c>
      <c r="D410" s="13">
        <v>9.8000000000000007</v>
      </c>
      <c r="E410" s="13" t="s">
        <v>0</v>
      </c>
      <c r="F410" s="13">
        <v>0.6</v>
      </c>
      <c r="G410" s="14">
        <f t="shared" si="23"/>
        <v>5.88</v>
      </c>
      <c r="H410" s="40">
        <v>0</v>
      </c>
      <c r="I410" s="13">
        <v>1</v>
      </c>
      <c r="J410" s="15">
        <f t="shared" si="24"/>
        <v>5.88</v>
      </c>
    </row>
    <row r="411" spans="2:10">
      <c r="B411" s="32" t="s">
        <v>121</v>
      </c>
      <c r="C411" s="31" t="s">
        <v>86</v>
      </c>
      <c r="D411" s="13">
        <v>1.03</v>
      </c>
      <c r="E411" s="13" t="s">
        <v>0</v>
      </c>
      <c r="F411" s="13">
        <v>1.76</v>
      </c>
      <c r="G411" s="14">
        <f t="shared" si="23"/>
        <v>1.8128</v>
      </c>
      <c r="H411" s="40">
        <v>0</v>
      </c>
      <c r="I411" s="13">
        <v>96</v>
      </c>
      <c r="J411" s="15">
        <f t="shared" si="24"/>
        <v>174.02879999999999</v>
      </c>
    </row>
    <row r="412" spans="2:10">
      <c r="B412" s="33"/>
      <c r="C412" s="34" t="s">
        <v>110</v>
      </c>
      <c r="D412" s="35"/>
      <c r="E412" s="35"/>
      <c r="F412" s="35"/>
      <c r="G412" s="36"/>
      <c r="H412" s="37"/>
      <c r="I412" s="35"/>
      <c r="J412" s="38" t="s">
        <v>0</v>
      </c>
    </row>
    <row r="413" spans="2:10">
      <c r="B413" s="32" t="s">
        <v>634</v>
      </c>
      <c r="C413" s="31" t="s">
        <v>132</v>
      </c>
      <c r="D413" s="13">
        <v>1.5</v>
      </c>
      <c r="E413" s="13" t="s">
        <v>0</v>
      </c>
      <c r="F413" s="13">
        <v>1.1000000000000001</v>
      </c>
      <c r="G413" s="14">
        <f>PRODUCT(D413,E413,F413)</f>
        <v>1.6500000000000001</v>
      </c>
      <c r="H413" s="40">
        <v>0</v>
      </c>
      <c r="I413" s="13">
        <v>1</v>
      </c>
      <c r="J413" s="15">
        <f>IF(G413&gt;0,G413*I413,H413*I413)</f>
        <v>1.6500000000000001</v>
      </c>
    </row>
    <row r="415" spans="2:10">
      <c r="B415" s="10" t="s">
        <v>38</v>
      </c>
      <c r="C415" s="591" t="s">
        <v>622</v>
      </c>
      <c r="D415" s="591"/>
      <c r="E415" s="591"/>
      <c r="F415" s="591"/>
      <c r="G415" s="591"/>
      <c r="H415" s="591"/>
      <c r="I415" s="591"/>
      <c r="J415" s="11"/>
    </row>
    <row r="416" spans="2:10">
      <c r="B416" s="33"/>
      <c r="C416" s="34" t="s">
        <v>68</v>
      </c>
      <c r="D416" s="35"/>
      <c r="E416" s="35"/>
      <c r="F416" s="35"/>
      <c r="G416" s="36"/>
      <c r="H416" s="37"/>
      <c r="I416" s="35"/>
      <c r="J416" s="38" t="s">
        <v>0</v>
      </c>
    </row>
    <row r="417" spans="2:10">
      <c r="B417" s="39" t="s">
        <v>66</v>
      </c>
      <c r="C417" s="31" t="s">
        <v>84</v>
      </c>
      <c r="D417" s="13">
        <v>1.6</v>
      </c>
      <c r="E417" s="13" t="s">
        <v>0</v>
      </c>
      <c r="F417" s="13">
        <f>$F$285</f>
        <v>2.1</v>
      </c>
      <c r="G417" s="14">
        <f>PRODUCT(D417,E417,F417)</f>
        <v>3.3600000000000003</v>
      </c>
      <c r="H417" s="40">
        <v>0</v>
      </c>
      <c r="I417" s="13">
        <v>1</v>
      </c>
      <c r="J417" s="15">
        <f>IF(G417&gt;0,G417*I417,H417*I417)</f>
        <v>3.3600000000000003</v>
      </c>
    </row>
    <row r="418" spans="2:10">
      <c r="B418" s="33"/>
      <c r="C418" s="34" t="s">
        <v>69</v>
      </c>
      <c r="D418" s="35"/>
      <c r="E418" s="35"/>
      <c r="F418" s="35" t="s">
        <v>0</v>
      </c>
      <c r="G418" s="36"/>
      <c r="H418" s="37"/>
      <c r="I418" s="35"/>
      <c r="J418" s="38" t="s">
        <v>0</v>
      </c>
    </row>
    <row r="419" spans="2:10">
      <c r="B419" s="32" t="s">
        <v>640</v>
      </c>
      <c r="C419" s="31" t="s">
        <v>86</v>
      </c>
      <c r="D419" s="13">
        <v>4</v>
      </c>
      <c r="E419" s="13" t="s">
        <v>0</v>
      </c>
      <c r="F419" s="13">
        <v>0.6</v>
      </c>
      <c r="G419" s="14">
        <f>PRODUCT(D419,E419,F419)</f>
        <v>2.4</v>
      </c>
      <c r="H419" s="40">
        <v>0</v>
      </c>
      <c r="I419" s="13">
        <v>2</v>
      </c>
      <c r="J419" s="15">
        <f>IF(G419&gt;0,G419*I419,H419*I419)</f>
        <v>4.8</v>
      </c>
    </row>
    <row r="420" spans="2:10">
      <c r="D420" s="13" t="s">
        <v>0</v>
      </c>
      <c r="I420" s="64">
        <f>SUM(I216:I419)</f>
        <v>1185</v>
      </c>
    </row>
    <row r="421" spans="2:10">
      <c r="B421" s="10" t="s">
        <v>39</v>
      </c>
      <c r="C421" s="591" t="s">
        <v>527</v>
      </c>
      <c r="D421" s="591"/>
      <c r="E421" s="591"/>
      <c r="F421" s="591"/>
      <c r="G421" s="591"/>
      <c r="H421" s="591"/>
      <c r="I421" s="591"/>
    </row>
    <row r="422" spans="2:10">
      <c r="B422" s="90" t="s">
        <v>528</v>
      </c>
      <c r="C422" s="90" t="s">
        <v>620</v>
      </c>
      <c r="D422" s="91" t="s">
        <v>134</v>
      </c>
      <c r="E422" s="90" t="s">
        <v>621</v>
      </c>
      <c r="F422" s="90" t="s">
        <v>8</v>
      </c>
      <c r="G422" s="90" t="s">
        <v>133</v>
      </c>
      <c r="H422" s="90" t="s">
        <v>475</v>
      </c>
    </row>
    <row r="423" spans="2:10">
      <c r="B423" s="92" t="s">
        <v>529</v>
      </c>
      <c r="C423" s="93"/>
      <c r="D423" s="94"/>
      <c r="E423" s="95"/>
      <c r="F423" s="95"/>
      <c r="G423" s="93"/>
      <c r="H423" s="93"/>
    </row>
    <row r="424" spans="2:10">
      <c r="B424" s="110"/>
      <c r="C424" s="110" t="s">
        <v>68</v>
      </c>
      <c r="D424" s="111"/>
      <c r="E424" s="102"/>
      <c r="F424" s="102"/>
      <c r="G424" s="103"/>
      <c r="H424" s="103"/>
    </row>
    <row r="425" spans="2:10">
      <c r="B425" s="96" t="s">
        <v>530</v>
      </c>
      <c r="C425" s="96" t="s">
        <v>533</v>
      </c>
      <c r="D425" s="97" t="s">
        <v>532</v>
      </c>
      <c r="E425" s="96" t="s">
        <v>531</v>
      </c>
      <c r="F425" s="96">
        <v>1</v>
      </c>
      <c r="G425" s="98">
        <f>1.6*2.5</f>
        <v>4</v>
      </c>
      <c r="H425" s="98">
        <f t="shared" ref="H425:H432" si="25">G425*F425</f>
        <v>4</v>
      </c>
    </row>
    <row r="426" spans="2:10">
      <c r="B426" s="96" t="s">
        <v>534</v>
      </c>
      <c r="C426" s="96" t="s">
        <v>537</v>
      </c>
      <c r="D426" s="96" t="s">
        <v>536</v>
      </c>
      <c r="E426" s="96" t="s">
        <v>535</v>
      </c>
      <c r="F426" s="96">
        <v>11</v>
      </c>
      <c r="G426" s="98">
        <f>0.8*2.1</f>
        <v>1.6800000000000002</v>
      </c>
      <c r="H426" s="98">
        <f t="shared" si="25"/>
        <v>18.48</v>
      </c>
    </row>
    <row r="427" spans="2:10">
      <c r="B427" s="96" t="s">
        <v>538</v>
      </c>
      <c r="C427" s="96" t="s">
        <v>537</v>
      </c>
      <c r="D427" s="97" t="s">
        <v>540</v>
      </c>
      <c r="E427" s="96" t="s">
        <v>539</v>
      </c>
      <c r="F427" s="96">
        <v>6</v>
      </c>
      <c r="G427" s="98">
        <f>1.1*2.1</f>
        <v>2.3100000000000005</v>
      </c>
      <c r="H427" s="98">
        <f t="shared" si="25"/>
        <v>13.860000000000003</v>
      </c>
    </row>
    <row r="428" spans="2:10">
      <c r="B428" s="96" t="s">
        <v>541</v>
      </c>
      <c r="C428" s="96" t="s">
        <v>533</v>
      </c>
      <c r="D428" s="97" t="s">
        <v>532</v>
      </c>
      <c r="E428" s="96" t="s">
        <v>542</v>
      </c>
      <c r="F428" s="96">
        <v>5</v>
      </c>
      <c r="G428" s="98">
        <f>2*2.1</f>
        <v>4.2</v>
      </c>
      <c r="H428" s="98">
        <f t="shared" si="25"/>
        <v>21</v>
      </c>
    </row>
    <row r="429" spans="2:10">
      <c r="B429" s="96" t="s">
        <v>543</v>
      </c>
      <c r="C429" s="96" t="s">
        <v>537</v>
      </c>
      <c r="D429" s="97" t="s">
        <v>540</v>
      </c>
      <c r="E429" s="96" t="s">
        <v>535</v>
      </c>
      <c r="F429" s="96">
        <v>1</v>
      </c>
      <c r="G429" s="98">
        <f>0.8*2.1</f>
        <v>1.6800000000000002</v>
      </c>
      <c r="H429" s="98">
        <f t="shared" si="25"/>
        <v>1.6800000000000002</v>
      </c>
    </row>
    <row r="430" spans="2:10">
      <c r="B430" s="96" t="s">
        <v>544</v>
      </c>
      <c r="C430" s="96" t="s">
        <v>537</v>
      </c>
      <c r="D430" s="97" t="s">
        <v>546</v>
      </c>
      <c r="E430" s="96" t="s">
        <v>545</v>
      </c>
      <c r="F430" s="96">
        <v>2</v>
      </c>
      <c r="G430" s="98">
        <f>0.7*2.1</f>
        <v>1.47</v>
      </c>
      <c r="H430" s="98">
        <f t="shared" si="25"/>
        <v>2.94</v>
      </c>
    </row>
    <row r="431" spans="2:10">
      <c r="B431" s="96" t="s">
        <v>547</v>
      </c>
      <c r="C431" s="96" t="s">
        <v>537</v>
      </c>
      <c r="D431" s="97" t="s">
        <v>546</v>
      </c>
      <c r="E431" s="96" t="s">
        <v>548</v>
      </c>
      <c r="F431" s="96">
        <v>2</v>
      </c>
      <c r="G431" s="98">
        <f>0.6*2.1</f>
        <v>1.26</v>
      </c>
      <c r="H431" s="98">
        <f t="shared" si="25"/>
        <v>2.52</v>
      </c>
    </row>
    <row r="432" spans="2:10">
      <c r="B432" s="96" t="s">
        <v>549</v>
      </c>
      <c r="C432" s="96" t="s">
        <v>533</v>
      </c>
      <c r="D432" s="97" t="s">
        <v>540</v>
      </c>
      <c r="E432" s="96" t="s">
        <v>535</v>
      </c>
      <c r="F432" s="96">
        <v>1</v>
      </c>
      <c r="G432" s="98">
        <f>0.8*2.1</f>
        <v>1.6800000000000002</v>
      </c>
      <c r="H432" s="98">
        <f t="shared" si="25"/>
        <v>1.6800000000000002</v>
      </c>
    </row>
    <row r="433" spans="2:8">
      <c r="B433" s="96"/>
      <c r="C433" s="110" t="s">
        <v>69</v>
      </c>
      <c r="D433" s="97"/>
      <c r="E433" s="96"/>
      <c r="F433" s="96"/>
      <c r="G433" s="98"/>
      <c r="H433" s="98"/>
    </row>
    <row r="434" spans="2:8">
      <c r="B434" s="96" t="s">
        <v>550</v>
      </c>
      <c r="C434" s="96" t="s">
        <v>623</v>
      </c>
      <c r="D434" s="97" t="s">
        <v>552</v>
      </c>
      <c r="E434" s="96" t="s">
        <v>551</v>
      </c>
      <c r="F434" s="96">
        <v>2</v>
      </c>
      <c r="G434" s="98">
        <f>1.5*1.5*1</f>
        <v>2.25</v>
      </c>
      <c r="H434" s="98">
        <f t="shared" ref="H434:H439" si="26">G434*F434</f>
        <v>4.5</v>
      </c>
    </row>
    <row r="435" spans="2:8">
      <c r="B435" s="96" t="s">
        <v>554</v>
      </c>
      <c r="C435" s="96" t="s">
        <v>623</v>
      </c>
      <c r="D435" s="97" t="s">
        <v>546</v>
      </c>
      <c r="E435" s="96" t="s">
        <v>555</v>
      </c>
      <c r="F435" s="96">
        <v>3</v>
      </c>
      <c r="G435" s="98">
        <f>0.7*2*0.5</f>
        <v>0.7</v>
      </c>
      <c r="H435" s="98">
        <f t="shared" si="26"/>
        <v>2.0999999999999996</v>
      </c>
    </row>
    <row r="436" spans="2:8">
      <c r="B436" s="96" t="s">
        <v>556</v>
      </c>
      <c r="C436" s="96" t="s">
        <v>623</v>
      </c>
      <c r="D436" s="97" t="s">
        <v>532</v>
      </c>
      <c r="E436" s="96" t="s">
        <v>557</v>
      </c>
      <c r="F436" s="96">
        <v>5</v>
      </c>
      <c r="G436" s="98">
        <f>1*0.5*1.6</f>
        <v>0.8</v>
      </c>
      <c r="H436" s="98">
        <f t="shared" si="26"/>
        <v>4</v>
      </c>
    </row>
    <row r="437" spans="2:8">
      <c r="B437" s="96" t="s">
        <v>558</v>
      </c>
      <c r="C437" s="96" t="s">
        <v>623</v>
      </c>
      <c r="D437" s="97" t="s">
        <v>532</v>
      </c>
      <c r="E437" s="96" t="s">
        <v>559</v>
      </c>
      <c r="F437" s="96">
        <v>1</v>
      </c>
      <c r="G437" s="98">
        <f>0.8*0.8*1.3</f>
        <v>0.83200000000000018</v>
      </c>
      <c r="H437" s="98">
        <f t="shared" si="26"/>
        <v>0.83200000000000018</v>
      </c>
    </row>
    <row r="438" spans="2:8">
      <c r="B438" s="96" t="s">
        <v>560</v>
      </c>
      <c r="C438" s="96" t="s">
        <v>623</v>
      </c>
      <c r="D438" s="97" t="s">
        <v>532</v>
      </c>
      <c r="E438" s="96" t="s">
        <v>561</v>
      </c>
      <c r="F438" s="96">
        <v>4</v>
      </c>
      <c r="G438" s="98">
        <f>0.9*0.6*1.5</f>
        <v>0.81</v>
      </c>
      <c r="H438" s="98">
        <f t="shared" si="26"/>
        <v>3.24</v>
      </c>
    </row>
    <row r="439" spans="2:8">
      <c r="B439" s="96" t="s">
        <v>562</v>
      </c>
      <c r="C439" s="96" t="s">
        <v>623</v>
      </c>
      <c r="D439" s="97" t="s">
        <v>552</v>
      </c>
      <c r="E439" s="96" t="s">
        <v>563</v>
      </c>
      <c r="F439" s="96">
        <v>2</v>
      </c>
      <c r="G439" s="98">
        <f>1.2*1.1*1</f>
        <v>1.32</v>
      </c>
      <c r="H439" s="98">
        <f t="shared" si="26"/>
        <v>2.64</v>
      </c>
    </row>
    <row r="440" spans="2:8">
      <c r="B440" s="99"/>
      <c r="C440" s="99"/>
      <c r="D440" s="99"/>
      <c r="E440" s="99"/>
      <c r="F440" s="96"/>
      <c r="G440" s="104"/>
      <c r="H440" s="100">
        <f>H425+H426+H427+H428+H429+H430+H431+H432+H434+H435+H436+H437+H438+H439</f>
        <v>83.471999999999994</v>
      </c>
    </row>
    <row r="441" spans="2:8">
      <c r="B441" s="101" t="s">
        <v>564</v>
      </c>
      <c r="C441" s="95"/>
      <c r="D441" s="93"/>
      <c r="E441" s="95"/>
      <c r="F441" s="95"/>
      <c r="G441" s="105"/>
      <c r="H441" s="106"/>
    </row>
    <row r="442" spans="2:8">
      <c r="B442" s="101"/>
      <c r="C442" s="95"/>
      <c r="D442" s="93"/>
      <c r="E442" s="95"/>
      <c r="F442" s="95"/>
      <c r="G442" s="105"/>
      <c r="H442" s="106"/>
    </row>
    <row r="443" spans="2:8">
      <c r="B443" s="99"/>
      <c r="C443" s="102" t="s">
        <v>566</v>
      </c>
      <c r="D443" s="103"/>
      <c r="E443" s="102" t="s">
        <v>565</v>
      </c>
      <c r="F443" s="102"/>
      <c r="G443" s="107">
        <v>103.86</v>
      </c>
      <c r="H443" s="108"/>
    </row>
    <row r="444" spans="2:8">
      <c r="B444" s="92" t="s">
        <v>454</v>
      </c>
      <c r="C444" s="93"/>
      <c r="D444" s="93"/>
      <c r="E444" s="93"/>
      <c r="F444" s="95"/>
      <c r="G444" s="106"/>
      <c r="H444" s="106"/>
    </row>
    <row r="445" spans="2:8">
      <c r="B445" s="110"/>
      <c r="C445" s="110" t="s">
        <v>68</v>
      </c>
      <c r="D445" s="111"/>
      <c r="E445" s="102"/>
      <c r="F445" s="102"/>
      <c r="G445" s="103"/>
      <c r="H445" s="103"/>
    </row>
    <row r="446" spans="2:8">
      <c r="B446" s="96" t="s">
        <v>530</v>
      </c>
      <c r="C446" s="96" t="s">
        <v>533</v>
      </c>
      <c r="D446" s="99" t="s">
        <v>567</v>
      </c>
      <c r="E446" s="96" t="s">
        <v>531</v>
      </c>
      <c r="F446" s="96">
        <v>1</v>
      </c>
      <c r="G446" s="104">
        <f>1.6*2.5</f>
        <v>4</v>
      </c>
      <c r="H446" s="104">
        <f t="shared" ref="H446:H451" si="27">G446*F446</f>
        <v>4</v>
      </c>
    </row>
    <row r="447" spans="2:8">
      <c r="B447" s="96" t="s">
        <v>534</v>
      </c>
      <c r="C447" s="96" t="s">
        <v>537</v>
      </c>
      <c r="D447" s="99" t="s">
        <v>567</v>
      </c>
      <c r="E447" s="96" t="s">
        <v>568</v>
      </c>
      <c r="F447" s="96">
        <v>1</v>
      </c>
      <c r="G447" s="104">
        <f>1.6*2.1</f>
        <v>3.3600000000000003</v>
      </c>
      <c r="H447" s="104">
        <f t="shared" si="27"/>
        <v>3.3600000000000003</v>
      </c>
    </row>
    <row r="448" spans="2:8">
      <c r="B448" s="96" t="s">
        <v>538</v>
      </c>
      <c r="C448" s="96" t="s">
        <v>537</v>
      </c>
      <c r="D448" s="96" t="s">
        <v>546</v>
      </c>
      <c r="E448" s="96" t="s">
        <v>569</v>
      </c>
      <c r="F448" s="96">
        <v>2</v>
      </c>
      <c r="G448" s="104">
        <f>0.9*2.1</f>
        <v>1.8900000000000001</v>
      </c>
      <c r="H448" s="104">
        <f t="shared" si="27"/>
        <v>3.7800000000000002</v>
      </c>
    </row>
    <row r="449" spans="2:8">
      <c r="B449" s="96" t="s">
        <v>541</v>
      </c>
      <c r="C449" s="96" t="s">
        <v>570</v>
      </c>
      <c r="D449" s="96" t="s">
        <v>546</v>
      </c>
      <c r="E449" s="96" t="s">
        <v>542</v>
      </c>
      <c r="F449" s="96">
        <v>2</v>
      </c>
      <c r="G449" s="104">
        <f>2*2.1</f>
        <v>4.2</v>
      </c>
      <c r="H449" s="104">
        <f t="shared" si="27"/>
        <v>8.4</v>
      </c>
    </row>
    <row r="450" spans="2:8">
      <c r="B450" s="96" t="s">
        <v>543</v>
      </c>
      <c r="C450" s="96" t="s">
        <v>571</v>
      </c>
      <c r="D450" s="96" t="s">
        <v>546</v>
      </c>
      <c r="E450" s="96" t="s">
        <v>569</v>
      </c>
      <c r="F450" s="96">
        <v>1</v>
      </c>
      <c r="G450" s="104">
        <f>0.9*2.1</f>
        <v>1.8900000000000001</v>
      </c>
      <c r="H450" s="104">
        <f t="shared" si="27"/>
        <v>1.8900000000000001</v>
      </c>
    </row>
    <row r="451" spans="2:8">
      <c r="B451" s="96" t="s">
        <v>544</v>
      </c>
      <c r="C451" s="96" t="s">
        <v>573</v>
      </c>
      <c r="D451" s="96" t="s">
        <v>546</v>
      </c>
      <c r="E451" s="96" t="s">
        <v>572</v>
      </c>
      <c r="F451" s="96">
        <v>2</v>
      </c>
      <c r="G451" s="104">
        <f>1*2.1</f>
        <v>2.1</v>
      </c>
      <c r="H451" s="104">
        <f t="shared" si="27"/>
        <v>4.2</v>
      </c>
    </row>
    <row r="452" spans="2:8">
      <c r="B452" s="96"/>
      <c r="C452" s="110" t="s">
        <v>69</v>
      </c>
      <c r="D452" s="96"/>
      <c r="E452" s="96"/>
      <c r="F452" s="96"/>
      <c r="G452" s="104"/>
      <c r="H452" s="104"/>
    </row>
    <row r="453" spans="2:8">
      <c r="B453" s="96" t="s">
        <v>550</v>
      </c>
      <c r="C453" s="96" t="s">
        <v>553</v>
      </c>
      <c r="D453" s="96" t="s">
        <v>575</v>
      </c>
      <c r="E453" s="96" t="s">
        <v>574</v>
      </c>
      <c r="F453" s="96">
        <v>1</v>
      </c>
      <c r="G453" s="104">
        <f>3.35*1.1*1</f>
        <v>3.6850000000000005</v>
      </c>
      <c r="H453" s="104">
        <f>G453*F453</f>
        <v>3.6850000000000005</v>
      </c>
    </row>
    <row r="454" spans="2:8">
      <c r="B454" s="96" t="s">
        <v>554</v>
      </c>
      <c r="C454" s="96" t="s">
        <v>553</v>
      </c>
      <c r="D454" s="96" t="s">
        <v>577</v>
      </c>
      <c r="E454" s="96" t="s">
        <v>576</v>
      </c>
      <c r="F454" s="96">
        <v>1</v>
      </c>
      <c r="G454" s="104">
        <f>5.6*1.1*1</f>
        <v>6.16</v>
      </c>
      <c r="H454" s="104">
        <f>G454*F454</f>
        <v>6.16</v>
      </c>
    </row>
    <row r="455" spans="2:8">
      <c r="B455" s="96" t="s">
        <v>556</v>
      </c>
      <c r="C455" s="96" t="s">
        <v>553</v>
      </c>
      <c r="D455" s="96" t="s">
        <v>579</v>
      </c>
      <c r="E455" s="96" t="s">
        <v>578</v>
      </c>
      <c r="F455" s="96">
        <v>3</v>
      </c>
      <c r="G455" s="104">
        <f>1.6*0.5*1.6</f>
        <v>1.2800000000000002</v>
      </c>
      <c r="H455" s="104">
        <f>G455*F455</f>
        <v>3.8400000000000007</v>
      </c>
    </row>
    <row r="456" spans="2:8">
      <c r="B456" s="99"/>
      <c r="C456" s="99"/>
      <c r="D456" s="99"/>
      <c r="E456" s="99"/>
      <c r="F456" s="96"/>
      <c r="G456" s="104"/>
      <c r="H456" s="109">
        <f>SUM(H446:H455)</f>
        <v>39.314999999999998</v>
      </c>
    </row>
    <row r="457" spans="2:8">
      <c r="B457" s="101" t="s">
        <v>580</v>
      </c>
      <c r="C457" s="93"/>
      <c r="D457" s="93"/>
      <c r="E457" s="93"/>
      <c r="F457" s="95"/>
      <c r="G457" s="106"/>
      <c r="H457" s="106"/>
    </row>
    <row r="458" spans="2:8">
      <c r="B458" s="110"/>
      <c r="C458" s="110" t="s">
        <v>68</v>
      </c>
      <c r="D458" s="111"/>
      <c r="E458" s="102"/>
      <c r="F458" s="102"/>
      <c r="G458" s="103"/>
      <c r="H458" s="103"/>
    </row>
    <row r="459" spans="2:8">
      <c r="B459" s="96" t="s">
        <v>530</v>
      </c>
      <c r="C459" s="96" t="s">
        <v>582</v>
      </c>
      <c r="D459" s="96" t="s">
        <v>546</v>
      </c>
      <c r="E459" s="96" t="s">
        <v>581</v>
      </c>
      <c r="F459" s="96">
        <v>3</v>
      </c>
      <c r="G459" s="104">
        <f>0.9*2.5</f>
        <v>2.25</v>
      </c>
      <c r="H459" s="104">
        <f>G459*F459</f>
        <v>6.75</v>
      </c>
    </row>
    <row r="460" spans="2:8">
      <c r="B460" s="96" t="s">
        <v>534</v>
      </c>
      <c r="C460" s="96" t="s">
        <v>585</v>
      </c>
      <c r="D460" s="96" t="s">
        <v>584</v>
      </c>
      <c r="E460" s="96" t="s">
        <v>583</v>
      </c>
      <c r="F460" s="96">
        <v>2</v>
      </c>
      <c r="G460" s="104">
        <f>2*2.5</f>
        <v>5</v>
      </c>
      <c r="H460" s="104">
        <f>G460*F460</f>
        <v>10</v>
      </c>
    </row>
    <row r="461" spans="2:8">
      <c r="B461" s="96" t="s">
        <v>538</v>
      </c>
      <c r="C461" s="96" t="s">
        <v>585</v>
      </c>
      <c r="D461" s="96" t="s">
        <v>584</v>
      </c>
      <c r="E461" s="96" t="s">
        <v>586</v>
      </c>
      <c r="F461" s="96">
        <v>1</v>
      </c>
      <c r="G461" s="104">
        <f>1.3*2.5</f>
        <v>3.25</v>
      </c>
      <c r="H461" s="104">
        <f>G461*F461</f>
        <v>3.25</v>
      </c>
    </row>
    <row r="462" spans="2:8">
      <c r="B462" s="96"/>
      <c r="C462" s="110" t="s">
        <v>624</v>
      </c>
      <c r="D462" s="96"/>
      <c r="E462" s="96"/>
      <c r="F462" s="96"/>
      <c r="G462" s="104"/>
      <c r="H462" s="104"/>
    </row>
    <row r="463" spans="2:8">
      <c r="B463" s="96" t="s">
        <v>587</v>
      </c>
      <c r="C463" s="96" t="s">
        <v>585</v>
      </c>
      <c r="D463" s="96" t="s">
        <v>589</v>
      </c>
      <c r="E463" s="96" t="s">
        <v>588</v>
      </c>
      <c r="F463" s="96">
        <v>4</v>
      </c>
      <c r="G463" s="104">
        <f>1.9*2.5</f>
        <v>4.75</v>
      </c>
      <c r="H463" s="104">
        <f>G463*F463</f>
        <v>19</v>
      </c>
    </row>
    <row r="464" spans="2:8">
      <c r="B464" s="96" t="s">
        <v>590</v>
      </c>
      <c r="C464" s="96" t="s">
        <v>585</v>
      </c>
      <c r="D464" s="96" t="s">
        <v>589</v>
      </c>
      <c r="E464" s="96" t="s">
        <v>591</v>
      </c>
      <c r="F464" s="96">
        <v>6</v>
      </c>
      <c r="G464" s="104">
        <f>3*2.5</f>
        <v>7.5</v>
      </c>
      <c r="H464" s="104">
        <f>G464*F464</f>
        <v>45</v>
      </c>
    </row>
    <row r="465" spans="2:8">
      <c r="B465" s="96" t="s">
        <v>592</v>
      </c>
      <c r="C465" s="96" t="s">
        <v>585</v>
      </c>
      <c r="D465" s="96" t="s">
        <v>589</v>
      </c>
      <c r="E465" s="96" t="s">
        <v>593</v>
      </c>
      <c r="F465" s="96">
        <v>2</v>
      </c>
      <c r="G465" s="104">
        <f>4.5*2.5</f>
        <v>11.25</v>
      </c>
      <c r="H465" s="104">
        <f>G465*F465</f>
        <v>22.5</v>
      </c>
    </row>
    <row r="466" spans="2:8">
      <c r="B466" s="96" t="s">
        <v>594</v>
      </c>
      <c r="C466" s="96" t="s">
        <v>585</v>
      </c>
      <c r="D466" s="96" t="s">
        <v>589</v>
      </c>
      <c r="E466" s="96" t="s">
        <v>595</v>
      </c>
      <c r="F466" s="96">
        <v>1</v>
      </c>
      <c r="G466" s="104">
        <f>5.7*2.5</f>
        <v>14.25</v>
      </c>
      <c r="H466" s="104">
        <f>G466*F466</f>
        <v>14.25</v>
      </c>
    </row>
    <row r="467" spans="2:8">
      <c r="B467" s="99"/>
      <c r="C467" s="99"/>
      <c r="D467" s="99"/>
      <c r="E467" s="99"/>
      <c r="F467" s="96"/>
      <c r="G467" s="104"/>
      <c r="H467" s="109">
        <f>SUM(H459:H466)</f>
        <v>120.75</v>
      </c>
    </row>
    <row r="468" spans="2:8">
      <c r="B468" s="101" t="s">
        <v>596</v>
      </c>
      <c r="C468" s="93"/>
      <c r="D468" s="93"/>
      <c r="E468" s="93"/>
      <c r="F468" s="95"/>
      <c r="G468" s="106"/>
      <c r="H468" s="106"/>
    </row>
    <row r="469" spans="2:8">
      <c r="B469" s="110"/>
      <c r="C469" s="110" t="s">
        <v>68</v>
      </c>
      <c r="D469" s="111"/>
      <c r="E469" s="102"/>
      <c r="F469" s="102"/>
      <c r="G469" s="103"/>
      <c r="H469" s="103"/>
    </row>
    <row r="470" spans="2:8">
      <c r="B470" s="96" t="s">
        <v>530</v>
      </c>
      <c r="C470" s="96" t="s">
        <v>533</v>
      </c>
      <c r="D470" s="96" t="s">
        <v>597</v>
      </c>
      <c r="E470" s="96" t="s">
        <v>568</v>
      </c>
      <c r="F470" s="96">
        <v>3</v>
      </c>
      <c r="G470" s="104">
        <f>1.6*2.1</f>
        <v>3.3600000000000003</v>
      </c>
      <c r="H470" s="104">
        <f>G470*F470</f>
        <v>10.080000000000002</v>
      </c>
    </row>
    <row r="471" spans="2:8">
      <c r="B471" s="96" t="s">
        <v>534</v>
      </c>
      <c r="C471" s="96" t="s">
        <v>537</v>
      </c>
      <c r="D471" s="96" t="s">
        <v>546</v>
      </c>
      <c r="E471" s="96" t="s">
        <v>535</v>
      </c>
      <c r="F471" s="96">
        <v>3</v>
      </c>
      <c r="G471" s="104">
        <f>0.8*2.1</f>
        <v>1.6800000000000002</v>
      </c>
      <c r="H471" s="104">
        <f>G471*F471</f>
        <v>5.0400000000000009</v>
      </c>
    </row>
    <row r="472" spans="2:8">
      <c r="B472" s="96" t="s">
        <v>538</v>
      </c>
      <c r="C472" s="96" t="s">
        <v>537</v>
      </c>
      <c r="D472" s="96" t="s">
        <v>546</v>
      </c>
      <c r="E472" s="96" t="s">
        <v>598</v>
      </c>
      <c r="F472" s="96">
        <v>9</v>
      </c>
      <c r="G472" s="104">
        <f>0.9*2.1</f>
        <v>1.8900000000000001</v>
      </c>
      <c r="H472" s="104">
        <f>G472*F472</f>
        <v>17.010000000000002</v>
      </c>
    </row>
    <row r="473" spans="2:8">
      <c r="B473" s="96"/>
      <c r="C473" s="110" t="s">
        <v>69</v>
      </c>
      <c r="D473" s="96"/>
      <c r="E473" s="96"/>
      <c r="F473" s="96"/>
      <c r="G473" s="104"/>
      <c r="H473" s="104"/>
    </row>
    <row r="474" spans="2:8">
      <c r="B474" s="96" t="s">
        <v>550</v>
      </c>
      <c r="C474" s="96" t="s">
        <v>623</v>
      </c>
      <c r="D474" s="96" t="s">
        <v>600</v>
      </c>
      <c r="E474" s="96" t="s">
        <v>599</v>
      </c>
      <c r="F474" s="96">
        <v>1</v>
      </c>
      <c r="G474" s="104">
        <f>6.4*1*1.1</f>
        <v>7.0400000000000009</v>
      </c>
      <c r="H474" s="104">
        <f t="shared" ref="H474:H483" si="28">G474*F474</f>
        <v>7.0400000000000009</v>
      </c>
    </row>
    <row r="475" spans="2:8">
      <c r="B475" s="96" t="s">
        <v>554</v>
      </c>
      <c r="C475" s="96" t="s">
        <v>623</v>
      </c>
      <c r="D475" s="96" t="s">
        <v>602</v>
      </c>
      <c r="E475" s="96" t="s">
        <v>601</v>
      </c>
      <c r="F475" s="96">
        <v>1</v>
      </c>
      <c r="G475" s="104">
        <f>3.15*1*1.1</f>
        <v>3.4650000000000003</v>
      </c>
      <c r="H475" s="104">
        <f t="shared" si="28"/>
        <v>3.4650000000000003</v>
      </c>
    </row>
    <row r="476" spans="2:8">
      <c r="B476" s="96" t="s">
        <v>556</v>
      </c>
      <c r="C476" s="96" t="s">
        <v>623</v>
      </c>
      <c r="D476" s="96" t="s">
        <v>602</v>
      </c>
      <c r="E476" s="96" t="s">
        <v>603</v>
      </c>
      <c r="F476" s="96">
        <v>1</v>
      </c>
      <c r="G476" s="104">
        <f>2.5*1*1.1</f>
        <v>2.75</v>
      </c>
      <c r="H476" s="104">
        <f t="shared" si="28"/>
        <v>2.75</v>
      </c>
    </row>
    <row r="477" spans="2:8">
      <c r="B477" s="96" t="s">
        <v>558</v>
      </c>
      <c r="C477" s="96" t="s">
        <v>623</v>
      </c>
      <c r="D477" s="96" t="s">
        <v>605</v>
      </c>
      <c r="E477" s="96" t="s">
        <v>604</v>
      </c>
      <c r="F477" s="96">
        <v>1</v>
      </c>
      <c r="G477" s="104">
        <f>2.3*0.5*1.6</f>
        <v>1.8399999999999999</v>
      </c>
      <c r="H477" s="104">
        <f t="shared" si="28"/>
        <v>1.8399999999999999</v>
      </c>
    </row>
    <row r="478" spans="2:8">
      <c r="B478" s="96" t="s">
        <v>560</v>
      </c>
      <c r="C478" s="96" t="s">
        <v>623</v>
      </c>
      <c r="D478" s="96" t="s">
        <v>607</v>
      </c>
      <c r="E478" s="96" t="s">
        <v>606</v>
      </c>
      <c r="F478" s="96">
        <v>1</v>
      </c>
      <c r="G478" s="104">
        <f>1.95*1*1.1</f>
        <v>2.145</v>
      </c>
      <c r="H478" s="104">
        <f t="shared" si="28"/>
        <v>2.145</v>
      </c>
    </row>
    <row r="479" spans="2:8">
      <c r="B479" s="96" t="s">
        <v>562</v>
      </c>
      <c r="C479" s="96" t="s">
        <v>623</v>
      </c>
      <c r="D479" s="96" t="s">
        <v>609</v>
      </c>
      <c r="E479" s="96" t="s">
        <v>608</v>
      </c>
      <c r="F479" s="96">
        <v>4</v>
      </c>
      <c r="G479" s="104">
        <f>4*1*1.1</f>
        <v>4.4000000000000004</v>
      </c>
      <c r="H479" s="104">
        <f t="shared" si="28"/>
        <v>17.600000000000001</v>
      </c>
    </row>
    <row r="480" spans="2:8">
      <c r="B480" s="96" t="s">
        <v>610</v>
      </c>
      <c r="C480" s="96" t="s">
        <v>623</v>
      </c>
      <c r="D480" s="96" t="s">
        <v>602</v>
      </c>
      <c r="E480" s="96" t="s">
        <v>611</v>
      </c>
      <c r="F480" s="96">
        <v>1</v>
      </c>
      <c r="G480" s="104">
        <f>2.7*1*1.1</f>
        <v>2.9700000000000006</v>
      </c>
      <c r="H480" s="104">
        <f t="shared" si="28"/>
        <v>2.9700000000000006</v>
      </c>
    </row>
    <row r="481" spans="2:8">
      <c r="B481" s="96" t="s">
        <v>612</v>
      </c>
      <c r="C481" s="96" t="s">
        <v>623</v>
      </c>
      <c r="D481" s="96" t="s">
        <v>607</v>
      </c>
      <c r="E481" s="96" t="s">
        <v>613</v>
      </c>
      <c r="F481" s="96">
        <v>1</v>
      </c>
      <c r="G481" s="104">
        <f>2.25*1*1.1</f>
        <v>2.4750000000000001</v>
      </c>
      <c r="H481" s="104">
        <f t="shared" si="28"/>
        <v>2.4750000000000001</v>
      </c>
    </row>
    <row r="482" spans="2:8">
      <c r="B482" s="96" t="s">
        <v>614</v>
      </c>
      <c r="C482" s="96" t="s">
        <v>623</v>
      </c>
      <c r="D482" s="96" t="s">
        <v>605</v>
      </c>
      <c r="E482" s="96" t="s">
        <v>615</v>
      </c>
      <c r="F482" s="96">
        <v>1</v>
      </c>
      <c r="G482" s="104">
        <f>2.25*0.5*1.6</f>
        <v>1.8</v>
      </c>
      <c r="H482" s="104">
        <f t="shared" si="28"/>
        <v>1.8</v>
      </c>
    </row>
    <row r="483" spans="2:8">
      <c r="B483" s="96" t="s">
        <v>616</v>
      </c>
      <c r="C483" s="96" t="s">
        <v>623</v>
      </c>
      <c r="D483" s="96" t="s">
        <v>602</v>
      </c>
      <c r="E483" s="96" t="s">
        <v>617</v>
      </c>
      <c r="F483" s="96">
        <v>1</v>
      </c>
      <c r="G483" s="104">
        <f>4.1*1.1*1</f>
        <v>4.51</v>
      </c>
      <c r="H483" s="104">
        <f t="shared" si="28"/>
        <v>4.51</v>
      </c>
    </row>
    <row r="484" spans="2:8">
      <c r="B484" s="96"/>
      <c r="C484" s="99"/>
      <c r="D484" s="99"/>
      <c r="E484" s="99"/>
      <c r="F484" s="96"/>
      <c r="G484" s="104"/>
      <c r="H484" s="109">
        <f>SUM(H470:H483)</f>
        <v>78.725000000000009</v>
      </c>
    </row>
    <row r="485" spans="2:8">
      <c r="B485" s="101" t="s">
        <v>618</v>
      </c>
      <c r="C485" s="93"/>
      <c r="D485" s="93"/>
      <c r="E485" s="93"/>
      <c r="F485" s="95"/>
      <c r="G485" s="106"/>
      <c r="H485" s="106"/>
    </row>
    <row r="486" spans="2:8">
      <c r="B486" s="110"/>
      <c r="C486" s="110" t="s">
        <v>68</v>
      </c>
      <c r="D486" s="111"/>
      <c r="E486" s="102"/>
      <c r="F486" s="102"/>
      <c r="G486" s="103"/>
      <c r="H486" s="103"/>
    </row>
    <row r="487" spans="2:8">
      <c r="B487" s="96" t="s">
        <v>530</v>
      </c>
      <c r="C487" s="96" t="s">
        <v>582</v>
      </c>
      <c r="D487" s="96" t="s">
        <v>546</v>
      </c>
      <c r="E487" s="96" t="s">
        <v>568</v>
      </c>
      <c r="F487" s="96">
        <v>2</v>
      </c>
      <c r="G487" s="104">
        <f>1.6*2.1</f>
        <v>3.3600000000000003</v>
      </c>
      <c r="H487" s="104">
        <f>G487*F487</f>
        <v>6.7200000000000006</v>
      </c>
    </row>
    <row r="488" spans="2:8">
      <c r="B488" s="96" t="s">
        <v>619</v>
      </c>
      <c r="C488" s="96" t="s">
        <v>573</v>
      </c>
      <c r="D488" s="96" t="s">
        <v>532</v>
      </c>
      <c r="E488" s="96" t="s">
        <v>542</v>
      </c>
      <c r="F488" s="96">
        <v>6</v>
      </c>
      <c r="G488" s="104">
        <f>2*2.1</f>
        <v>4.2</v>
      </c>
      <c r="H488" s="104">
        <f>G488*F488</f>
        <v>25.200000000000003</v>
      </c>
    </row>
    <row r="489" spans="2:8">
      <c r="B489" s="99"/>
      <c r="C489" s="99"/>
      <c r="D489" s="99"/>
      <c r="E489" s="99"/>
      <c r="F489" s="96"/>
      <c r="G489" s="104"/>
      <c r="H489" s="109">
        <f>SUM(H487:H488)</f>
        <v>31.92</v>
      </c>
    </row>
  </sheetData>
  <mergeCells count="22">
    <mergeCell ref="C97:I97"/>
    <mergeCell ref="C114:I114"/>
    <mergeCell ref="C130:I130"/>
    <mergeCell ref="C147:I147"/>
    <mergeCell ref="C372:I372"/>
    <mergeCell ref="C350:I350"/>
    <mergeCell ref="C164:I164"/>
    <mergeCell ref="C181:I181"/>
    <mergeCell ref="C200:I200"/>
    <mergeCell ref="B209:J209"/>
    <mergeCell ref="C214:I214"/>
    <mergeCell ref="B3:J3"/>
    <mergeCell ref="B34:J34"/>
    <mergeCell ref="C36:I36"/>
    <mergeCell ref="C57:I57"/>
    <mergeCell ref="C78:I78"/>
    <mergeCell ref="C421:I421"/>
    <mergeCell ref="C283:I283"/>
    <mergeCell ref="C305:I305"/>
    <mergeCell ref="C332:I332"/>
    <mergeCell ref="C396:I396"/>
    <mergeCell ref="C415:I415"/>
  </mergeCells>
  <dataValidations count="5">
    <dataValidation type="list" allowBlank="1" showInputMessage="1" showErrorMessage="1" sqref="F39:F44 F46:F48 F50:F51 F68:F69 F17:F20 F53:F56 F87 F81:F85 F92 F100:F104 F109 F117:F121 F133:F136 F138 F60:F66 F155 F150:F153 F172 F190 F184:F188 F203 F167:F170 F7:F15 F22:F23 F25:F27">
      <formula1>"0,60 x 1,80,0,90 x 1,80,0,60 x 2,10,0,80 x 2,10,0,90 x 2,10,1,00 x 2,10,1,20 x 2,10,1,60 x 2,10,2,00 x 2,10,2,10 x 2,10,2,20 x 2,10,Ver projeto"</formula1>
    </dataValidation>
    <dataValidation type="list" allowBlank="1" showInputMessage="1" showErrorMessage="1" sqref="E39:E43 E46:E48 E50:E51 E53:E56 E17:E20 E68:E69 E87 E76 E81:E85 E92:E93 E74 E71:E72 E89:E90 E95 E100:E104 E109:E110 E106:E107 E112 E117:E121 E123:E124 E126 E128 E140:E141 E143 E145 E133:E136 E138 E157:E158 E160 E162 E60:E66 E155 E174:E175 E177 E179 E150:E153 E172 E192:E193 E195:E196 E198 E190 E184:E188 E205 E203 E167:E170 E7:E14 E22:E23 E25:E27 E29">
      <formula1>"Vidro,Madeira,Metálica,Alumínio e vidro,PVC,Corta fogo,A definir"</formula1>
    </dataValidation>
    <dataValidation type="list" allowBlank="1" showInputMessage="1" showErrorMessage="1" sqref="D39:D44 D46:D48 D50:D51 D53:D56 D17:D20 D68:D69 D87 D76 D81:D85 D92:D93 D74 D71:D72 D89:D90 D95 D100:D104 D109:D110 D106:D107 D112 D117:D121 D123:D124 D126 D128 D140:D141 D143 D145 D133:D136 D138 D157:D158 D160 D162 D60:D66 D155 D174:D175 D177 D179 D150:D153 D172 D192:D193 D195:D196 D198 D190 D184:D188 D205 D203 D167:D170 D7:D15 D22:D23 D25:D27 D29">
      <formula1>"Abrir,Correr,Fixo,Maxiar,Sanfonada,A definir"</formula1>
    </dataValidation>
    <dataValidation type="list" allowBlank="1" showInputMessage="1" showErrorMessage="1" sqref="C39:C44 C46:C48 C17:C20 C68:C69 C87 C81:C85 C100:C104 C117:C121 C133:C136 C138 C60:C66 C155 C150:C153 C172 C190 C184:C188 C203 C167:C170 C7:C15">
      <formula1>"Porta com 1 folha,Porta com 2 folhas"</formula1>
    </dataValidation>
    <dataValidation type="list" allowBlank="1" showInputMessage="1" showErrorMessage="1" sqref="F76 F74 F93 F71:F72 F89:F90 F95 F110 F106:F107 F112 F126 F123:F124 F128 F143 F140:F141 F145 F160 F157:F158 F162 F177 F174:F175 F179 F195:F196 F192:F193 F198 F205 F29">
      <formula1>"0,60 x 1,80,0,90 x 1,80,0,80 x 2,10,0,90 x 2,10,1,00 x 2,10,1,20 x 2,10,1,60 x 2,10,2,00 x 2,10,2,20 x 2,10,Ver projeto"</formula1>
    </dataValidation>
  </dataValidations>
  <pageMargins left="0.51181102362204722" right="0.51181102362204722"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dimension ref="A1:AWD108"/>
  <sheetViews>
    <sheetView tabSelected="1" view="pageBreakPreview" topLeftCell="A61" zoomScale="55" zoomScaleNormal="100" zoomScaleSheetLayoutView="55" workbookViewId="0">
      <selection activeCell="E90" sqref="E90"/>
    </sheetView>
  </sheetViews>
  <sheetFormatPr defaultRowHeight="15.6" outlineLevelCol="1"/>
  <cols>
    <col min="1" max="1" width="8.5" style="576" customWidth="1"/>
    <col min="2" max="2" width="14.3984375" style="577" hidden="1" customWidth="1"/>
    <col min="3" max="3" width="3.09765625" style="578" hidden="1" customWidth="1"/>
    <col min="4" max="4" width="11.59765625" style="576" hidden="1" customWidth="1"/>
    <col min="5" max="5" width="49.296875" style="579" customWidth="1"/>
    <col min="6" max="6" width="8.69921875" style="576" hidden="1" customWidth="1"/>
    <col min="7" max="7" width="9.8984375" style="585" hidden="1" customWidth="1"/>
    <col min="8" max="8" width="15.19921875" style="585" hidden="1" customWidth="1"/>
    <col min="9" max="9" width="13.09765625" style="585" customWidth="1"/>
    <col min="10" max="10" width="7.8984375" style="118" customWidth="1"/>
    <col min="11" max="11" width="7" style="571" customWidth="1" outlineLevel="1"/>
    <col min="12" max="12" width="10.3984375" style="572" customWidth="1" outlineLevel="1"/>
    <col min="13" max="13" width="6.09765625" style="573" customWidth="1" outlineLevel="1"/>
    <col min="14" max="14" width="11.69921875" style="118" customWidth="1" outlineLevel="1"/>
    <col min="15" max="15" width="6.09765625" style="573" customWidth="1" outlineLevel="1"/>
    <col min="16" max="16" width="11.69921875" style="118" customWidth="1" outlineLevel="1"/>
    <col min="17" max="17" width="6.09765625" style="573" customWidth="1" outlineLevel="1"/>
    <col min="18" max="18" width="11.69921875" style="118" customWidth="1" outlineLevel="1"/>
    <col min="19" max="19" width="6.09765625" style="573" customWidth="1" outlineLevel="1"/>
    <col min="20" max="20" width="12" style="118" customWidth="1" outlineLevel="1"/>
    <col min="21" max="21" width="6.09765625" style="573" customWidth="1" outlineLevel="1"/>
    <col min="22" max="22" width="11.69921875" style="185" customWidth="1" outlineLevel="1"/>
    <col min="23" max="23" width="7" style="573" bestFit="1" customWidth="1"/>
    <col min="24" max="24" width="12" style="118" bestFit="1" customWidth="1"/>
    <col min="25" max="25" width="6.19921875" style="573" bestFit="1" customWidth="1"/>
    <col min="26" max="26" width="11.69921875" style="118" bestFit="1" customWidth="1"/>
    <col min="27" max="27" width="7.09765625" style="118" bestFit="1" customWidth="1"/>
    <col min="28" max="28" width="12.3984375" style="118" bestFit="1" customWidth="1"/>
    <col min="29" max="29" width="7.09765625" style="118" bestFit="1" customWidth="1"/>
    <col min="30" max="30" width="12.3984375" style="118" bestFit="1" customWidth="1"/>
    <col min="31" max="31" width="7.09765625" style="118" bestFit="1" customWidth="1"/>
    <col min="32" max="32" width="12.69921875" style="118" bestFit="1" customWidth="1"/>
    <col min="33" max="33" width="7.09765625" style="574" bestFit="1" customWidth="1"/>
    <col min="34" max="34" width="12.09765625" style="118" bestFit="1" customWidth="1"/>
    <col min="35" max="35" width="7.09765625" style="118" bestFit="1" customWidth="1"/>
    <col min="36" max="36" width="12.5" style="118" bestFit="1" customWidth="1"/>
    <col min="37" max="37" width="7.3984375" style="118" bestFit="1" customWidth="1"/>
    <col min="38" max="38" width="12.3984375" style="118" bestFit="1" customWidth="1"/>
    <col min="39" max="39" width="7.3984375" style="118" bestFit="1" customWidth="1"/>
    <col min="40" max="40" width="13" style="118" bestFit="1" customWidth="1"/>
    <col min="41" max="41" width="7" style="118" bestFit="1" customWidth="1"/>
    <col min="42" max="42" width="12.3984375" style="118" bestFit="1" customWidth="1"/>
    <col min="43" max="43" width="7.3984375" style="118" bestFit="1" customWidth="1"/>
    <col min="44" max="44" width="13.3984375" style="118" bestFit="1" customWidth="1"/>
    <col min="45" max="45" width="7.3984375" style="118" bestFit="1" customWidth="1"/>
    <col min="46" max="46" width="13.59765625" style="118" bestFit="1" customWidth="1"/>
    <col min="47" max="47" width="7.3984375" style="118" bestFit="1" customWidth="1"/>
    <col min="48" max="48" width="13.3984375" style="118" bestFit="1" customWidth="1"/>
    <col min="49" max="49" width="7.3984375" style="118" bestFit="1" customWidth="1"/>
    <col min="50" max="50" width="13" style="118" bestFit="1" customWidth="1"/>
    <col min="51" max="51" width="7.09765625" style="118" bestFit="1" customWidth="1"/>
    <col min="52" max="52" width="12.69921875" style="118" bestFit="1" customWidth="1"/>
    <col min="53" max="53" width="7.3984375" style="118" bestFit="1" customWidth="1"/>
    <col min="54" max="54" width="12.3984375" style="118" bestFit="1" customWidth="1"/>
    <col min="55" max="55" width="7.3984375" style="118" bestFit="1" customWidth="1"/>
    <col min="56" max="56" width="13" style="118" bestFit="1" customWidth="1"/>
    <col min="57" max="57" width="7" style="573" bestFit="1" customWidth="1"/>
    <col min="58" max="58" width="12.69921875" style="118" bestFit="1" customWidth="1"/>
    <col min="59" max="59" width="7.09765625" style="118" bestFit="1" customWidth="1"/>
    <col min="60" max="60" width="13" style="118" bestFit="1" customWidth="1"/>
    <col min="61" max="61" width="7.3984375" style="573" bestFit="1" customWidth="1"/>
    <col min="62" max="62" width="12.69921875" style="589" bestFit="1" customWidth="1"/>
    <col min="63" max="63" width="7.3984375" style="118" customWidth="1" outlineLevel="1"/>
    <col min="64" max="64" width="13" style="118" customWidth="1" outlineLevel="1"/>
    <col min="65" max="65" width="7.3984375" style="118" customWidth="1" outlineLevel="1"/>
    <col min="66" max="66" width="13" style="118" customWidth="1" outlineLevel="1"/>
    <col min="67" max="67" width="7.3984375" style="118" customWidth="1" outlineLevel="1"/>
    <col min="68" max="68" width="12.69921875" style="118" customWidth="1" outlineLevel="1"/>
    <col min="69" max="69" width="7.3984375" style="118" customWidth="1" outlineLevel="1"/>
    <col min="70" max="70" width="12.69921875" style="118" customWidth="1" outlineLevel="1"/>
    <col min="71" max="71" width="7.3984375" style="118" customWidth="1" outlineLevel="1"/>
    <col min="72" max="72" width="12.69921875" style="118" customWidth="1" outlineLevel="1"/>
    <col min="73" max="73" width="7.3984375" style="573" customWidth="1" outlineLevel="1"/>
    <col min="74" max="74" width="13" style="118" customWidth="1" outlineLevel="1"/>
    <col min="75" max="75" width="7.3984375" style="573" customWidth="1" outlineLevel="1"/>
    <col min="76" max="76" width="13" style="118" customWidth="1" outlineLevel="1"/>
    <col min="77" max="77" width="7.09765625" style="573" customWidth="1" outlineLevel="1"/>
    <col min="78" max="78" width="13" style="118" customWidth="1" outlineLevel="1"/>
    <col min="79" max="79" width="8.69921875" style="121"/>
    <col min="80" max="80" width="13.09765625" style="121" bestFit="1" customWidth="1"/>
    <col min="81" max="81" width="10.3984375" style="118" bestFit="1" customWidth="1"/>
    <col min="82" max="82" width="11.3984375" style="118" bestFit="1" customWidth="1"/>
    <col min="83" max="256" width="8.69921875" style="118"/>
    <col min="257" max="257" width="8.5" style="118" customWidth="1"/>
    <col min="258" max="258" width="13.59765625" style="118" bestFit="1" customWidth="1"/>
    <col min="259" max="259" width="11.59765625" style="118" customWidth="1"/>
    <col min="260" max="260" width="65.3984375" style="118" customWidth="1"/>
    <col min="261" max="261" width="8.69921875" style="118" bestFit="1" customWidth="1"/>
    <col min="262" max="262" width="9.8984375" style="118" customWidth="1"/>
    <col min="263" max="263" width="20" style="118" customWidth="1"/>
    <col min="264" max="264" width="23.3984375" style="118" customWidth="1"/>
    <col min="265" max="265" width="21.59765625" style="118" bestFit="1" customWidth="1"/>
    <col min="266" max="266" width="12.69921875" style="118" customWidth="1"/>
    <col min="267" max="267" width="15.5" style="118" customWidth="1"/>
    <col min="268" max="268" width="8.09765625" style="118" bestFit="1" customWidth="1"/>
    <col min="269" max="512" width="8.69921875" style="118"/>
    <col min="513" max="513" width="8.5" style="118" customWidth="1"/>
    <col min="514" max="514" width="13.59765625" style="118" bestFit="1" customWidth="1"/>
    <col min="515" max="515" width="11.59765625" style="118" customWidth="1"/>
    <col min="516" max="516" width="65.3984375" style="118" customWidth="1"/>
    <col min="517" max="517" width="8.69921875" style="118" bestFit="1" customWidth="1"/>
    <col min="518" max="518" width="9.8984375" style="118" customWidth="1"/>
    <col min="519" max="519" width="20" style="118" customWidth="1"/>
    <col min="520" max="520" width="23.3984375" style="118" customWidth="1"/>
    <col min="521" max="521" width="21.59765625" style="118" bestFit="1" customWidth="1"/>
    <col min="522" max="522" width="12.69921875" style="118" customWidth="1"/>
    <col min="523" max="523" width="15.5" style="118" customWidth="1"/>
    <col min="524" max="524" width="8.09765625" style="118" bestFit="1" customWidth="1"/>
    <col min="525" max="768" width="8.69921875" style="118"/>
    <col min="769" max="769" width="8.5" style="118" customWidth="1"/>
    <col min="770" max="770" width="13.59765625" style="118" bestFit="1" customWidth="1"/>
    <col min="771" max="771" width="11.59765625" style="118" customWidth="1"/>
    <col min="772" max="772" width="65.3984375" style="118" customWidth="1"/>
    <col min="773" max="773" width="8.69921875" style="118" bestFit="1" customWidth="1"/>
    <col min="774" max="774" width="9.8984375" style="118" customWidth="1"/>
    <col min="775" max="775" width="20" style="118" customWidth="1"/>
    <col min="776" max="776" width="23.3984375" style="118" customWidth="1"/>
    <col min="777" max="777" width="21.59765625" style="118" bestFit="1" customWidth="1"/>
    <col min="778" max="778" width="12.69921875" style="118" customWidth="1"/>
    <col min="779" max="779" width="15.5" style="118" customWidth="1"/>
    <col min="780" max="780" width="8.09765625" style="118" bestFit="1" customWidth="1"/>
    <col min="781" max="1024" width="8.69921875" style="118"/>
    <col min="1025" max="1025" width="8.5" style="118" customWidth="1"/>
    <col min="1026" max="1026" width="13.59765625" style="118" bestFit="1" customWidth="1"/>
    <col min="1027" max="1027" width="11.59765625" style="118" customWidth="1"/>
    <col min="1028" max="1028" width="65.3984375" style="118" customWidth="1"/>
    <col min="1029" max="1029" width="8.69921875" style="118" bestFit="1" customWidth="1"/>
    <col min="1030" max="1030" width="9.8984375" style="118" customWidth="1"/>
    <col min="1031" max="1031" width="20" style="118" customWidth="1"/>
    <col min="1032" max="1032" width="23.3984375" style="118" customWidth="1"/>
    <col min="1033" max="1033" width="21.59765625" style="118" bestFit="1" customWidth="1"/>
    <col min="1034" max="1034" width="12.69921875" style="118" customWidth="1"/>
    <col min="1035" max="1035" width="15.5" style="118" customWidth="1"/>
    <col min="1036" max="1036" width="8.09765625" style="118" bestFit="1" customWidth="1"/>
    <col min="1037" max="1280" width="8.69921875" style="118"/>
    <col min="1281" max="1281" width="8.5" style="118" customWidth="1"/>
    <col min="1282" max="1282" width="13.59765625" style="118" bestFit="1" customWidth="1"/>
    <col min="1283" max="1283" width="11.59765625" style="118" customWidth="1"/>
    <col min="1284" max="1284" width="65.3984375" style="118" customWidth="1"/>
    <col min="1285" max="1285" width="8.69921875" style="118" bestFit="1" customWidth="1"/>
    <col min="1286" max="1286" width="9.8984375" style="118" customWidth="1"/>
    <col min="1287" max="1287" width="20" style="118" customWidth="1"/>
    <col min="1288" max="1288" width="23.3984375" style="118" customWidth="1"/>
    <col min="1289" max="1289" width="21.59765625" style="118" bestFit="1" customWidth="1"/>
    <col min="1290" max="1290" width="12.69921875" style="118" customWidth="1"/>
    <col min="1291" max="1291" width="15.5" style="118" customWidth="1"/>
    <col min="1292" max="1292" width="8.09765625" style="118" bestFit="1" customWidth="1"/>
    <col min="1293" max="1536" width="8.69921875" style="118"/>
    <col min="1537" max="1537" width="8.5" style="118" customWidth="1"/>
    <col min="1538" max="1538" width="13.59765625" style="118" bestFit="1" customWidth="1"/>
    <col min="1539" max="1539" width="11.59765625" style="118" customWidth="1"/>
    <col min="1540" max="1540" width="65.3984375" style="118" customWidth="1"/>
    <col min="1541" max="1541" width="8.69921875" style="118" bestFit="1" customWidth="1"/>
    <col min="1542" max="1542" width="9.8984375" style="118" customWidth="1"/>
    <col min="1543" max="1543" width="20" style="118" customWidth="1"/>
    <col min="1544" max="1544" width="23.3984375" style="118" customWidth="1"/>
    <col min="1545" max="1545" width="21.59765625" style="118" bestFit="1" customWidth="1"/>
    <col min="1546" max="1546" width="12.69921875" style="118" customWidth="1"/>
    <col min="1547" max="1547" width="15.5" style="118" customWidth="1"/>
    <col min="1548" max="1548" width="8.09765625" style="118" bestFit="1" customWidth="1"/>
    <col min="1549" max="1792" width="8.69921875" style="118"/>
    <col min="1793" max="1793" width="8.5" style="118" customWidth="1"/>
    <col min="1794" max="1794" width="13.59765625" style="118" bestFit="1" customWidth="1"/>
    <col min="1795" max="1795" width="11.59765625" style="118" customWidth="1"/>
    <col min="1796" max="1796" width="65.3984375" style="118" customWidth="1"/>
    <col min="1797" max="1797" width="8.69921875" style="118" bestFit="1" customWidth="1"/>
    <col min="1798" max="1798" width="9.8984375" style="118" customWidth="1"/>
    <col min="1799" max="1799" width="20" style="118" customWidth="1"/>
    <col min="1800" max="1800" width="23.3984375" style="118" customWidth="1"/>
    <col min="1801" max="1801" width="21.59765625" style="118" bestFit="1" customWidth="1"/>
    <col min="1802" max="1802" width="12.69921875" style="118" customWidth="1"/>
    <col min="1803" max="1803" width="15.5" style="118" customWidth="1"/>
    <col min="1804" max="1804" width="8.09765625" style="118" bestFit="1" customWidth="1"/>
    <col min="1805" max="2048" width="8.69921875" style="118"/>
    <col min="2049" max="2049" width="8.5" style="118" customWidth="1"/>
    <col min="2050" max="2050" width="13.59765625" style="118" bestFit="1" customWidth="1"/>
    <col min="2051" max="2051" width="11.59765625" style="118" customWidth="1"/>
    <col min="2052" max="2052" width="65.3984375" style="118" customWidth="1"/>
    <col min="2053" max="2053" width="8.69921875" style="118" bestFit="1" customWidth="1"/>
    <col min="2054" max="2054" width="9.8984375" style="118" customWidth="1"/>
    <col min="2055" max="2055" width="20" style="118" customWidth="1"/>
    <col min="2056" max="2056" width="23.3984375" style="118" customWidth="1"/>
    <col min="2057" max="2057" width="21.59765625" style="118" bestFit="1" customWidth="1"/>
    <col min="2058" max="2058" width="12.69921875" style="118" customWidth="1"/>
    <col min="2059" max="2059" width="15.5" style="118" customWidth="1"/>
    <col min="2060" max="2060" width="8.09765625" style="118" bestFit="1" customWidth="1"/>
    <col min="2061" max="2304" width="8.69921875" style="118"/>
    <col min="2305" max="2305" width="8.5" style="118" customWidth="1"/>
    <col min="2306" max="2306" width="13.59765625" style="118" bestFit="1" customWidth="1"/>
    <col min="2307" max="2307" width="11.59765625" style="118" customWidth="1"/>
    <col min="2308" max="2308" width="65.3984375" style="118" customWidth="1"/>
    <col min="2309" max="2309" width="8.69921875" style="118" bestFit="1" customWidth="1"/>
    <col min="2310" max="2310" width="9.8984375" style="118" customWidth="1"/>
    <col min="2311" max="2311" width="20" style="118" customWidth="1"/>
    <col min="2312" max="2312" width="23.3984375" style="118" customWidth="1"/>
    <col min="2313" max="2313" width="21.59765625" style="118" bestFit="1" customWidth="1"/>
    <col min="2314" max="2314" width="12.69921875" style="118" customWidth="1"/>
    <col min="2315" max="2315" width="15.5" style="118" customWidth="1"/>
    <col min="2316" max="2316" width="8.09765625" style="118" bestFit="1" customWidth="1"/>
    <col min="2317" max="2560" width="8.69921875" style="118"/>
    <col min="2561" max="2561" width="8.5" style="118" customWidth="1"/>
    <col min="2562" max="2562" width="13.59765625" style="118" bestFit="1" customWidth="1"/>
    <col min="2563" max="2563" width="11.59765625" style="118" customWidth="1"/>
    <col min="2564" max="2564" width="65.3984375" style="118" customWidth="1"/>
    <col min="2565" max="2565" width="8.69921875" style="118" bestFit="1" customWidth="1"/>
    <col min="2566" max="2566" width="9.8984375" style="118" customWidth="1"/>
    <col min="2567" max="2567" width="20" style="118" customWidth="1"/>
    <col min="2568" max="2568" width="23.3984375" style="118" customWidth="1"/>
    <col min="2569" max="2569" width="21.59765625" style="118" bestFit="1" customWidth="1"/>
    <col min="2570" max="2570" width="12.69921875" style="118" customWidth="1"/>
    <col min="2571" max="2571" width="15.5" style="118" customWidth="1"/>
    <col min="2572" max="2572" width="8.09765625" style="118" bestFit="1" customWidth="1"/>
    <col min="2573" max="2816" width="8.69921875" style="118"/>
    <col min="2817" max="2817" width="8.5" style="118" customWidth="1"/>
    <col min="2818" max="2818" width="13.59765625" style="118" bestFit="1" customWidth="1"/>
    <col min="2819" max="2819" width="11.59765625" style="118" customWidth="1"/>
    <col min="2820" max="2820" width="65.3984375" style="118" customWidth="1"/>
    <col min="2821" max="2821" width="8.69921875" style="118" bestFit="1" customWidth="1"/>
    <col min="2822" max="2822" width="9.8984375" style="118" customWidth="1"/>
    <col min="2823" max="2823" width="20" style="118" customWidth="1"/>
    <col min="2824" max="2824" width="23.3984375" style="118" customWidth="1"/>
    <col min="2825" max="2825" width="21.59765625" style="118" bestFit="1" customWidth="1"/>
    <col min="2826" max="2826" width="12.69921875" style="118" customWidth="1"/>
    <col min="2827" max="2827" width="15.5" style="118" customWidth="1"/>
    <col min="2828" max="2828" width="8.09765625" style="118" bestFit="1" customWidth="1"/>
    <col min="2829" max="3072" width="8.69921875" style="118"/>
    <col min="3073" max="3073" width="8.5" style="118" customWidth="1"/>
    <col min="3074" max="3074" width="13.59765625" style="118" bestFit="1" customWidth="1"/>
    <col min="3075" max="3075" width="11.59765625" style="118" customWidth="1"/>
    <col min="3076" max="3076" width="65.3984375" style="118" customWidth="1"/>
    <col min="3077" max="3077" width="8.69921875" style="118" bestFit="1" customWidth="1"/>
    <col min="3078" max="3078" width="9.8984375" style="118" customWidth="1"/>
    <col min="3079" max="3079" width="20" style="118" customWidth="1"/>
    <col min="3080" max="3080" width="23.3984375" style="118" customWidth="1"/>
    <col min="3081" max="3081" width="21.59765625" style="118" bestFit="1" customWidth="1"/>
    <col min="3082" max="3082" width="12.69921875" style="118" customWidth="1"/>
    <col min="3083" max="3083" width="15.5" style="118" customWidth="1"/>
    <col min="3084" max="3084" width="8.09765625" style="118" bestFit="1" customWidth="1"/>
    <col min="3085" max="3328" width="8.69921875" style="118"/>
    <col min="3329" max="3329" width="8.5" style="118" customWidth="1"/>
    <col min="3330" max="3330" width="13.59765625" style="118" bestFit="1" customWidth="1"/>
    <col min="3331" max="3331" width="11.59765625" style="118" customWidth="1"/>
    <col min="3332" max="3332" width="65.3984375" style="118" customWidth="1"/>
    <col min="3333" max="3333" width="8.69921875" style="118" bestFit="1" customWidth="1"/>
    <col min="3334" max="3334" width="9.8984375" style="118" customWidth="1"/>
    <col min="3335" max="3335" width="20" style="118" customWidth="1"/>
    <col min="3336" max="3336" width="23.3984375" style="118" customWidth="1"/>
    <col min="3337" max="3337" width="21.59765625" style="118" bestFit="1" customWidth="1"/>
    <col min="3338" max="3338" width="12.69921875" style="118" customWidth="1"/>
    <col min="3339" max="3339" width="15.5" style="118" customWidth="1"/>
    <col min="3340" max="3340" width="8.09765625" style="118" bestFit="1" customWidth="1"/>
    <col min="3341" max="3584" width="8.69921875" style="118"/>
    <col min="3585" max="3585" width="8.5" style="118" customWidth="1"/>
    <col min="3586" max="3586" width="13.59765625" style="118" bestFit="1" customWidth="1"/>
    <col min="3587" max="3587" width="11.59765625" style="118" customWidth="1"/>
    <col min="3588" max="3588" width="65.3984375" style="118" customWidth="1"/>
    <col min="3589" max="3589" width="8.69921875" style="118" bestFit="1" customWidth="1"/>
    <col min="3590" max="3590" width="9.8984375" style="118" customWidth="1"/>
    <col min="3591" max="3591" width="20" style="118" customWidth="1"/>
    <col min="3592" max="3592" width="23.3984375" style="118" customWidth="1"/>
    <col min="3593" max="3593" width="21.59765625" style="118" bestFit="1" customWidth="1"/>
    <col min="3594" max="3594" width="12.69921875" style="118" customWidth="1"/>
    <col min="3595" max="3595" width="15.5" style="118" customWidth="1"/>
    <col min="3596" max="3596" width="8.09765625" style="118" bestFit="1" customWidth="1"/>
    <col min="3597" max="3840" width="8.69921875" style="118"/>
    <col min="3841" max="3841" width="8.5" style="118" customWidth="1"/>
    <col min="3842" max="3842" width="13.59765625" style="118" bestFit="1" customWidth="1"/>
    <col min="3843" max="3843" width="11.59765625" style="118" customWidth="1"/>
    <col min="3844" max="3844" width="65.3984375" style="118" customWidth="1"/>
    <col min="3845" max="3845" width="8.69921875" style="118" bestFit="1" customWidth="1"/>
    <col min="3846" max="3846" width="9.8984375" style="118" customWidth="1"/>
    <col min="3847" max="3847" width="20" style="118" customWidth="1"/>
    <col min="3848" max="3848" width="23.3984375" style="118" customWidth="1"/>
    <col min="3849" max="3849" width="21.59765625" style="118" bestFit="1" customWidth="1"/>
    <col min="3850" max="3850" width="12.69921875" style="118" customWidth="1"/>
    <col min="3851" max="3851" width="15.5" style="118" customWidth="1"/>
    <col min="3852" max="3852" width="8.09765625" style="118" bestFit="1" customWidth="1"/>
    <col min="3853" max="4096" width="8.69921875" style="118"/>
    <col min="4097" max="4097" width="8.5" style="118" customWidth="1"/>
    <col min="4098" max="4098" width="13.59765625" style="118" bestFit="1" customWidth="1"/>
    <col min="4099" max="4099" width="11.59765625" style="118" customWidth="1"/>
    <col min="4100" max="4100" width="65.3984375" style="118" customWidth="1"/>
    <col min="4101" max="4101" width="8.69921875" style="118" bestFit="1" customWidth="1"/>
    <col min="4102" max="4102" width="9.8984375" style="118" customWidth="1"/>
    <col min="4103" max="4103" width="20" style="118" customWidth="1"/>
    <col min="4104" max="4104" width="23.3984375" style="118" customWidth="1"/>
    <col min="4105" max="4105" width="21.59765625" style="118" bestFit="1" customWidth="1"/>
    <col min="4106" max="4106" width="12.69921875" style="118" customWidth="1"/>
    <col min="4107" max="4107" width="15.5" style="118" customWidth="1"/>
    <col min="4108" max="4108" width="8.09765625" style="118" bestFit="1" customWidth="1"/>
    <col min="4109" max="4352" width="8.69921875" style="118"/>
    <col min="4353" max="4353" width="8.5" style="118" customWidth="1"/>
    <col min="4354" max="4354" width="13.59765625" style="118" bestFit="1" customWidth="1"/>
    <col min="4355" max="4355" width="11.59765625" style="118" customWidth="1"/>
    <col min="4356" max="4356" width="65.3984375" style="118" customWidth="1"/>
    <col min="4357" max="4357" width="8.69921875" style="118" bestFit="1" customWidth="1"/>
    <col min="4358" max="4358" width="9.8984375" style="118" customWidth="1"/>
    <col min="4359" max="4359" width="20" style="118" customWidth="1"/>
    <col min="4360" max="4360" width="23.3984375" style="118" customWidth="1"/>
    <col min="4361" max="4361" width="21.59765625" style="118" bestFit="1" customWidth="1"/>
    <col min="4362" max="4362" width="12.69921875" style="118" customWidth="1"/>
    <col min="4363" max="4363" width="15.5" style="118" customWidth="1"/>
    <col min="4364" max="4364" width="8.09765625" style="118" bestFit="1" customWidth="1"/>
    <col min="4365" max="4608" width="8.69921875" style="118"/>
    <col min="4609" max="4609" width="8.5" style="118" customWidth="1"/>
    <col min="4610" max="4610" width="13.59765625" style="118" bestFit="1" customWidth="1"/>
    <col min="4611" max="4611" width="11.59765625" style="118" customWidth="1"/>
    <col min="4612" max="4612" width="65.3984375" style="118" customWidth="1"/>
    <col min="4613" max="4613" width="8.69921875" style="118" bestFit="1" customWidth="1"/>
    <col min="4614" max="4614" width="9.8984375" style="118" customWidth="1"/>
    <col min="4615" max="4615" width="20" style="118" customWidth="1"/>
    <col min="4616" max="4616" width="23.3984375" style="118" customWidth="1"/>
    <col min="4617" max="4617" width="21.59765625" style="118" bestFit="1" customWidth="1"/>
    <col min="4618" max="4618" width="12.69921875" style="118" customWidth="1"/>
    <col min="4619" max="4619" width="15.5" style="118" customWidth="1"/>
    <col min="4620" max="4620" width="8.09765625" style="118" bestFit="1" customWidth="1"/>
    <col min="4621" max="4864" width="8.69921875" style="118"/>
    <col min="4865" max="4865" width="8.5" style="118" customWidth="1"/>
    <col min="4866" max="4866" width="13.59765625" style="118" bestFit="1" customWidth="1"/>
    <col min="4867" max="4867" width="11.59765625" style="118" customWidth="1"/>
    <col min="4868" max="4868" width="65.3984375" style="118" customWidth="1"/>
    <col min="4869" max="4869" width="8.69921875" style="118" bestFit="1" customWidth="1"/>
    <col min="4870" max="4870" width="9.8984375" style="118" customWidth="1"/>
    <col min="4871" max="4871" width="20" style="118" customWidth="1"/>
    <col min="4872" max="4872" width="23.3984375" style="118" customWidth="1"/>
    <col min="4873" max="4873" width="21.59765625" style="118" bestFit="1" customWidth="1"/>
    <col min="4874" max="4874" width="12.69921875" style="118" customWidth="1"/>
    <col min="4875" max="4875" width="15.5" style="118" customWidth="1"/>
    <col min="4876" max="4876" width="8.09765625" style="118" bestFit="1" customWidth="1"/>
    <col min="4877" max="5120" width="8.69921875" style="118"/>
    <col min="5121" max="5121" width="8.5" style="118" customWidth="1"/>
    <col min="5122" max="5122" width="13.59765625" style="118" bestFit="1" customWidth="1"/>
    <col min="5123" max="5123" width="11.59765625" style="118" customWidth="1"/>
    <col min="5124" max="5124" width="65.3984375" style="118" customWidth="1"/>
    <col min="5125" max="5125" width="8.69921875" style="118" bestFit="1" customWidth="1"/>
    <col min="5126" max="5126" width="9.8984375" style="118" customWidth="1"/>
    <col min="5127" max="5127" width="20" style="118" customWidth="1"/>
    <col min="5128" max="5128" width="23.3984375" style="118" customWidth="1"/>
    <col min="5129" max="5129" width="21.59765625" style="118" bestFit="1" customWidth="1"/>
    <col min="5130" max="5130" width="12.69921875" style="118" customWidth="1"/>
    <col min="5131" max="5131" width="15.5" style="118" customWidth="1"/>
    <col min="5132" max="5132" width="8.09765625" style="118" bestFit="1" customWidth="1"/>
    <col min="5133" max="5376" width="8.69921875" style="118"/>
    <col min="5377" max="5377" width="8.5" style="118" customWidth="1"/>
    <col min="5378" max="5378" width="13.59765625" style="118" bestFit="1" customWidth="1"/>
    <col min="5379" max="5379" width="11.59765625" style="118" customWidth="1"/>
    <col min="5380" max="5380" width="65.3984375" style="118" customWidth="1"/>
    <col min="5381" max="5381" width="8.69921875" style="118" bestFit="1" customWidth="1"/>
    <col min="5382" max="5382" width="9.8984375" style="118" customWidth="1"/>
    <col min="5383" max="5383" width="20" style="118" customWidth="1"/>
    <col min="5384" max="5384" width="23.3984375" style="118" customWidth="1"/>
    <col min="5385" max="5385" width="21.59765625" style="118" bestFit="1" customWidth="1"/>
    <col min="5386" max="5386" width="12.69921875" style="118" customWidth="1"/>
    <col min="5387" max="5387" width="15.5" style="118" customWidth="1"/>
    <col min="5388" max="5388" width="8.09765625" style="118" bestFit="1" customWidth="1"/>
    <col min="5389" max="5632" width="8.69921875" style="118"/>
    <col min="5633" max="5633" width="8.5" style="118" customWidth="1"/>
    <col min="5634" max="5634" width="13.59765625" style="118" bestFit="1" customWidth="1"/>
    <col min="5635" max="5635" width="11.59765625" style="118" customWidth="1"/>
    <col min="5636" max="5636" width="65.3984375" style="118" customWidth="1"/>
    <col min="5637" max="5637" width="8.69921875" style="118" bestFit="1" customWidth="1"/>
    <col min="5638" max="5638" width="9.8984375" style="118" customWidth="1"/>
    <col min="5639" max="5639" width="20" style="118" customWidth="1"/>
    <col min="5640" max="5640" width="23.3984375" style="118" customWidth="1"/>
    <col min="5641" max="5641" width="21.59765625" style="118" bestFit="1" customWidth="1"/>
    <col min="5642" max="5642" width="12.69921875" style="118" customWidth="1"/>
    <col min="5643" max="5643" width="15.5" style="118" customWidth="1"/>
    <col min="5644" max="5644" width="8.09765625" style="118" bestFit="1" customWidth="1"/>
    <col min="5645" max="5888" width="8.69921875" style="118"/>
    <col min="5889" max="5889" width="8.5" style="118" customWidth="1"/>
    <col min="5890" max="5890" width="13.59765625" style="118" bestFit="1" customWidth="1"/>
    <col min="5891" max="5891" width="11.59765625" style="118" customWidth="1"/>
    <col min="5892" max="5892" width="65.3984375" style="118" customWidth="1"/>
    <col min="5893" max="5893" width="8.69921875" style="118" bestFit="1" customWidth="1"/>
    <col min="5894" max="5894" width="9.8984375" style="118" customWidth="1"/>
    <col min="5895" max="5895" width="20" style="118" customWidth="1"/>
    <col min="5896" max="5896" width="23.3984375" style="118" customWidth="1"/>
    <col min="5897" max="5897" width="21.59765625" style="118" bestFit="1" customWidth="1"/>
    <col min="5898" max="5898" width="12.69921875" style="118" customWidth="1"/>
    <col min="5899" max="5899" width="15.5" style="118" customWidth="1"/>
    <col min="5900" max="5900" width="8.09765625" style="118" bestFit="1" customWidth="1"/>
    <col min="5901" max="6144" width="8.69921875" style="118"/>
    <col min="6145" max="6145" width="8.5" style="118" customWidth="1"/>
    <col min="6146" max="6146" width="13.59765625" style="118" bestFit="1" customWidth="1"/>
    <col min="6147" max="6147" width="11.59765625" style="118" customWidth="1"/>
    <col min="6148" max="6148" width="65.3984375" style="118" customWidth="1"/>
    <col min="6149" max="6149" width="8.69921875" style="118" bestFit="1" customWidth="1"/>
    <col min="6150" max="6150" width="9.8984375" style="118" customWidth="1"/>
    <col min="6151" max="6151" width="20" style="118" customWidth="1"/>
    <col min="6152" max="6152" width="23.3984375" style="118" customWidth="1"/>
    <col min="6153" max="6153" width="21.59765625" style="118" bestFit="1" customWidth="1"/>
    <col min="6154" max="6154" width="12.69921875" style="118" customWidth="1"/>
    <col min="6155" max="6155" width="15.5" style="118" customWidth="1"/>
    <col min="6156" max="6156" width="8.09765625" style="118" bestFit="1" customWidth="1"/>
    <col min="6157" max="6400" width="8.69921875" style="118"/>
    <col min="6401" max="6401" width="8.5" style="118" customWidth="1"/>
    <col min="6402" max="6402" width="13.59765625" style="118" bestFit="1" customWidth="1"/>
    <col min="6403" max="6403" width="11.59765625" style="118" customWidth="1"/>
    <col min="6404" max="6404" width="65.3984375" style="118" customWidth="1"/>
    <col min="6405" max="6405" width="8.69921875" style="118" bestFit="1" customWidth="1"/>
    <col min="6406" max="6406" width="9.8984375" style="118" customWidth="1"/>
    <col min="6407" max="6407" width="20" style="118" customWidth="1"/>
    <col min="6408" max="6408" width="23.3984375" style="118" customWidth="1"/>
    <col min="6409" max="6409" width="21.59765625" style="118" bestFit="1" customWidth="1"/>
    <col min="6410" max="6410" width="12.69921875" style="118" customWidth="1"/>
    <col min="6411" max="6411" width="15.5" style="118" customWidth="1"/>
    <col min="6412" max="6412" width="8.09765625" style="118" bestFit="1" customWidth="1"/>
    <col min="6413" max="6656" width="8.69921875" style="118"/>
    <col min="6657" max="6657" width="8.5" style="118" customWidth="1"/>
    <col min="6658" max="6658" width="13.59765625" style="118" bestFit="1" customWidth="1"/>
    <col min="6659" max="6659" width="11.59765625" style="118" customWidth="1"/>
    <col min="6660" max="6660" width="65.3984375" style="118" customWidth="1"/>
    <col min="6661" max="6661" width="8.69921875" style="118" bestFit="1" customWidth="1"/>
    <col min="6662" max="6662" width="9.8984375" style="118" customWidth="1"/>
    <col min="6663" max="6663" width="20" style="118" customWidth="1"/>
    <col min="6664" max="6664" width="23.3984375" style="118" customWidth="1"/>
    <col min="6665" max="6665" width="21.59765625" style="118" bestFit="1" customWidth="1"/>
    <col min="6666" max="6666" width="12.69921875" style="118" customWidth="1"/>
    <col min="6667" max="6667" width="15.5" style="118" customWidth="1"/>
    <col min="6668" max="6668" width="8.09765625" style="118" bestFit="1" customWidth="1"/>
    <col min="6669" max="6912" width="8.69921875" style="118"/>
    <col min="6913" max="6913" width="8.5" style="118" customWidth="1"/>
    <col min="6914" max="6914" width="13.59765625" style="118" bestFit="1" customWidth="1"/>
    <col min="6915" max="6915" width="11.59765625" style="118" customWidth="1"/>
    <col min="6916" max="6916" width="65.3984375" style="118" customWidth="1"/>
    <col min="6917" max="6917" width="8.69921875" style="118" bestFit="1" customWidth="1"/>
    <col min="6918" max="6918" width="9.8984375" style="118" customWidth="1"/>
    <col min="6919" max="6919" width="20" style="118" customWidth="1"/>
    <col min="6920" max="6920" width="23.3984375" style="118" customWidth="1"/>
    <col min="6921" max="6921" width="21.59765625" style="118" bestFit="1" customWidth="1"/>
    <col min="6922" max="6922" width="12.69921875" style="118" customWidth="1"/>
    <col min="6923" max="6923" width="15.5" style="118" customWidth="1"/>
    <col min="6924" max="6924" width="8.09765625" style="118" bestFit="1" customWidth="1"/>
    <col min="6925" max="7168" width="8.69921875" style="118"/>
    <col min="7169" max="7169" width="8.5" style="118" customWidth="1"/>
    <col min="7170" max="7170" width="13.59765625" style="118" bestFit="1" customWidth="1"/>
    <col min="7171" max="7171" width="11.59765625" style="118" customWidth="1"/>
    <col min="7172" max="7172" width="65.3984375" style="118" customWidth="1"/>
    <col min="7173" max="7173" width="8.69921875" style="118" bestFit="1" customWidth="1"/>
    <col min="7174" max="7174" width="9.8984375" style="118" customWidth="1"/>
    <col min="7175" max="7175" width="20" style="118" customWidth="1"/>
    <col min="7176" max="7176" width="23.3984375" style="118" customWidth="1"/>
    <col min="7177" max="7177" width="21.59765625" style="118" bestFit="1" customWidth="1"/>
    <col min="7178" max="7178" width="12.69921875" style="118" customWidth="1"/>
    <col min="7179" max="7179" width="15.5" style="118" customWidth="1"/>
    <col min="7180" max="7180" width="8.09765625" style="118" bestFit="1" customWidth="1"/>
    <col min="7181" max="7424" width="8.69921875" style="118"/>
    <col min="7425" max="7425" width="8.5" style="118" customWidth="1"/>
    <col min="7426" max="7426" width="13.59765625" style="118" bestFit="1" customWidth="1"/>
    <col min="7427" max="7427" width="11.59765625" style="118" customWidth="1"/>
    <col min="7428" max="7428" width="65.3984375" style="118" customWidth="1"/>
    <col min="7429" max="7429" width="8.69921875" style="118" bestFit="1" customWidth="1"/>
    <col min="7430" max="7430" width="9.8984375" style="118" customWidth="1"/>
    <col min="7431" max="7431" width="20" style="118" customWidth="1"/>
    <col min="7432" max="7432" width="23.3984375" style="118" customWidth="1"/>
    <col min="7433" max="7433" width="21.59765625" style="118" bestFit="1" customWidth="1"/>
    <col min="7434" max="7434" width="12.69921875" style="118" customWidth="1"/>
    <col min="7435" max="7435" width="15.5" style="118" customWidth="1"/>
    <col min="7436" max="7436" width="8.09765625" style="118" bestFit="1" customWidth="1"/>
    <col min="7437" max="7680" width="8.69921875" style="118"/>
    <col min="7681" max="7681" width="8.5" style="118" customWidth="1"/>
    <col min="7682" max="7682" width="13.59765625" style="118" bestFit="1" customWidth="1"/>
    <col min="7683" max="7683" width="11.59765625" style="118" customWidth="1"/>
    <col min="7684" max="7684" width="65.3984375" style="118" customWidth="1"/>
    <col min="7685" max="7685" width="8.69921875" style="118" bestFit="1" customWidth="1"/>
    <col min="7686" max="7686" width="9.8984375" style="118" customWidth="1"/>
    <col min="7687" max="7687" width="20" style="118" customWidth="1"/>
    <col min="7688" max="7688" width="23.3984375" style="118" customWidth="1"/>
    <col min="7689" max="7689" width="21.59765625" style="118" bestFit="1" customWidth="1"/>
    <col min="7690" max="7690" width="12.69921875" style="118" customWidth="1"/>
    <col min="7691" max="7691" width="15.5" style="118" customWidth="1"/>
    <col min="7692" max="7692" width="8.09765625" style="118" bestFit="1" customWidth="1"/>
    <col min="7693" max="7936" width="8.69921875" style="118"/>
    <col min="7937" max="7937" width="8.5" style="118" customWidth="1"/>
    <col min="7938" max="7938" width="13.59765625" style="118" bestFit="1" customWidth="1"/>
    <col min="7939" max="7939" width="11.59765625" style="118" customWidth="1"/>
    <col min="7940" max="7940" width="65.3984375" style="118" customWidth="1"/>
    <col min="7941" max="7941" width="8.69921875" style="118" bestFit="1" customWidth="1"/>
    <col min="7942" max="7942" width="9.8984375" style="118" customWidth="1"/>
    <col min="7943" max="7943" width="20" style="118" customWidth="1"/>
    <col min="7944" max="7944" width="23.3984375" style="118" customWidth="1"/>
    <col min="7945" max="7945" width="21.59765625" style="118" bestFit="1" customWidth="1"/>
    <col min="7946" max="7946" width="12.69921875" style="118" customWidth="1"/>
    <col min="7947" max="7947" width="15.5" style="118" customWidth="1"/>
    <col min="7948" max="7948" width="8.09765625" style="118" bestFit="1" customWidth="1"/>
    <col min="7949" max="8192" width="8.69921875" style="118"/>
    <col min="8193" max="8193" width="8.5" style="118" customWidth="1"/>
    <col min="8194" max="8194" width="13.59765625" style="118" bestFit="1" customWidth="1"/>
    <col min="8195" max="8195" width="11.59765625" style="118" customWidth="1"/>
    <col min="8196" max="8196" width="65.3984375" style="118" customWidth="1"/>
    <col min="8197" max="8197" width="8.69921875" style="118" bestFit="1" customWidth="1"/>
    <col min="8198" max="8198" width="9.8984375" style="118" customWidth="1"/>
    <col min="8199" max="8199" width="20" style="118" customWidth="1"/>
    <col min="8200" max="8200" width="23.3984375" style="118" customWidth="1"/>
    <col min="8201" max="8201" width="21.59765625" style="118" bestFit="1" customWidth="1"/>
    <col min="8202" max="8202" width="12.69921875" style="118" customWidth="1"/>
    <col min="8203" max="8203" width="15.5" style="118" customWidth="1"/>
    <col min="8204" max="8204" width="8.09765625" style="118" bestFit="1" customWidth="1"/>
    <col min="8205" max="8448" width="8.69921875" style="118"/>
    <col min="8449" max="8449" width="8.5" style="118" customWidth="1"/>
    <col min="8450" max="8450" width="13.59765625" style="118" bestFit="1" customWidth="1"/>
    <col min="8451" max="8451" width="11.59765625" style="118" customWidth="1"/>
    <col min="8452" max="8452" width="65.3984375" style="118" customWidth="1"/>
    <col min="8453" max="8453" width="8.69921875" style="118" bestFit="1" customWidth="1"/>
    <col min="8454" max="8454" width="9.8984375" style="118" customWidth="1"/>
    <col min="8455" max="8455" width="20" style="118" customWidth="1"/>
    <col min="8456" max="8456" width="23.3984375" style="118" customWidth="1"/>
    <col min="8457" max="8457" width="21.59765625" style="118" bestFit="1" customWidth="1"/>
    <col min="8458" max="8458" width="12.69921875" style="118" customWidth="1"/>
    <col min="8459" max="8459" width="15.5" style="118" customWidth="1"/>
    <col min="8460" max="8460" width="8.09765625" style="118" bestFit="1" customWidth="1"/>
    <col min="8461" max="8704" width="8.69921875" style="118"/>
    <col min="8705" max="8705" width="8.5" style="118" customWidth="1"/>
    <col min="8706" max="8706" width="13.59765625" style="118" bestFit="1" customWidth="1"/>
    <col min="8707" max="8707" width="11.59765625" style="118" customWidth="1"/>
    <col min="8708" max="8708" width="65.3984375" style="118" customWidth="1"/>
    <col min="8709" max="8709" width="8.69921875" style="118" bestFit="1" customWidth="1"/>
    <col min="8710" max="8710" width="9.8984375" style="118" customWidth="1"/>
    <col min="8711" max="8711" width="20" style="118" customWidth="1"/>
    <col min="8712" max="8712" width="23.3984375" style="118" customWidth="1"/>
    <col min="8713" max="8713" width="21.59765625" style="118" bestFit="1" customWidth="1"/>
    <col min="8714" max="8714" width="12.69921875" style="118" customWidth="1"/>
    <col min="8715" max="8715" width="15.5" style="118" customWidth="1"/>
    <col min="8716" max="8716" width="8.09765625" style="118" bestFit="1" customWidth="1"/>
    <col min="8717" max="8960" width="8.69921875" style="118"/>
    <col min="8961" max="8961" width="8.5" style="118" customWidth="1"/>
    <col min="8962" max="8962" width="13.59765625" style="118" bestFit="1" customWidth="1"/>
    <col min="8963" max="8963" width="11.59765625" style="118" customWidth="1"/>
    <col min="8964" max="8964" width="65.3984375" style="118" customWidth="1"/>
    <col min="8965" max="8965" width="8.69921875" style="118" bestFit="1" customWidth="1"/>
    <col min="8966" max="8966" width="9.8984375" style="118" customWidth="1"/>
    <col min="8967" max="8967" width="20" style="118" customWidth="1"/>
    <col min="8968" max="8968" width="23.3984375" style="118" customWidth="1"/>
    <col min="8969" max="8969" width="21.59765625" style="118" bestFit="1" customWidth="1"/>
    <col min="8970" max="8970" width="12.69921875" style="118" customWidth="1"/>
    <col min="8971" max="8971" width="15.5" style="118" customWidth="1"/>
    <col min="8972" max="8972" width="8.09765625" style="118" bestFit="1" customWidth="1"/>
    <col min="8973" max="9216" width="8.69921875" style="118"/>
    <col min="9217" max="9217" width="8.5" style="118" customWidth="1"/>
    <col min="9218" max="9218" width="13.59765625" style="118" bestFit="1" customWidth="1"/>
    <col min="9219" max="9219" width="11.59765625" style="118" customWidth="1"/>
    <col min="9220" max="9220" width="65.3984375" style="118" customWidth="1"/>
    <col min="9221" max="9221" width="8.69921875" style="118" bestFit="1" customWidth="1"/>
    <col min="9222" max="9222" width="9.8984375" style="118" customWidth="1"/>
    <col min="9223" max="9223" width="20" style="118" customWidth="1"/>
    <col min="9224" max="9224" width="23.3984375" style="118" customWidth="1"/>
    <col min="9225" max="9225" width="21.59765625" style="118" bestFit="1" customWidth="1"/>
    <col min="9226" max="9226" width="12.69921875" style="118" customWidth="1"/>
    <col min="9227" max="9227" width="15.5" style="118" customWidth="1"/>
    <col min="9228" max="9228" width="8.09765625" style="118" bestFit="1" customWidth="1"/>
    <col min="9229" max="9472" width="8.69921875" style="118"/>
    <col min="9473" max="9473" width="8.5" style="118" customWidth="1"/>
    <col min="9474" max="9474" width="13.59765625" style="118" bestFit="1" customWidth="1"/>
    <col min="9475" max="9475" width="11.59765625" style="118" customWidth="1"/>
    <col min="9476" max="9476" width="65.3984375" style="118" customWidth="1"/>
    <col min="9477" max="9477" width="8.69921875" style="118" bestFit="1" customWidth="1"/>
    <col min="9478" max="9478" width="9.8984375" style="118" customWidth="1"/>
    <col min="9479" max="9479" width="20" style="118" customWidth="1"/>
    <col min="9480" max="9480" width="23.3984375" style="118" customWidth="1"/>
    <col min="9481" max="9481" width="21.59765625" style="118" bestFit="1" customWidth="1"/>
    <col min="9482" max="9482" width="12.69921875" style="118" customWidth="1"/>
    <col min="9483" max="9483" width="15.5" style="118" customWidth="1"/>
    <col min="9484" max="9484" width="8.09765625" style="118" bestFit="1" customWidth="1"/>
    <col min="9485" max="9728" width="8.69921875" style="118"/>
    <col min="9729" max="9729" width="8.5" style="118" customWidth="1"/>
    <col min="9730" max="9730" width="13.59765625" style="118" bestFit="1" customWidth="1"/>
    <col min="9731" max="9731" width="11.59765625" style="118" customWidth="1"/>
    <col min="9732" max="9732" width="65.3984375" style="118" customWidth="1"/>
    <col min="9733" max="9733" width="8.69921875" style="118" bestFit="1" customWidth="1"/>
    <col min="9734" max="9734" width="9.8984375" style="118" customWidth="1"/>
    <col min="9735" max="9735" width="20" style="118" customWidth="1"/>
    <col min="9736" max="9736" width="23.3984375" style="118" customWidth="1"/>
    <col min="9737" max="9737" width="21.59765625" style="118" bestFit="1" customWidth="1"/>
    <col min="9738" max="9738" width="12.69921875" style="118" customWidth="1"/>
    <col min="9739" max="9739" width="15.5" style="118" customWidth="1"/>
    <col min="9740" max="9740" width="8.09765625" style="118" bestFit="1" customWidth="1"/>
    <col min="9741" max="9984" width="8.69921875" style="118"/>
    <col min="9985" max="9985" width="8.5" style="118" customWidth="1"/>
    <col min="9986" max="9986" width="13.59765625" style="118" bestFit="1" customWidth="1"/>
    <col min="9987" max="9987" width="11.59765625" style="118" customWidth="1"/>
    <col min="9988" max="9988" width="65.3984375" style="118" customWidth="1"/>
    <col min="9989" max="9989" width="8.69921875" style="118" bestFit="1" customWidth="1"/>
    <col min="9990" max="9990" width="9.8984375" style="118" customWidth="1"/>
    <col min="9991" max="9991" width="20" style="118" customWidth="1"/>
    <col min="9992" max="9992" width="23.3984375" style="118" customWidth="1"/>
    <col min="9993" max="9993" width="21.59765625" style="118" bestFit="1" customWidth="1"/>
    <col min="9994" max="9994" width="12.69921875" style="118" customWidth="1"/>
    <col min="9995" max="9995" width="15.5" style="118" customWidth="1"/>
    <col min="9996" max="9996" width="8.09765625" style="118" bestFit="1" customWidth="1"/>
    <col min="9997" max="10240" width="8.69921875" style="118"/>
    <col min="10241" max="10241" width="8.5" style="118" customWidth="1"/>
    <col min="10242" max="10242" width="13.59765625" style="118" bestFit="1" customWidth="1"/>
    <col min="10243" max="10243" width="11.59765625" style="118" customWidth="1"/>
    <col min="10244" max="10244" width="65.3984375" style="118" customWidth="1"/>
    <col min="10245" max="10245" width="8.69921875" style="118" bestFit="1" customWidth="1"/>
    <col min="10246" max="10246" width="9.8984375" style="118" customWidth="1"/>
    <col min="10247" max="10247" width="20" style="118" customWidth="1"/>
    <col min="10248" max="10248" width="23.3984375" style="118" customWidth="1"/>
    <col min="10249" max="10249" width="21.59765625" style="118" bestFit="1" customWidth="1"/>
    <col min="10250" max="10250" width="12.69921875" style="118" customWidth="1"/>
    <col min="10251" max="10251" width="15.5" style="118" customWidth="1"/>
    <col min="10252" max="10252" width="8.09765625" style="118" bestFit="1" customWidth="1"/>
    <col min="10253" max="10496" width="8.69921875" style="118"/>
    <col min="10497" max="10497" width="8.5" style="118" customWidth="1"/>
    <col min="10498" max="10498" width="13.59765625" style="118" bestFit="1" customWidth="1"/>
    <col min="10499" max="10499" width="11.59765625" style="118" customWidth="1"/>
    <col min="10500" max="10500" width="65.3984375" style="118" customWidth="1"/>
    <col min="10501" max="10501" width="8.69921875" style="118" bestFit="1" customWidth="1"/>
    <col min="10502" max="10502" width="9.8984375" style="118" customWidth="1"/>
    <col min="10503" max="10503" width="20" style="118" customWidth="1"/>
    <col min="10504" max="10504" width="23.3984375" style="118" customWidth="1"/>
    <col min="10505" max="10505" width="21.59765625" style="118" bestFit="1" customWidth="1"/>
    <col min="10506" max="10506" width="12.69921875" style="118" customWidth="1"/>
    <col min="10507" max="10507" width="15.5" style="118" customWidth="1"/>
    <col min="10508" max="10508" width="8.09765625" style="118" bestFit="1" customWidth="1"/>
    <col min="10509" max="10752" width="8.69921875" style="118"/>
    <col min="10753" max="10753" width="8.5" style="118" customWidth="1"/>
    <col min="10754" max="10754" width="13.59765625" style="118" bestFit="1" customWidth="1"/>
    <col min="10755" max="10755" width="11.59765625" style="118" customWidth="1"/>
    <col min="10756" max="10756" width="65.3984375" style="118" customWidth="1"/>
    <col min="10757" max="10757" width="8.69921875" style="118" bestFit="1" customWidth="1"/>
    <col min="10758" max="10758" width="9.8984375" style="118" customWidth="1"/>
    <col min="10759" max="10759" width="20" style="118" customWidth="1"/>
    <col min="10760" max="10760" width="23.3984375" style="118" customWidth="1"/>
    <col min="10761" max="10761" width="21.59765625" style="118" bestFit="1" customWidth="1"/>
    <col min="10762" max="10762" width="12.69921875" style="118" customWidth="1"/>
    <col min="10763" max="10763" width="15.5" style="118" customWidth="1"/>
    <col min="10764" max="10764" width="8.09765625" style="118" bestFit="1" customWidth="1"/>
    <col min="10765" max="11008" width="8.69921875" style="118"/>
    <col min="11009" max="11009" width="8.5" style="118" customWidth="1"/>
    <col min="11010" max="11010" width="13.59765625" style="118" bestFit="1" customWidth="1"/>
    <col min="11011" max="11011" width="11.59765625" style="118" customWidth="1"/>
    <col min="11012" max="11012" width="65.3984375" style="118" customWidth="1"/>
    <col min="11013" max="11013" width="8.69921875" style="118" bestFit="1" customWidth="1"/>
    <col min="11014" max="11014" width="9.8984375" style="118" customWidth="1"/>
    <col min="11015" max="11015" width="20" style="118" customWidth="1"/>
    <col min="11016" max="11016" width="23.3984375" style="118" customWidth="1"/>
    <col min="11017" max="11017" width="21.59765625" style="118" bestFit="1" customWidth="1"/>
    <col min="11018" max="11018" width="12.69921875" style="118" customWidth="1"/>
    <col min="11019" max="11019" width="15.5" style="118" customWidth="1"/>
    <col min="11020" max="11020" width="8.09765625" style="118" bestFit="1" customWidth="1"/>
    <col min="11021" max="11264" width="8.69921875" style="118"/>
    <col min="11265" max="11265" width="8.5" style="118" customWidth="1"/>
    <col min="11266" max="11266" width="13.59765625" style="118" bestFit="1" customWidth="1"/>
    <col min="11267" max="11267" width="11.59765625" style="118" customWidth="1"/>
    <col min="11268" max="11268" width="65.3984375" style="118" customWidth="1"/>
    <col min="11269" max="11269" width="8.69921875" style="118" bestFit="1" customWidth="1"/>
    <col min="11270" max="11270" width="9.8984375" style="118" customWidth="1"/>
    <col min="11271" max="11271" width="20" style="118" customWidth="1"/>
    <col min="11272" max="11272" width="23.3984375" style="118" customWidth="1"/>
    <col min="11273" max="11273" width="21.59765625" style="118" bestFit="1" customWidth="1"/>
    <col min="11274" max="11274" width="12.69921875" style="118" customWidth="1"/>
    <col min="11275" max="11275" width="15.5" style="118" customWidth="1"/>
    <col min="11276" max="11276" width="8.09765625" style="118" bestFit="1" customWidth="1"/>
    <col min="11277" max="11520" width="8.69921875" style="118"/>
    <col min="11521" max="11521" width="8.5" style="118" customWidth="1"/>
    <col min="11522" max="11522" width="13.59765625" style="118" bestFit="1" customWidth="1"/>
    <col min="11523" max="11523" width="11.59765625" style="118" customWidth="1"/>
    <col min="11524" max="11524" width="65.3984375" style="118" customWidth="1"/>
    <col min="11525" max="11525" width="8.69921875" style="118" bestFit="1" customWidth="1"/>
    <col min="11526" max="11526" width="9.8984375" style="118" customWidth="1"/>
    <col min="11527" max="11527" width="20" style="118" customWidth="1"/>
    <col min="11528" max="11528" width="23.3984375" style="118" customWidth="1"/>
    <col min="11529" max="11529" width="21.59765625" style="118" bestFit="1" customWidth="1"/>
    <col min="11530" max="11530" width="12.69921875" style="118" customWidth="1"/>
    <col min="11531" max="11531" width="15.5" style="118" customWidth="1"/>
    <col min="11532" max="11532" width="8.09765625" style="118" bestFit="1" customWidth="1"/>
    <col min="11533" max="11776" width="8.69921875" style="118"/>
    <col min="11777" max="11777" width="8.5" style="118" customWidth="1"/>
    <col min="11778" max="11778" width="13.59765625" style="118" bestFit="1" customWidth="1"/>
    <col min="11779" max="11779" width="11.59765625" style="118" customWidth="1"/>
    <col min="11780" max="11780" width="65.3984375" style="118" customWidth="1"/>
    <col min="11781" max="11781" width="8.69921875" style="118" bestFit="1" customWidth="1"/>
    <col min="11782" max="11782" width="9.8984375" style="118" customWidth="1"/>
    <col min="11783" max="11783" width="20" style="118" customWidth="1"/>
    <col min="11784" max="11784" width="23.3984375" style="118" customWidth="1"/>
    <col min="11785" max="11785" width="21.59765625" style="118" bestFit="1" customWidth="1"/>
    <col min="11786" max="11786" width="12.69921875" style="118" customWidth="1"/>
    <col min="11787" max="11787" width="15.5" style="118" customWidth="1"/>
    <col min="11788" max="11788" width="8.09765625" style="118" bestFit="1" customWidth="1"/>
    <col min="11789" max="12032" width="8.69921875" style="118"/>
    <col min="12033" max="12033" width="8.5" style="118" customWidth="1"/>
    <col min="12034" max="12034" width="13.59765625" style="118" bestFit="1" customWidth="1"/>
    <col min="12035" max="12035" width="11.59765625" style="118" customWidth="1"/>
    <col min="12036" max="12036" width="65.3984375" style="118" customWidth="1"/>
    <col min="12037" max="12037" width="8.69921875" style="118" bestFit="1" customWidth="1"/>
    <col min="12038" max="12038" width="9.8984375" style="118" customWidth="1"/>
    <col min="12039" max="12039" width="20" style="118" customWidth="1"/>
    <col min="12040" max="12040" width="23.3984375" style="118" customWidth="1"/>
    <col min="12041" max="12041" width="21.59765625" style="118" bestFit="1" customWidth="1"/>
    <col min="12042" max="12042" width="12.69921875" style="118" customWidth="1"/>
    <col min="12043" max="12043" width="15.5" style="118" customWidth="1"/>
    <col min="12044" max="12044" width="8.09765625" style="118" bestFit="1" customWidth="1"/>
    <col min="12045" max="12288" width="8.69921875" style="118"/>
    <col min="12289" max="12289" width="8.5" style="118" customWidth="1"/>
    <col min="12290" max="12290" width="13.59765625" style="118" bestFit="1" customWidth="1"/>
    <col min="12291" max="12291" width="11.59765625" style="118" customWidth="1"/>
    <col min="12292" max="12292" width="65.3984375" style="118" customWidth="1"/>
    <col min="12293" max="12293" width="8.69921875" style="118" bestFit="1" customWidth="1"/>
    <col min="12294" max="12294" width="9.8984375" style="118" customWidth="1"/>
    <col min="12295" max="12295" width="20" style="118" customWidth="1"/>
    <col min="12296" max="12296" width="23.3984375" style="118" customWidth="1"/>
    <col min="12297" max="12297" width="21.59765625" style="118" bestFit="1" customWidth="1"/>
    <col min="12298" max="12298" width="12.69921875" style="118" customWidth="1"/>
    <col min="12299" max="12299" width="15.5" style="118" customWidth="1"/>
    <col min="12300" max="12300" width="8.09765625" style="118" bestFit="1" customWidth="1"/>
    <col min="12301" max="12544" width="8.69921875" style="118"/>
    <col min="12545" max="12545" width="8.5" style="118" customWidth="1"/>
    <col min="12546" max="12546" width="13.59765625" style="118" bestFit="1" customWidth="1"/>
    <col min="12547" max="12547" width="11.59765625" style="118" customWidth="1"/>
    <col min="12548" max="12548" width="65.3984375" style="118" customWidth="1"/>
    <col min="12549" max="12549" width="8.69921875" style="118" bestFit="1" customWidth="1"/>
    <col min="12550" max="12550" width="9.8984375" style="118" customWidth="1"/>
    <col min="12551" max="12551" width="20" style="118" customWidth="1"/>
    <col min="12552" max="12552" width="23.3984375" style="118" customWidth="1"/>
    <col min="12553" max="12553" width="21.59765625" style="118" bestFit="1" customWidth="1"/>
    <col min="12554" max="12554" width="12.69921875" style="118" customWidth="1"/>
    <col min="12555" max="12555" width="15.5" style="118" customWidth="1"/>
    <col min="12556" max="12556" width="8.09765625" style="118" bestFit="1" customWidth="1"/>
    <col min="12557" max="12800" width="8.69921875" style="118"/>
    <col min="12801" max="12801" width="8.5" style="118" customWidth="1"/>
    <col min="12802" max="12802" width="13.59765625" style="118" bestFit="1" customWidth="1"/>
    <col min="12803" max="12803" width="11.59765625" style="118" customWidth="1"/>
    <col min="12804" max="12804" width="65.3984375" style="118" customWidth="1"/>
    <col min="12805" max="12805" width="8.69921875" style="118" bestFit="1" customWidth="1"/>
    <col min="12806" max="12806" width="9.8984375" style="118" customWidth="1"/>
    <col min="12807" max="12807" width="20" style="118" customWidth="1"/>
    <col min="12808" max="12808" width="23.3984375" style="118" customWidth="1"/>
    <col min="12809" max="12809" width="21.59765625" style="118" bestFit="1" customWidth="1"/>
    <col min="12810" max="12810" width="12.69921875" style="118" customWidth="1"/>
    <col min="12811" max="12811" width="15.5" style="118" customWidth="1"/>
    <col min="12812" max="12812" width="8.09765625" style="118" bestFit="1" customWidth="1"/>
    <col min="12813" max="13056" width="8.69921875" style="118"/>
    <col min="13057" max="13057" width="8.5" style="118" customWidth="1"/>
    <col min="13058" max="13058" width="13.59765625" style="118" bestFit="1" customWidth="1"/>
    <col min="13059" max="13059" width="11.59765625" style="118" customWidth="1"/>
    <col min="13060" max="13060" width="65.3984375" style="118" customWidth="1"/>
    <col min="13061" max="13061" width="8.69921875" style="118" bestFit="1" customWidth="1"/>
    <col min="13062" max="13062" width="9.8984375" style="118" customWidth="1"/>
    <col min="13063" max="13063" width="20" style="118" customWidth="1"/>
    <col min="13064" max="13064" width="23.3984375" style="118" customWidth="1"/>
    <col min="13065" max="13065" width="21.59765625" style="118" bestFit="1" customWidth="1"/>
    <col min="13066" max="13066" width="12.69921875" style="118" customWidth="1"/>
    <col min="13067" max="13067" width="15.5" style="118" customWidth="1"/>
    <col min="13068" max="13068" width="8.09765625" style="118" bestFit="1" customWidth="1"/>
    <col min="13069" max="13312" width="8.69921875" style="118"/>
    <col min="13313" max="13313" width="8.5" style="118" customWidth="1"/>
    <col min="13314" max="13314" width="13.59765625" style="118" bestFit="1" customWidth="1"/>
    <col min="13315" max="13315" width="11.59765625" style="118" customWidth="1"/>
    <col min="13316" max="13316" width="65.3984375" style="118" customWidth="1"/>
    <col min="13317" max="13317" width="8.69921875" style="118" bestFit="1" customWidth="1"/>
    <col min="13318" max="13318" width="9.8984375" style="118" customWidth="1"/>
    <col min="13319" max="13319" width="20" style="118" customWidth="1"/>
    <col min="13320" max="13320" width="23.3984375" style="118" customWidth="1"/>
    <col min="13321" max="13321" width="21.59765625" style="118" bestFit="1" customWidth="1"/>
    <col min="13322" max="13322" width="12.69921875" style="118" customWidth="1"/>
    <col min="13323" max="13323" width="15.5" style="118" customWidth="1"/>
    <col min="13324" max="13324" width="8.09765625" style="118" bestFit="1" customWidth="1"/>
    <col min="13325" max="13568" width="8.69921875" style="118"/>
    <col min="13569" max="13569" width="8.5" style="118" customWidth="1"/>
    <col min="13570" max="13570" width="13.59765625" style="118" bestFit="1" customWidth="1"/>
    <col min="13571" max="13571" width="11.59765625" style="118" customWidth="1"/>
    <col min="13572" max="13572" width="65.3984375" style="118" customWidth="1"/>
    <col min="13573" max="13573" width="8.69921875" style="118" bestFit="1" customWidth="1"/>
    <col min="13574" max="13574" width="9.8984375" style="118" customWidth="1"/>
    <col min="13575" max="13575" width="20" style="118" customWidth="1"/>
    <col min="13576" max="13576" width="23.3984375" style="118" customWidth="1"/>
    <col min="13577" max="13577" width="21.59765625" style="118" bestFit="1" customWidth="1"/>
    <col min="13578" max="13578" width="12.69921875" style="118" customWidth="1"/>
    <col min="13579" max="13579" width="15.5" style="118" customWidth="1"/>
    <col min="13580" max="13580" width="8.09765625" style="118" bestFit="1" customWidth="1"/>
    <col min="13581" max="13824" width="8.69921875" style="118"/>
    <col min="13825" max="13825" width="8.5" style="118" customWidth="1"/>
    <col min="13826" max="13826" width="13.59765625" style="118" bestFit="1" customWidth="1"/>
    <col min="13827" max="13827" width="11.59765625" style="118" customWidth="1"/>
    <col min="13828" max="13828" width="65.3984375" style="118" customWidth="1"/>
    <col min="13829" max="13829" width="8.69921875" style="118" bestFit="1" customWidth="1"/>
    <col min="13830" max="13830" width="9.8984375" style="118" customWidth="1"/>
    <col min="13831" max="13831" width="20" style="118" customWidth="1"/>
    <col min="13832" max="13832" width="23.3984375" style="118" customWidth="1"/>
    <col min="13833" max="13833" width="21.59765625" style="118" bestFit="1" customWidth="1"/>
    <col min="13834" max="13834" width="12.69921875" style="118" customWidth="1"/>
    <col min="13835" max="13835" width="15.5" style="118" customWidth="1"/>
    <col min="13836" max="13836" width="8.09765625" style="118" bestFit="1" customWidth="1"/>
    <col min="13837" max="14080" width="8.69921875" style="118"/>
    <col min="14081" max="14081" width="8.5" style="118" customWidth="1"/>
    <col min="14082" max="14082" width="13.59765625" style="118" bestFit="1" customWidth="1"/>
    <col min="14083" max="14083" width="11.59765625" style="118" customWidth="1"/>
    <col min="14084" max="14084" width="65.3984375" style="118" customWidth="1"/>
    <col min="14085" max="14085" width="8.69921875" style="118" bestFit="1" customWidth="1"/>
    <col min="14086" max="14086" width="9.8984375" style="118" customWidth="1"/>
    <col min="14087" max="14087" width="20" style="118" customWidth="1"/>
    <col min="14088" max="14088" width="23.3984375" style="118" customWidth="1"/>
    <col min="14089" max="14089" width="21.59765625" style="118" bestFit="1" customWidth="1"/>
    <col min="14090" max="14090" width="12.69921875" style="118" customWidth="1"/>
    <col min="14091" max="14091" width="15.5" style="118" customWidth="1"/>
    <col min="14092" max="14092" width="8.09765625" style="118" bestFit="1" customWidth="1"/>
    <col min="14093" max="14336" width="8.69921875" style="118"/>
    <col min="14337" max="14337" width="8.5" style="118" customWidth="1"/>
    <col min="14338" max="14338" width="13.59765625" style="118" bestFit="1" customWidth="1"/>
    <col min="14339" max="14339" width="11.59765625" style="118" customWidth="1"/>
    <col min="14340" max="14340" width="65.3984375" style="118" customWidth="1"/>
    <col min="14341" max="14341" width="8.69921875" style="118" bestFit="1" customWidth="1"/>
    <col min="14342" max="14342" width="9.8984375" style="118" customWidth="1"/>
    <col min="14343" max="14343" width="20" style="118" customWidth="1"/>
    <col min="14344" max="14344" width="23.3984375" style="118" customWidth="1"/>
    <col min="14345" max="14345" width="21.59765625" style="118" bestFit="1" customWidth="1"/>
    <col min="14346" max="14346" width="12.69921875" style="118" customWidth="1"/>
    <col min="14347" max="14347" width="15.5" style="118" customWidth="1"/>
    <col min="14348" max="14348" width="8.09765625" style="118" bestFit="1" customWidth="1"/>
    <col min="14349" max="14592" width="8.69921875" style="118"/>
    <col min="14593" max="14593" width="8.5" style="118" customWidth="1"/>
    <col min="14594" max="14594" width="13.59765625" style="118" bestFit="1" customWidth="1"/>
    <col min="14595" max="14595" width="11.59765625" style="118" customWidth="1"/>
    <col min="14596" max="14596" width="65.3984375" style="118" customWidth="1"/>
    <col min="14597" max="14597" width="8.69921875" style="118" bestFit="1" customWidth="1"/>
    <col min="14598" max="14598" width="9.8984375" style="118" customWidth="1"/>
    <col min="14599" max="14599" width="20" style="118" customWidth="1"/>
    <col min="14600" max="14600" width="23.3984375" style="118" customWidth="1"/>
    <col min="14601" max="14601" width="21.59765625" style="118" bestFit="1" customWidth="1"/>
    <col min="14602" max="14602" width="12.69921875" style="118" customWidth="1"/>
    <col min="14603" max="14603" width="15.5" style="118" customWidth="1"/>
    <col min="14604" max="14604" width="8.09765625" style="118" bestFit="1" customWidth="1"/>
    <col min="14605" max="14848" width="8.69921875" style="118"/>
    <col min="14849" max="14849" width="8.5" style="118" customWidth="1"/>
    <col min="14850" max="14850" width="13.59765625" style="118" bestFit="1" customWidth="1"/>
    <col min="14851" max="14851" width="11.59765625" style="118" customWidth="1"/>
    <col min="14852" max="14852" width="65.3984375" style="118" customWidth="1"/>
    <col min="14853" max="14853" width="8.69921875" style="118" bestFit="1" customWidth="1"/>
    <col min="14854" max="14854" width="9.8984375" style="118" customWidth="1"/>
    <col min="14855" max="14855" width="20" style="118" customWidth="1"/>
    <col min="14856" max="14856" width="23.3984375" style="118" customWidth="1"/>
    <col min="14857" max="14857" width="21.59765625" style="118" bestFit="1" customWidth="1"/>
    <col min="14858" max="14858" width="12.69921875" style="118" customWidth="1"/>
    <col min="14859" max="14859" width="15.5" style="118" customWidth="1"/>
    <col min="14860" max="14860" width="8.09765625" style="118" bestFit="1" customWidth="1"/>
    <col min="14861" max="15104" width="8.69921875" style="118"/>
    <col min="15105" max="15105" width="8.5" style="118" customWidth="1"/>
    <col min="15106" max="15106" width="13.59765625" style="118" bestFit="1" customWidth="1"/>
    <col min="15107" max="15107" width="11.59765625" style="118" customWidth="1"/>
    <col min="15108" max="15108" width="65.3984375" style="118" customWidth="1"/>
    <col min="15109" max="15109" width="8.69921875" style="118" bestFit="1" customWidth="1"/>
    <col min="15110" max="15110" width="9.8984375" style="118" customWidth="1"/>
    <col min="15111" max="15111" width="20" style="118" customWidth="1"/>
    <col min="15112" max="15112" width="23.3984375" style="118" customWidth="1"/>
    <col min="15113" max="15113" width="21.59765625" style="118" bestFit="1" customWidth="1"/>
    <col min="15114" max="15114" width="12.69921875" style="118" customWidth="1"/>
    <col min="15115" max="15115" width="15.5" style="118" customWidth="1"/>
    <col min="15116" max="15116" width="8.09765625" style="118" bestFit="1" customWidth="1"/>
    <col min="15117" max="15360" width="8.69921875" style="118"/>
    <col min="15361" max="15361" width="8.5" style="118" customWidth="1"/>
    <col min="15362" max="15362" width="13.59765625" style="118" bestFit="1" customWidth="1"/>
    <col min="15363" max="15363" width="11.59765625" style="118" customWidth="1"/>
    <col min="15364" max="15364" width="65.3984375" style="118" customWidth="1"/>
    <col min="15365" max="15365" width="8.69921875" style="118" bestFit="1" customWidth="1"/>
    <col min="15366" max="15366" width="9.8984375" style="118" customWidth="1"/>
    <col min="15367" max="15367" width="20" style="118" customWidth="1"/>
    <col min="15368" max="15368" width="23.3984375" style="118" customWidth="1"/>
    <col min="15369" max="15369" width="21.59765625" style="118" bestFit="1" customWidth="1"/>
    <col min="15370" max="15370" width="12.69921875" style="118" customWidth="1"/>
    <col min="15371" max="15371" width="15.5" style="118" customWidth="1"/>
    <col min="15372" max="15372" width="8.09765625" style="118" bestFit="1" customWidth="1"/>
    <col min="15373" max="15616" width="8.69921875" style="118"/>
    <col min="15617" max="15617" width="8.5" style="118" customWidth="1"/>
    <col min="15618" max="15618" width="13.59765625" style="118" bestFit="1" customWidth="1"/>
    <col min="15619" max="15619" width="11.59765625" style="118" customWidth="1"/>
    <col min="15620" max="15620" width="65.3984375" style="118" customWidth="1"/>
    <col min="15621" max="15621" width="8.69921875" style="118" bestFit="1" customWidth="1"/>
    <col min="15622" max="15622" width="9.8984375" style="118" customWidth="1"/>
    <col min="15623" max="15623" width="20" style="118" customWidth="1"/>
    <col min="15624" max="15624" width="23.3984375" style="118" customWidth="1"/>
    <col min="15625" max="15625" width="21.59765625" style="118" bestFit="1" customWidth="1"/>
    <col min="15626" max="15626" width="12.69921875" style="118" customWidth="1"/>
    <col min="15627" max="15627" width="15.5" style="118" customWidth="1"/>
    <col min="15628" max="15628" width="8.09765625" style="118" bestFit="1" customWidth="1"/>
    <col min="15629" max="15872" width="8.69921875" style="118"/>
    <col min="15873" max="15873" width="8.5" style="118" customWidth="1"/>
    <col min="15874" max="15874" width="13.59765625" style="118" bestFit="1" customWidth="1"/>
    <col min="15875" max="15875" width="11.59765625" style="118" customWidth="1"/>
    <col min="15876" max="15876" width="65.3984375" style="118" customWidth="1"/>
    <col min="15877" max="15877" width="8.69921875" style="118" bestFit="1" customWidth="1"/>
    <col min="15878" max="15878" width="9.8984375" style="118" customWidth="1"/>
    <col min="15879" max="15879" width="20" style="118" customWidth="1"/>
    <col min="15880" max="15880" width="23.3984375" style="118" customWidth="1"/>
    <col min="15881" max="15881" width="21.59765625" style="118" bestFit="1" customWidth="1"/>
    <col min="15882" max="15882" width="12.69921875" style="118" customWidth="1"/>
    <col min="15883" max="15883" width="15.5" style="118" customWidth="1"/>
    <col min="15884" max="15884" width="8.09765625" style="118" bestFit="1" customWidth="1"/>
    <col min="15885" max="16128" width="8.69921875" style="118"/>
    <col min="16129" max="16129" width="8.5" style="118" customWidth="1"/>
    <col min="16130" max="16130" width="13.59765625" style="118" bestFit="1" customWidth="1"/>
    <col min="16131" max="16131" width="11.59765625" style="118" customWidth="1"/>
    <col min="16132" max="16132" width="65.3984375" style="118" customWidth="1"/>
    <col min="16133" max="16133" width="8.69921875" style="118" bestFit="1" customWidth="1"/>
    <col min="16134" max="16134" width="9.8984375" style="118" customWidth="1"/>
    <col min="16135" max="16135" width="20" style="118" customWidth="1"/>
    <col min="16136" max="16136" width="23.3984375" style="118" customWidth="1"/>
    <col min="16137" max="16137" width="21.59765625" style="118" bestFit="1" customWidth="1"/>
    <col min="16138" max="16138" width="12.69921875" style="118" customWidth="1"/>
    <col min="16139" max="16139" width="15.5" style="118" customWidth="1"/>
    <col min="16140" max="16140" width="8.09765625" style="118" bestFit="1" customWidth="1"/>
    <col min="16141" max="16383" width="8.69921875" style="118"/>
    <col min="16384" max="16384" width="9" style="118" customWidth="1"/>
  </cols>
  <sheetData>
    <row r="1" spans="1:82" ht="20.399999999999999" customHeight="1">
      <c r="A1" s="194"/>
      <c r="B1" s="195"/>
      <c r="C1" s="196"/>
      <c r="D1" s="197"/>
      <c r="E1" s="198"/>
      <c r="F1" s="243"/>
      <c r="G1" s="199"/>
      <c r="H1" s="199"/>
      <c r="I1" s="745" t="s">
        <v>135</v>
      </c>
      <c r="J1" s="745"/>
      <c r="K1" s="745"/>
      <c r="L1" s="745"/>
      <c r="M1" s="745"/>
      <c r="N1" s="745"/>
      <c r="O1" s="745"/>
      <c r="P1" s="745"/>
      <c r="Q1" s="745"/>
      <c r="R1" s="745"/>
      <c r="S1" s="745"/>
      <c r="T1" s="745"/>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7"/>
    </row>
    <row r="2" spans="1:82" ht="19.2" customHeight="1">
      <c r="A2" s="200"/>
      <c r="B2" s="201"/>
      <c r="C2" s="202"/>
      <c r="D2" s="203"/>
      <c r="E2" s="204"/>
      <c r="F2" s="243"/>
      <c r="G2" s="199"/>
      <c r="H2" s="199"/>
      <c r="I2" s="745" t="s">
        <v>806</v>
      </c>
      <c r="J2" s="745"/>
      <c r="K2" s="745"/>
      <c r="L2" s="745"/>
      <c r="M2" s="745"/>
      <c r="N2" s="745"/>
      <c r="O2" s="745"/>
      <c r="P2" s="745"/>
      <c r="Q2" s="745"/>
      <c r="R2" s="745"/>
      <c r="S2" s="745"/>
      <c r="T2" s="745"/>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29"/>
      <c r="BA2" s="729"/>
      <c r="BB2" s="729"/>
      <c r="BC2" s="729"/>
      <c r="BD2" s="729"/>
      <c r="BE2" s="729"/>
      <c r="BF2" s="729"/>
      <c r="BG2" s="729"/>
      <c r="BH2" s="729"/>
      <c r="BI2" s="729"/>
      <c r="BJ2" s="729"/>
      <c r="BK2" s="729"/>
      <c r="BL2" s="729"/>
      <c r="BM2" s="729"/>
      <c r="BN2" s="729"/>
      <c r="BO2" s="729"/>
      <c r="BP2" s="729"/>
      <c r="BQ2" s="729"/>
      <c r="BR2" s="729"/>
      <c r="BS2" s="729"/>
      <c r="BT2" s="729"/>
      <c r="BU2" s="729"/>
      <c r="BV2" s="729"/>
      <c r="BW2" s="729"/>
      <c r="BX2" s="729"/>
      <c r="BY2" s="729"/>
      <c r="BZ2" s="729"/>
      <c r="CA2" s="729"/>
      <c r="CB2" s="730"/>
    </row>
    <row r="3" spans="1:82" ht="19.2" customHeight="1">
      <c r="A3" s="205"/>
      <c r="B3" s="206"/>
      <c r="C3" s="207"/>
      <c r="D3" s="208"/>
      <c r="E3" s="209"/>
      <c r="F3" s="243"/>
      <c r="G3" s="199"/>
      <c r="H3" s="199"/>
      <c r="I3" s="745" t="s">
        <v>807</v>
      </c>
      <c r="J3" s="745"/>
      <c r="K3" s="745"/>
      <c r="L3" s="745"/>
      <c r="M3" s="745"/>
      <c r="N3" s="745"/>
      <c r="O3" s="745"/>
      <c r="P3" s="745"/>
      <c r="Q3" s="745"/>
      <c r="R3" s="745"/>
      <c r="S3" s="745"/>
      <c r="T3" s="745"/>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30"/>
    </row>
    <row r="4" spans="1:82" s="557" customFormat="1" ht="9" customHeight="1">
      <c r="A4" s="731"/>
      <c r="B4" s="732"/>
      <c r="C4" s="732"/>
      <c r="D4" s="732"/>
      <c r="E4" s="732"/>
      <c r="F4" s="732"/>
      <c r="G4" s="732"/>
      <c r="H4" s="732"/>
      <c r="I4" s="743"/>
      <c r="J4" s="743"/>
      <c r="K4" s="743"/>
      <c r="L4" s="743"/>
      <c r="M4" s="743"/>
      <c r="N4" s="743"/>
      <c r="O4" s="743"/>
      <c r="P4" s="744"/>
      <c r="Q4" s="728"/>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30"/>
    </row>
    <row r="5" spans="1:82" s="557" customFormat="1" ht="20.25" customHeight="1">
      <c r="A5" s="746" t="s">
        <v>862</v>
      </c>
      <c r="B5" s="746"/>
      <c r="C5" s="746"/>
      <c r="D5" s="746"/>
      <c r="E5" s="746"/>
      <c r="F5" s="746"/>
      <c r="G5" s="746"/>
      <c r="H5" s="746"/>
      <c r="I5" s="746"/>
      <c r="J5" s="746"/>
      <c r="K5" s="746"/>
      <c r="L5" s="746"/>
      <c r="M5" s="746"/>
      <c r="N5" s="746"/>
      <c r="O5" s="746"/>
      <c r="P5" s="746"/>
      <c r="Q5" s="746"/>
      <c r="R5" s="746"/>
      <c r="S5" s="746"/>
      <c r="T5" s="746"/>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30"/>
    </row>
    <row r="6" spans="1:82" s="557" customFormat="1" ht="20.25" customHeight="1">
      <c r="A6" s="746" t="s">
        <v>863</v>
      </c>
      <c r="B6" s="746"/>
      <c r="C6" s="746"/>
      <c r="D6" s="746"/>
      <c r="E6" s="746"/>
      <c r="F6" s="746"/>
      <c r="G6" s="746"/>
      <c r="H6" s="746"/>
      <c r="I6" s="746"/>
      <c r="J6" s="746"/>
      <c r="K6" s="746"/>
      <c r="L6" s="746"/>
      <c r="M6" s="746"/>
      <c r="N6" s="746"/>
      <c r="O6" s="746"/>
      <c r="P6" s="746"/>
      <c r="Q6" s="746"/>
      <c r="R6" s="746"/>
      <c r="S6" s="746"/>
      <c r="T6" s="746"/>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30"/>
    </row>
    <row r="7" spans="1:82" s="557" customFormat="1" ht="20.25" customHeight="1">
      <c r="A7" s="746" t="s">
        <v>1250</v>
      </c>
      <c r="B7" s="746"/>
      <c r="C7" s="746"/>
      <c r="D7" s="746"/>
      <c r="E7" s="746"/>
      <c r="F7" s="746"/>
      <c r="G7" s="746"/>
      <c r="H7" s="746"/>
      <c r="I7" s="746"/>
      <c r="J7" s="746"/>
      <c r="K7" s="746"/>
      <c r="L7" s="746"/>
      <c r="M7" s="746"/>
      <c r="N7" s="746"/>
      <c r="O7" s="746"/>
      <c r="P7" s="746"/>
      <c r="Q7" s="746"/>
      <c r="R7" s="746"/>
      <c r="S7" s="746"/>
      <c r="T7" s="746"/>
      <c r="U7" s="558"/>
      <c r="V7" s="559"/>
      <c r="W7" s="558"/>
      <c r="X7" s="559"/>
      <c r="Y7" s="558"/>
      <c r="Z7" s="559"/>
      <c r="AA7" s="559"/>
      <c r="AB7" s="559"/>
      <c r="AC7" s="559"/>
      <c r="AD7" s="559"/>
      <c r="AE7" s="559"/>
      <c r="AF7" s="559"/>
      <c r="AG7" s="560"/>
      <c r="AH7" s="559"/>
      <c r="AI7" s="559"/>
      <c r="AJ7" s="559"/>
      <c r="AK7" s="559"/>
      <c r="AL7" s="559"/>
      <c r="AM7" s="559"/>
      <c r="AN7" s="559"/>
      <c r="AO7" s="559"/>
      <c r="AP7" s="559"/>
      <c r="AQ7" s="559"/>
      <c r="AR7" s="559"/>
      <c r="AS7" s="559"/>
      <c r="AT7" s="559"/>
      <c r="AU7" s="559"/>
      <c r="AV7" s="559"/>
      <c r="AW7" s="559"/>
      <c r="AX7" s="559"/>
      <c r="AY7" s="559"/>
      <c r="AZ7" s="559"/>
      <c r="BA7" s="559"/>
      <c r="BB7" s="559"/>
      <c r="BC7" s="559"/>
      <c r="BD7" s="559"/>
      <c r="BE7" s="558"/>
      <c r="BF7" s="559"/>
      <c r="BG7" s="559"/>
      <c r="BH7" s="559"/>
      <c r="BI7" s="558"/>
      <c r="BJ7" s="588"/>
      <c r="BK7" s="559"/>
      <c r="BL7" s="559"/>
      <c r="BM7" s="559"/>
      <c r="BN7" s="559"/>
      <c r="BO7" s="559"/>
      <c r="BP7" s="559"/>
      <c r="BQ7" s="559"/>
      <c r="BR7" s="559"/>
      <c r="BS7" s="559"/>
      <c r="BT7" s="559"/>
      <c r="BU7" s="558"/>
      <c r="BV7" s="559"/>
      <c r="BW7" s="558"/>
      <c r="BX7" s="559"/>
      <c r="BY7" s="558"/>
      <c r="BZ7" s="559"/>
      <c r="CA7" s="561"/>
      <c r="CB7" s="562"/>
    </row>
    <row r="8" spans="1:82" s="557" customFormat="1" ht="20.25" customHeight="1">
      <c r="A8" s="733" t="s">
        <v>1305</v>
      </c>
      <c r="B8" s="734"/>
      <c r="C8" s="734"/>
      <c r="D8" s="734"/>
      <c r="E8" s="734"/>
      <c r="F8" s="734"/>
      <c r="G8" s="734"/>
      <c r="H8" s="734"/>
      <c r="I8" s="734"/>
      <c r="J8" s="734"/>
      <c r="K8" s="734"/>
      <c r="L8" s="734"/>
      <c r="M8" s="734"/>
      <c r="N8" s="734"/>
      <c r="O8" s="734"/>
      <c r="P8" s="734"/>
      <c r="Q8" s="734"/>
      <c r="R8" s="734"/>
      <c r="S8" s="734"/>
      <c r="T8" s="734"/>
      <c r="U8" s="558"/>
      <c r="V8" s="559"/>
      <c r="W8" s="558"/>
      <c r="X8" s="559"/>
      <c r="Y8" s="558"/>
      <c r="Z8" s="559"/>
      <c r="AA8" s="559"/>
      <c r="AB8" s="559"/>
      <c r="AC8" s="559"/>
      <c r="AD8" s="559"/>
      <c r="AE8" s="559"/>
      <c r="AF8" s="559"/>
      <c r="AG8" s="560"/>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8"/>
      <c r="BF8" s="559"/>
      <c r="BG8" s="559"/>
      <c r="BH8" s="559"/>
      <c r="BI8" s="558"/>
      <c r="BJ8" s="588"/>
      <c r="BK8" s="559"/>
      <c r="BL8" s="559"/>
      <c r="BM8" s="559"/>
      <c r="BN8" s="559"/>
      <c r="BO8" s="559"/>
      <c r="BP8" s="559"/>
      <c r="BQ8" s="559"/>
      <c r="BR8" s="559"/>
      <c r="BS8" s="559"/>
      <c r="BT8" s="559"/>
      <c r="BU8" s="558"/>
      <c r="BV8" s="559"/>
      <c r="BW8" s="558"/>
      <c r="BX8" s="559"/>
      <c r="BY8" s="558"/>
      <c r="BZ8" s="559"/>
      <c r="CA8" s="561"/>
      <c r="CB8" s="562"/>
    </row>
    <row r="9" spans="1:82" s="557" customFormat="1" ht="20.25" customHeight="1">
      <c r="A9" s="563"/>
      <c r="B9" s="564"/>
      <c r="C9" s="565"/>
      <c r="D9" s="566"/>
      <c r="E9" s="565"/>
      <c r="F9" s="566"/>
      <c r="G9" s="567"/>
      <c r="H9" s="567"/>
      <c r="I9" s="568"/>
      <c r="J9" s="245"/>
      <c r="K9" s="586" t="s">
        <v>1322</v>
      </c>
      <c r="L9" s="587"/>
      <c r="M9" s="587"/>
      <c r="N9" s="587"/>
      <c r="O9" s="587"/>
      <c r="P9" s="587"/>
      <c r="Q9" s="587"/>
      <c r="R9" s="587"/>
      <c r="S9" s="587"/>
      <c r="T9" s="587"/>
      <c r="U9" s="587"/>
      <c r="V9" s="590"/>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604" t="s">
        <v>1323</v>
      </c>
      <c r="BI9" s="604"/>
      <c r="BJ9" s="604"/>
      <c r="BK9" s="599" t="s">
        <v>1324</v>
      </c>
      <c r="BL9" s="599"/>
      <c r="BM9" s="599"/>
      <c r="BN9" s="599"/>
      <c r="BO9" s="559"/>
      <c r="BP9" s="559"/>
      <c r="BQ9" s="559"/>
      <c r="BR9" s="559"/>
      <c r="BS9" s="559"/>
      <c r="BT9" s="559"/>
      <c r="BU9" s="558"/>
      <c r="BV9" s="559"/>
      <c r="BW9" s="558"/>
      <c r="BX9" s="559"/>
      <c r="BY9" s="558"/>
      <c r="BZ9" s="559"/>
      <c r="CA9" s="561"/>
      <c r="CB9" s="562"/>
    </row>
    <row r="10" spans="1:82" s="663" customFormat="1" ht="20.25" customHeight="1">
      <c r="A10" s="707" t="s">
        <v>136</v>
      </c>
      <c r="B10" s="708"/>
      <c r="C10" s="708"/>
      <c r="D10" s="708"/>
      <c r="E10" s="707" t="s">
        <v>138</v>
      </c>
      <c r="F10" s="708"/>
      <c r="G10" s="708"/>
      <c r="H10" s="708"/>
      <c r="I10" s="709" t="s">
        <v>1304</v>
      </c>
      <c r="J10" s="710" t="s">
        <v>808</v>
      </c>
      <c r="K10" s="711" t="s">
        <v>1264</v>
      </c>
      <c r="L10" s="711"/>
      <c r="M10" s="711" t="s">
        <v>1265</v>
      </c>
      <c r="N10" s="711"/>
      <c r="O10" s="711" t="s">
        <v>1266</v>
      </c>
      <c r="P10" s="711"/>
      <c r="Q10" s="711" t="s">
        <v>1267</v>
      </c>
      <c r="R10" s="711"/>
      <c r="S10" s="711" t="s">
        <v>1268</v>
      </c>
      <c r="T10" s="711"/>
      <c r="U10" s="711" t="s">
        <v>1269</v>
      </c>
      <c r="V10" s="711"/>
      <c r="W10" s="711" t="s">
        <v>1270</v>
      </c>
      <c r="X10" s="711"/>
      <c r="Y10" s="711" t="s">
        <v>1271</v>
      </c>
      <c r="Z10" s="711"/>
      <c r="AA10" s="711" t="s">
        <v>1272</v>
      </c>
      <c r="AB10" s="711"/>
      <c r="AC10" s="711" t="s">
        <v>1273</v>
      </c>
      <c r="AD10" s="711"/>
      <c r="AE10" s="711" t="s">
        <v>1274</v>
      </c>
      <c r="AF10" s="711"/>
      <c r="AG10" s="711" t="s">
        <v>1275</v>
      </c>
      <c r="AH10" s="711"/>
      <c r="AI10" s="711" t="s">
        <v>1276</v>
      </c>
      <c r="AJ10" s="711"/>
      <c r="AK10" s="711" t="s">
        <v>1277</v>
      </c>
      <c r="AL10" s="711"/>
      <c r="AM10" s="711" t="s">
        <v>1278</v>
      </c>
      <c r="AN10" s="711"/>
      <c r="AO10" s="711" t="s">
        <v>1279</v>
      </c>
      <c r="AP10" s="711"/>
      <c r="AQ10" s="711" t="s">
        <v>1280</v>
      </c>
      <c r="AR10" s="711"/>
      <c r="AS10" s="711" t="s">
        <v>1281</v>
      </c>
      <c r="AT10" s="711"/>
      <c r="AU10" s="711" t="s">
        <v>1282</v>
      </c>
      <c r="AV10" s="711"/>
      <c r="AW10" s="711" t="s">
        <v>1283</v>
      </c>
      <c r="AX10" s="711"/>
      <c r="AY10" s="711" t="s">
        <v>1284</v>
      </c>
      <c r="AZ10" s="711"/>
      <c r="BA10" s="711" t="s">
        <v>1285</v>
      </c>
      <c r="BB10" s="711"/>
      <c r="BC10" s="711" t="s">
        <v>1286</v>
      </c>
      <c r="BD10" s="711"/>
      <c r="BE10" s="711" t="s">
        <v>1287</v>
      </c>
      <c r="BF10" s="711"/>
      <c r="BG10" s="711" t="s">
        <v>1288</v>
      </c>
      <c r="BH10" s="711"/>
      <c r="BI10" s="712" t="s">
        <v>1289</v>
      </c>
      <c r="BJ10" s="712"/>
      <c r="BK10" s="711" t="s">
        <v>1290</v>
      </c>
      <c r="BL10" s="711"/>
      <c r="BM10" s="711" t="s">
        <v>1291</v>
      </c>
      <c r="BN10" s="711"/>
      <c r="BO10" s="711" t="s">
        <v>1292</v>
      </c>
      <c r="BP10" s="711"/>
      <c r="BQ10" s="711" t="s">
        <v>1293</v>
      </c>
      <c r="BR10" s="711"/>
      <c r="BS10" s="711" t="s">
        <v>1294</v>
      </c>
      <c r="BT10" s="711"/>
      <c r="BU10" s="711" t="s">
        <v>1295</v>
      </c>
      <c r="BV10" s="711"/>
      <c r="BW10" s="711" t="s">
        <v>1296</v>
      </c>
      <c r="BX10" s="711"/>
      <c r="BY10" s="711" t="s">
        <v>1297</v>
      </c>
      <c r="BZ10" s="711"/>
      <c r="CA10" s="713" t="s">
        <v>1313</v>
      </c>
      <c r="CB10" s="713" t="s">
        <v>1314</v>
      </c>
    </row>
    <row r="11" spans="1:82" s="663" customFormat="1" ht="17.25" customHeight="1">
      <c r="A11" s="707"/>
      <c r="B11" s="714" t="s">
        <v>137</v>
      </c>
      <c r="C11" s="714"/>
      <c r="D11" s="714"/>
      <c r="E11" s="707"/>
      <c r="F11" s="715" t="s">
        <v>139</v>
      </c>
      <c r="G11" s="716" t="s">
        <v>140</v>
      </c>
      <c r="H11" s="717" t="s">
        <v>141</v>
      </c>
      <c r="I11" s="709"/>
      <c r="J11" s="710"/>
      <c r="K11" s="718" t="s">
        <v>808</v>
      </c>
      <c r="L11" s="719" t="s">
        <v>809</v>
      </c>
      <c r="M11" s="718" t="s">
        <v>808</v>
      </c>
      <c r="N11" s="719" t="s">
        <v>809</v>
      </c>
      <c r="O11" s="718" t="s">
        <v>808</v>
      </c>
      <c r="P11" s="719" t="s">
        <v>809</v>
      </c>
      <c r="Q11" s="718" t="s">
        <v>808</v>
      </c>
      <c r="R11" s="719" t="s">
        <v>809</v>
      </c>
      <c r="S11" s="718" t="s">
        <v>808</v>
      </c>
      <c r="T11" s="719" t="s">
        <v>809</v>
      </c>
      <c r="U11" s="718" t="s">
        <v>808</v>
      </c>
      <c r="V11" s="720" t="s">
        <v>809</v>
      </c>
      <c r="W11" s="718" t="s">
        <v>808</v>
      </c>
      <c r="X11" s="719" t="s">
        <v>809</v>
      </c>
      <c r="Y11" s="718" t="s">
        <v>808</v>
      </c>
      <c r="Z11" s="719" t="s">
        <v>809</v>
      </c>
      <c r="AA11" s="721" t="s">
        <v>808</v>
      </c>
      <c r="AB11" s="719" t="s">
        <v>809</v>
      </c>
      <c r="AC11" s="721" t="s">
        <v>808</v>
      </c>
      <c r="AD11" s="719" t="s">
        <v>809</v>
      </c>
      <c r="AE11" s="721" t="s">
        <v>808</v>
      </c>
      <c r="AF11" s="719" t="s">
        <v>809</v>
      </c>
      <c r="AG11" s="722" t="s">
        <v>808</v>
      </c>
      <c r="AH11" s="719" t="s">
        <v>809</v>
      </c>
      <c r="AI11" s="721" t="s">
        <v>808</v>
      </c>
      <c r="AJ11" s="719" t="s">
        <v>809</v>
      </c>
      <c r="AK11" s="721" t="s">
        <v>808</v>
      </c>
      <c r="AL11" s="719" t="s">
        <v>809</v>
      </c>
      <c r="AM11" s="721" t="s">
        <v>808</v>
      </c>
      <c r="AN11" s="719" t="s">
        <v>809</v>
      </c>
      <c r="AO11" s="721" t="s">
        <v>808</v>
      </c>
      <c r="AP11" s="719" t="s">
        <v>809</v>
      </c>
      <c r="AQ11" s="721" t="s">
        <v>808</v>
      </c>
      <c r="AR11" s="719" t="s">
        <v>809</v>
      </c>
      <c r="AS11" s="721" t="s">
        <v>808</v>
      </c>
      <c r="AT11" s="719" t="s">
        <v>809</v>
      </c>
      <c r="AU11" s="721" t="s">
        <v>808</v>
      </c>
      <c r="AV11" s="719" t="s">
        <v>809</v>
      </c>
      <c r="AW11" s="721" t="s">
        <v>808</v>
      </c>
      <c r="AX11" s="719" t="s">
        <v>809</v>
      </c>
      <c r="AY11" s="721" t="s">
        <v>808</v>
      </c>
      <c r="AZ11" s="719" t="s">
        <v>809</v>
      </c>
      <c r="BA11" s="721" t="s">
        <v>808</v>
      </c>
      <c r="BB11" s="719" t="s">
        <v>809</v>
      </c>
      <c r="BC11" s="721" t="s">
        <v>808</v>
      </c>
      <c r="BD11" s="719" t="s">
        <v>809</v>
      </c>
      <c r="BE11" s="718" t="s">
        <v>808</v>
      </c>
      <c r="BF11" s="719" t="s">
        <v>809</v>
      </c>
      <c r="BG11" s="721" t="s">
        <v>808</v>
      </c>
      <c r="BH11" s="719" t="s">
        <v>809</v>
      </c>
      <c r="BI11" s="718" t="s">
        <v>808</v>
      </c>
      <c r="BJ11" s="723" t="s">
        <v>809</v>
      </c>
      <c r="BK11" s="721" t="s">
        <v>808</v>
      </c>
      <c r="BL11" s="719" t="s">
        <v>809</v>
      </c>
      <c r="BM11" s="721" t="s">
        <v>808</v>
      </c>
      <c r="BN11" s="719" t="s">
        <v>809</v>
      </c>
      <c r="BO11" s="721" t="s">
        <v>808</v>
      </c>
      <c r="BP11" s="719" t="s">
        <v>809</v>
      </c>
      <c r="BQ11" s="721" t="s">
        <v>808</v>
      </c>
      <c r="BR11" s="719" t="s">
        <v>809</v>
      </c>
      <c r="BS11" s="721" t="s">
        <v>808</v>
      </c>
      <c r="BT11" s="719" t="s">
        <v>809</v>
      </c>
      <c r="BU11" s="718" t="s">
        <v>808</v>
      </c>
      <c r="BV11" s="719" t="s">
        <v>809</v>
      </c>
      <c r="BW11" s="718" t="s">
        <v>808</v>
      </c>
      <c r="BX11" s="719" t="s">
        <v>809</v>
      </c>
      <c r="BY11" s="718" t="s">
        <v>808</v>
      </c>
      <c r="BZ11" s="719" t="s">
        <v>809</v>
      </c>
      <c r="CA11" s="724"/>
      <c r="CB11" s="724"/>
    </row>
    <row r="12" spans="1:82" s="666" customFormat="1" ht="18" customHeight="1">
      <c r="A12" s="669">
        <v>1</v>
      </c>
      <c r="B12" s="670"/>
      <c r="C12" s="671"/>
      <c r="D12" s="669"/>
      <c r="E12" s="672" t="s">
        <v>142</v>
      </c>
      <c r="F12" s="673"/>
      <c r="G12" s="674"/>
      <c r="H12" s="674"/>
      <c r="I12" s="674"/>
      <c r="J12" s="675"/>
      <c r="K12" s="676"/>
      <c r="L12" s="677"/>
      <c r="M12" s="676"/>
      <c r="N12" s="677"/>
      <c r="O12" s="676"/>
      <c r="P12" s="677"/>
      <c r="Q12" s="676"/>
      <c r="R12" s="677"/>
      <c r="S12" s="676"/>
      <c r="T12" s="677"/>
      <c r="U12" s="676"/>
      <c r="V12" s="678"/>
      <c r="W12" s="676"/>
      <c r="X12" s="677"/>
      <c r="Y12" s="676"/>
      <c r="Z12" s="677"/>
      <c r="AA12" s="679"/>
      <c r="AB12" s="677"/>
      <c r="AC12" s="679"/>
      <c r="AD12" s="677"/>
      <c r="AE12" s="679"/>
      <c r="AF12" s="677"/>
      <c r="AG12" s="680"/>
      <c r="AH12" s="677"/>
      <c r="AI12" s="679"/>
      <c r="AJ12" s="677"/>
      <c r="AK12" s="679"/>
      <c r="AL12" s="677"/>
      <c r="AM12" s="679"/>
      <c r="AN12" s="677"/>
      <c r="AO12" s="679"/>
      <c r="AP12" s="677"/>
      <c r="AQ12" s="679"/>
      <c r="AR12" s="677"/>
      <c r="AS12" s="679"/>
      <c r="AT12" s="677"/>
      <c r="AU12" s="679"/>
      <c r="AV12" s="677"/>
      <c r="AW12" s="679"/>
      <c r="AX12" s="677"/>
      <c r="AY12" s="679"/>
      <c r="AZ12" s="677"/>
      <c r="BA12" s="679"/>
      <c r="BB12" s="677"/>
      <c r="BC12" s="679"/>
      <c r="BD12" s="677"/>
      <c r="BE12" s="676"/>
      <c r="BF12" s="677"/>
      <c r="BG12" s="679"/>
      <c r="BH12" s="677"/>
      <c r="BI12" s="676"/>
      <c r="BJ12" s="681"/>
      <c r="BK12" s="679"/>
      <c r="BL12" s="677"/>
      <c r="BM12" s="679"/>
      <c r="BN12" s="677"/>
      <c r="BO12" s="679"/>
      <c r="BP12" s="677"/>
      <c r="BQ12" s="679"/>
      <c r="BR12" s="677"/>
      <c r="BS12" s="679"/>
      <c r="BT12" s="677"/>
      <c r="BU12" s="676"/>
      <c r="BV12" s="677"/>
      <c r="BW12" s="676"/>
      <c r="BX12" s="677"/>
      <c r="BY12" s="676"/>
      <c r="BZ12" s="677"/>
      <c r="CA12" s="682"/>
      <c r="CB12" s="683">
        <f>+BZ12+BX12+BV12+BT12+BR12+BP12+BN12+BL12+BJ12+BH12+BF12+BD12+BB12+AZ12+AX12+AV12+AT12+AR12+AP12+AN12+AL12+AJ12+AH12+AF12+AD12+AB12+Z12+X12+V12+T12+R12+P12+N12+L12</f>
        <v>0</v>
      </c>
    </row>
    <row r="13" spans="1:82" s="666" customFormat="1" ht="12.6">
      <c r="A13" s="669" t="s">
        <v>41</v>
      </c>
      <c r="B13" s="741" t="s">
        <v>143</v>
      </c>
      <c r="C13" s="741"/>
      <c r="D13" s="741"/>
      <c r="E13" s="741"/>
      <c r="F13" s="735"/>
      <c r="G13" s="735"/>
      <c r="H13" s="735"/>
      <c r="I13" s="677">
        <v>5156934.37</v>
      </c>
      <c r="J13" s="684">
        <f t="shared" ref="J13:J21" si="0">+I13/$I$75</f>
        <v>5.7344132966238963E-2</v>
      </c>
      <c r="K13" s="680">
        <v>0.10010634143516405</v>
      </c>
      <c r="L13" s="677">
        <f>ROUND(K13*$I13,2)</f>
        <v>516241.83</v>
      </c>
      <c r="M13" s="680">
        <v>0.17648057445649915</v>
      </c>
      <c r="N13" s="677">
        <f>ROUND(M13*$I13,2)</f>
        <v>910098.74</v>
      </c>
      <c r="O13" s="680">
        <v>0.17674744370282902</v>
      </c>
      <c r="P13" s="677">
        <f>ROUND(O13*$I13,2)</f>
        <v>911474.97</v>
      </c>
      <c r="Q13" s="680">
        <v>0.17932062672498258</v>
      </c>
      <c r="R13" s="677">
        <f>ROUND(Q13*$I13,2)</f>
        <v>924744.7</v>
      </c>
      <c r="S13" s="680">
        <v>0.14371063474213103</v>
      </c>
      <c r="T13" s="677">
        <f>ROUND(S13*$I13,2)</f>
        <v>741106.31</v>
      </c>
      <c r="U13" s="680">
        <v>0.18410219878916223</v>
      </c>
      <c r="V13" s="678">
        <f>ROUND(U13*$I13,2)</f>
        <v>949402.96</v>
      </c>
      <c r="W13" s="680">
        <v>0</v>
      </c>
      <c r="X13" s="677">
        <f>ROUND(W13*$I13,2)</f>
        <v>0</v>
      </c>
      <c r="Y13" s="680">
        <v>0</v>
      </c>
      <c r="Z13" s="677">
        <f>ROUND(Y13*$I13,2)</f>
        <v>0</v>
      </c>
      <c r="AA13" s="680">
        <v>0</v>
      </c>
      <c r="AB13" s="677">
        <f>ROUND(AA13*$I13,2)</f>
        <v>0</v>
      </c>
      <c r="AC13" s="680">
        <v>0</v>
      </c>
      <c r="AD13" s="677">
        <f>ROUND(AC13*$I13,2)</f>
        <v>0</v>
      </c>
      <c r="AE13" s="680">
        <v>0</v>
      </c>
      <c r="AF13" s="677">
        <f>ROUND(AE13*$I13,2)</f>
        <v>0</v>
      </c>
      <c r="AG13" s="680">
        <v>2.324068720507342E-3</v>
      </c>
      <c r="AH13" s="677">
        <f>ROUND(AG13*$I13,2)</f>
        <v>11985.07</v>
      </c>
      <c r="AI13" s="680">
        <v>0</v>
      </c>
      <c r="AJ13" s="677">
        <f>ROUND(AI13*$I13,2)</f>
        <v>0</v>
      </c>
      <c r="AK13" s="680">
        <v>0</v>
      </c>
      <c r="AL13" s="677">
        <f>ROUND(AK13*$I13,2)</f>
        <v>0</v>
      </c>
      <c r="AM13" s="680">
        <v>0</v>
      </c>
      <c r="AN13" s="677">
        <f>ROUND(AM13*$I13,2)</f>
        <v>0</v>
      </c>
      <c r="AO13" s="680">
        <v>0</v>
      </c>
      <c r="AP13" s="677">
        <f>ROUND(AO13*$I13,2)</f>
        <v>0</v>
      </c>
      <c r="AQ13" s="680">
        <v>0</v>
      </c>
      <c r="AR13" s="677">
        <f>ROUND(AQ13*$I13,2)</f>
        <v>0</v>
      </c>
      <c r="AS13" s="680">
        <v>0</v>
      </c>
      <c r="AT13" s="677">
        <f>ROUND(AS13*$I13,2)</f>
        <v>0</v>
      </c>
      <c r="AU13" s="680">
        <v>0</v>
      </c>
      <c r="AV13" s="677">
        <f>ROUND(AU13*$I13,2)</f>
        <v>0</v>
      </c>
      <c r="AW13" s="680">
        <v>0</v>
      </c>
      <c r="AX13" s="677">
        <f>ROUND(AW13*$I13,2)</f>
        <v>0</v>
      </c>
      <c r="AY13" s="680">
        <v>0</v>
      </c>
      <c r="AZ13" s="677">
        <f>ROUND(AY13*$I13,2)</f>
        <v>0</v>
      </c>
      <c r="BA13" s="680">
        <v>0</v>
      </c>
      <c r="BB13" s="677">
        <f>ROUND(BA13*$I13,2)</f>
        <v>0</v>
      </c>
      <c r="BC13" s="680">
        <v>0</v>
      </c>
      <c r="BD13" s="677">
        <f>ROUND(BC13*$I13,2)</f>
        <v>0</v>
      </c>
      <c r="BE13" s="680">
        <v>2.324068720507342E-3</v>
      </c>
      <c r="BF13" s="677">
        <f>ROUND(BE13*$I13,2)</f>
        <v>11985.07</v>
      </c>
      <c r="BG13" s="680">
        <v>0</v>
      </c>
      <c r="BH13" s="677">
        <f>ROUND(BG13*$I13,2)</f>
        <v>0</v>
      </c>
      <c r="BI13" s="680">
        <v>0</v>
      </c>
      <c r="BJ13" s="681">
        <f>ROUND(BI13*$I13,2)</f>
        <v>0</v>
      </c>
      <c r="BK13" s="680">
        <v>0</v>
      </c>
      <c r="BL13" s="677">
        <f>ROUND(BK13*$I13,2)</f>
        <v>0</v>
      </c>
      <c r="BM13" s="680">
        <v>0</v>
      </c>
      <c r="BN13" s="677">
        <f>ROUND(BM13*$I13,2)</f>
        <v>0</v>
      </c>
      <c r="BO13" s="680">
        <v>0</v>
      </c>
      <c r="BP13" s="677">
        <f>ROUND(BO13*$I13,2)</f>
        <v>0</v>
      </c>
      <c r="BQ13" s="680">
        <v>0</v>
      </c>
      <c r="BR13" s="677">
        <f>ROUND(BQ13*$I13,2)</f>
        <v>0</v>
      </c>
      <c r="BS13" s="680">
        <v>0</v>
      </c>
      <c r="BT13" s="677">
        <f>ROUND(BS13*$I13,2)</f>
        <v>0</v>
      </c>
      <c r="BU13" s="680">
        <v>1.0425185574844145E-2</v>
      </c>
      <c r="BV13" s="677">
        <f>ROUND(BU13*$I13,2)</f>
        <v>53762</v>
      </c>
      <c r="BW13" s="680">
        <v>1.3966966359748218E-2</v>
      </c>
      <c r="BX13" s="677">
        <f>ROUND(BW13*$I13,2)</f>
        <v>72026.73</v>
      </c>
      <c r="BY13" s="680">
        <v>1.049189E-2</v>
      </c>
      <c r="BZ13" s="677">
        <f>ROUND(BY13*$I13,2)</f>
        <v>54105.99</v>
      </c>
      <c r="CA13" s="680">
        <f>+CB13/I13</f>
        <v>1</v>
      </c>
      <c r="CB13" s="677">
        <f>+BZ13+BX13+BV13+BT13+BR13+BP13+BN13+BL13+BJ13+BH13+BF13+BD13+BB13+AZ13+AX13+AV13+AT13+AR13+AP13+AN13+AL13+AJ13+AH13+AF13+AD13+AB13+Z13+X13+V13+T13+R13+P13+N13+L13</f>
        <v>5156934.37</v>
      </c>
      <c r="CC13" s="664">
        <f>+I13-CB13</f>
        <v>0</v>
      </c>
      <c r="CD13" s="665">
        <f>+CC13/$I13</f>
        <v>0</v>
      </c>
    </row>
    <row r="14" spans="1:82" s="666" customFormat="1" ht="12.6">
      <c r="A14" s="669" t="s">
        <v>42</v>
      </c>
      <c r="B14" s="737" t="s">
        <v>1263</v>
      </c>
      <c r="C14" s="737"/>
      <c r="D14" s="737"/>
      <c r="E14" s="737"/>
      <c r="F14" s="735"/>
      <c r="G14" s="735"/>
      <c r="H14" s="735"/>
      <c r="I14" s="677">
        <v>164215.25</v>
      </c>
      <c r="J14" s="684">
        <f t="shared" si="0"/>
        <v>1.826042461557286E-3</v>
      </c>
      <c r="K14" s="680">
        <v>1</v>
      </c>
      <c r="L14" s="677">
        <f t="shared" ref="L14:L21" si="1">ROUND(K14*$I14,2)</f>
        <v>164215.25</v>
      </c>
      <c r="M14" s="680">
        <v>0</v>
      </c>
      <c r="N14" s="677">
        <f t="shared" ref="N14" si="2">ROUND(M14*$I14,2)</f>
        <v>0</v>
      </c>
      <c r="O14" s="680">
        <v>0</v>
      </c>
      <c r="P14" s="677">
        <f t="shared" ref="P14" si="3">ROUND(O14*$I14,2)</f>
        <v>0</v>
      </c>
      <c r="Q14" s="680">
        <v>0</v>
      </c>
      <c r="R14" s="677">
        <f t="shared" ref="R14" si="4">ROUND(Q14*$I14,2)</f>
        <v>0</v>
      </c>
      <c r="S14" s="680">
        <v>0</v>
      </c>
      <c r="T14" s="677">
        <f t="shared" ref="T14" si="5">ROUND(S14*$I14,2)</f>
        <v>0</v>
      </c>
      <c r="U14" s="680">
        <v>0</v>
      </c>
      <c r="V14" s="678">
        <f t="shared" ref="V14" si="6">ROUND(U14*$I14,2)</f>
        <v>0</v>
      </c>
      <c r="W14" s="680">
        <v>0</v>
      </c>
      <c r="X14" s="677">
        <f t="shared" ref="X14" si="7">ROUND(W14*$I14,2)</f>
        <v>0</v>
      </c>
      <c r="Y14" s="680">
        <v>0</v>
      </c>
      <c r="Z14" s="677">
        <f t="shared" ref="Z14" si="8">ROUND(Y14*$I14,2)</f>
        <v>0</v>
      </c>
      <c r="AA14" s="680">
        <v>0</v>
      </c>
      <c r="AB14" s="677">
        <f t="shared" ref="AB14" si="9">ROUND(AA14*$I14,2)</f>
        <v>0</v>
      </c>
      <c r="AC14" s="680">
        <v>0</v>
      </c>
      <c r="AD14" s="677">
        <f t="shared" ref="AD14" si="10">ROUND(AC14*$I14,2)</f>
        <v>0</v>
      </c>
      <c r="AE14" s="680">
        <v>0</v>
      </c>
      <c r="AF14" s="677">
        <f t="shared" ref="AF14" si="11">ROUND(AE14*$I14,2)</f>
        <v>0</v>
      </c>
      <c r="AG14" s="680">
        <v>0</v>
      </c>
      <c r="AH14" s="677">
        <f t="shared" ref="AH14" si="12">ROUND(AG14*$I14,2)</f>
        <v>0</v>
      </c>
      <c r="AI14" s="680">
        <v>0</v>
      </c>
      <c r="AJ14" s="677">
        <f t="shared" ref="AJ14" si="13">ROUND(AI14*$I14,2)</f>
        <v>0</v>
      </c>
      <c r="AK14" s="680">
        <v>0</v>
      </c>
      <c r="AL14" s="677">
        <f t="shared" ref="AL14" si="14">ROUND(AK14*$I14,2)</f>
        <v>0</v>
      </c>
      <c r="AM14" s="680">
        <v>0</v>
      </c>
      <c r="AN14" s="677">
        <f t="shared" ref="AN14" si="15">ROUND(AM14*$I14,2)</f>
        <v>0</v>
      </c>
      <c r="AO14" s="680">
        <v>0</v>
      </c>
      <c r="AP14" s="677">
        <f t="shared" ref="AP14" si="16">ROUND(AO14*$I14,2)</f>
        <v>0</v>
      </c>
      <c r="AQ14" s="680">
        <v>0</v>
      </c>
      <c r="AR14" s="677">
        <f t="shared" ref="AR14" si="17">ROUND(AQ14*$I14,2)</f>
        <v>0</v>
      </c>
      <c r="AS14" s="680">
        <v>0</v>
      </c>
      <c r="AT14" s="677">
        <f t="shared" ref="AT14" si="18">ROUND(AS14*$I14,2)</f>
        <v>0</v>
      </c>
      <c r="AU14" s="680">
        <v>0</v>
      </c>
      <c r="AV14" s="677">
        <f t="shared" ref="AV14" si="19">ROUND(AU14*$I14,2)</f>
        <v>0</v>
      </c>
      <c r="AW14" s="680">
        <v>0</v>
      </c>
      <c r="AX14" s="677">
        <f t="shared" ref="AX14" si="20">ROUND(AW14*$I14,2)</f>
        <v>0</v>
      </c>
      <c r="AY14" s="680">
        <v>0</v>
      </c>
      <c r="AZ14" s="677">
        <f t="shared" ref="AZ14" si="21">ROUND(AY14*$I14,2)</f>
        <v>0</v>
      </c>
      <c r="BA14" s="680">
        <v>0</v>
      </c>
      <c r="BB14" s="677">
        <f t="shared" ref="BB14" si="22">ROUND(BA14*$I14,2)</f>
        <v>0</v>
      </c>
      <c r="BC14" s="680">
        <v>0</v>
      </c>
      <c r="BD14" s="677">
        <f t="shared" ref="BD14" si="23">ROUND(BC14*$I14,2)</f>
        <v>0</v>
      </c>
      <c r="BE14" s="680">
        <v>0</v>
      </c>
      <c r="BF14" s="677">
        <f t="shared" ref="BF14" si="24">ROUND(BE14*$I14,2)</f>
        <v>0</v>
      </c>
      <c r="BG14" s="680">
        <v>0</v>
      </c>
      <c r="BH14" s="677">
        <f t="shared" ref="BH14" si="25">ROUND(BG14*$I14,2)</f>
        <v>0</v>
      </c>
      <c r="BI14" s="680">
        <v>0</v>
      </c>
      <c r="BJ14" s="681">
        <f t="shared" ref="BJ14:BJ21" si="26">ROUND(BI14*$I14,2)</f>
        <v>0</v>
      </c>
      <c r="BK14" s="680">
        <v>0</v>
      </c>
      <c r="BL14" s="677">
        <f t="shared" ref="BL14" si="27">ROUND(BK14*$I14,2)</f>
        <v>0</v>
      </c>
      <c r="BM14" s="680">
        <v>0</v>
      </c>
      <c r="BN14" s="677">
        <f t="shared" ref="BN14" si="28">ROUND(BM14*$I14,2)</f>
        <v>0</v>
      </c>
      <c r="BO14" s="680">
        <v>0</v>
      </c>
      <c r="BP14" s="677">
        <f t="shared" ref="BP14" si="29">ROUND(BO14*$I14,2)</f>
        <v>0</v>
      </c>
      <c r="BQ14" s="680">
        <v>0</v>
      </c>
      <c r="BR14" s="677">
        <f t="shared" ref="BR14" si="30">ROUND(BQ14*$I14,2)</f>
        <v>0</v>
      </c>
      <c r="BS14" s="680">
        <v>0</v>
      </c>
      <c r="BT14" s="677">
        <f t="shared" ref="BT14" si="31">ROUND(BS14*$I14,2)</f>
        <v>0</v>
      </c>
      <c r="BU14" s="680">
        <v>0</v>
      </c>
      <c r="BV14" s="677">
        <f t="shared" ref="BV14" si="32">ROUND(BU14*$I14,2)</f>
        <v>0</v>
      </c>
      <c r="BW14" s="680">
        <v>0</v>
      </c>
      <c r="BX14" s="677">
        <f t="shared" ref="BX14" si="33">ROUND(BW14*$I14,2)</f>
        <v>0</v>
      </c>
      <c r="BY14" s="680">
        <v>0</v>
      </c>
      <c r="BZ14" s="677">
        <f t="shared" ref="BZ14" si="34">ROUND(BY14*$I14,2)</f>
        <v>0</v>
      </c>
      <c r="CA14" s="680">
        <f t="shared" ref="CA14:CA21" si="35">+CB14/I14</f>
        <v>1</v>
      </c>
      <c r="CB14" s="677">
        <f t="shared" ref="CB14:CB21" si="36">+BZ14+BX14+BV14+BT14+BR14+BP14+BN14+BL14+BJ14+BH14+BF14+BD14+BB14+AZ14+AX14+AV14+AT14+AR14+AP14+AN14+AL14+AJ14+AH14+AF14+AD14+AB14+Z14+X14+V14+T14+R14+P14+N14+L14</f>
        <v>164215.25</v>
      </c>
      <c r="CC14" s="664">
        <f t="shared" ref="CC14:CC65" si="37">+I14-CB14</f>
        <v>0</v>
      </c>
      <c r="CD14" s="665">
        <f t="shared" ref="CD14:CD65" si="38">+CC14/$I14</f>
        <v>0</v>
      </c>
    </row>
    <row r="15" spans="1:82" s="666" customFormat="1" ht="15.6" customHeight="1">
      <c r="A15" s="669" t="s">
        <v>181</v>
      </c>
      <c r="B15" s="737" t="s">
        <v>1325</v>
      </c>
      <c r="C15" s="741"/>
      <c r="D15" s="741"/>
      <c r="E15" s="741"/>
      <c r="F15" s="735"/>
      <c r="G15" s="735"/>
      <c r="H15" s="735"/>
      <c r="I15" s="677">
        <v>205145.29</v>
      </c>
      <c r="J15" s="684">
        <f t="shared" si="0"/>
        <v>2.2811767502012347E-3</v>
      </c>
      <c r="K15" s="680">
        <v>0</v>
      </c>
      <c r="L15" s="677">
        <f t="shared" si="1"/>
        <v>0</v>
      </c>
      <c r="M15" s="680">
        <v>0</v>
      </c>
      <c r="N15" s="677">
        <f t="shared" ref="N15" si="39">ROUND(M15*$I15,2)</f>
        <v>0</v>
      </c>
      <c r="O15" s="680">
        <v>0</v>
      </c>
      <c r="P15" s="677">
        <f t="shared" ref="P15" si="40">ROUND(O15*$I15,2)</f>
        <v>0</v>
      </c>
      <c r="Q15" s="680">
        <v>0</v>
      </c>
      <c r="R15" s="677">
        <f t="shared" ref="R15" si="41">ROUND(Q15*$I15,2)</f>
        <v>0</v>
      </c>
      <c r="S15" s="680">
        <v>0</v>
      </c>
      <c r="T15" s="677">
        <f t="shared" ref="T15" si="42">ROUND(S15*$I15,2)</f>
        <v>0</v>
      </c>
      <c r="U15" s="680">
        <v>0</v>
      </c>
      <c r="V15" s="678">
        <f t="shared" ref="V15" si="43">ROUND(U15*$I15,2)</f>
        <v>0</v>
      </c>
      <c r="W15" s="680">
        <v>0</v>
      </c>
      <c r="X15" s="677">
        <f t="shared" ref="X15" si="44">ROUND(W15*$I15,2)</f>
        <v>0</v>
      </c>
      <c r="Y15" s="680">
        <v>9.870840895656241E-2</v>
      </c>
      <c r="Z15" s="677">
        <f t="shared" ref="Z15" si="45">ROUND(Y15*$I15,2)</f>
        <v>20249.57</v>
      </c>
      <c r="AA15" s="680">
        <v>9.870840895656241E-2</v>
      </c>
      <c r="AB15" s="677">
        <f t="shared" ref="AB15" si="46">ROUND(AA15*$I15,2)</f>
        <v>20249.57</v>
      </c>
      <c r="AC15" s="680">
        <v>9.870840895656241E-2</v>
      </c>
      <c r="AD15" s="677">
        <f t="shared" ref="AD15" si="47">ROUND(AC15*$I15,2)</f>
        <v>20249.57</v>
      </c>
      <c r="AE15" s="680">
        <v>0.10516651704574745</v>
      </c>
      <c r="AF15" s="677">
        <f t="shared" ref="AF15" si="48">ROUND(AE15*$I15,2)</f>
        <v>21574.42</v>
      </c>
      <c r="AG15" s="680">
        <v>9.870840895656241E-2</v>
      </c>
      <c r="AH15" s="677">
        <f t="shared" ref="AH15" si="49">ROUND(AG15*$I15,2)</f>
        <v>20249.57</v>
      </c>
      <c r="AI15" s="680">
        <v>9.870840895656241E-2</v>
      </c>
      <c r="AJ15" s="677">
        <f t="shared" ref="AJ15" si="50">ROUND(AI15*$I15,2)</f>
        <v>20249.57</v>
      </c>
      <c r="AK15" s="680">
        <v>9.870840895656241E-2</v>
      </c>
      <c r="AL15" s="677">
        <f t="shared" ref="AL15" si="51">ROUND(AK15*$I15,2)</f>
        <v>20249.57</v>
      </c>
      <c r="AM15" s="680">
        <v>9.870840895656241E-2</v>
      </c>
      <c r="AN15" s="677">
        <f t="shared" ref="AN15" si="52">ROUND(AM15*$I15,2)</f>
        <v>20249.57</v>
      </c>
      <c r="AO15" s="680">
        <v>9.870840895656241E-2</v>
      </c>
      <c r="AP15" s="677">
        <f t="shared" ref="AP15" si="53">ROUND(AO15*$I15,2)</f>
        <v>20249.57</v>
      </c>
      <c r="AQ15" s="680">
        <v>9.870840895656241E-2</v>
      </c>
      <c r="AR15" s="677">
        <f t="shared" ref="AR15" si="54">ROUND(AQ15*$I15,2)</f>
        <v>20249.57</v>
      </c>
      <c r="AS15" s="680">
        <v>0</v>
      </c>
      <c r="AT15" s="677">
        <f t="shared" ref="AT15" si="55">ROUND(AS15*$I15,2)</f>
        <v>0</v>
      </c>
      <c r="AU15" s="680">
        <v>0</v>
      </c>
      <c r="AV15" s="677">
        <f t="shared" ref="AV15" si="56">ROUND(AU15*$I15,2)</f>
        <v>0</v>
      </c>
      <c r="AW15" s="680">
        <v>0</v>
      </c>
      <c r="AX15" s="677">
        <f t="shared" ref="AX15" si="57">ROUND(AW15*$I15,2)</f>
        <v>0</v>
      </c>
      <c r="AY15" s="680">
        <v>0</v>
      </c>
      <c r="AZ15" s="677">
        <f t="shared" ref="AZ15" si="58">ROUND(AY15*$I15,2)</f>
        <v>0</v>
      </c>
      <c r="BA15" s="680">
        <v>0</v>
      </c>
      <c r="BB15" s="677">
        <f t="shared" ref="BB15" si="59">ROUND(BA15*$I15,2)</f>
        <v>0</v>
      </c>
      <c r="BC15" s="680">
        <v>0</v>
      </c>
      <c r="BD15" s="677">
        <f t="shared" ref="BD15" si="60">ROUND(BC15*$I15,2)</f>
        <v>0</v>
      </c>
      <c r="BE15" s="680">
        <v>6.4581080891850341E-3</v>
      </c>
      <c r="BF15" s="677">
        <f t="shared" ref="BF15" si="61">ROUND(BE15*$I15,2)</f>
        <v>1324.85</v>
      </c>
      <c r="BG15" s="680">
        <v>0</v>
      </c>
      <c r="BH15" s="677">
        <f t="shared" ref="BH15" si="62">ROUND(BG15*$I15,2)</f>
        <v>0</v>
      </c>
      <c r="BI15" s="680">
        <v>0</v>
      </c>
      <c r="BJ15" s="681">
        <f t="shared" si="26"/>
        <v>0</v>
      </c>
      <c r="BK15" s="680">
        <v>0</v>
      </c>
      <c r="BL15" s="677">
        <f t="shared" ref="BL15" si="63">ROUND(BK15*$I15,2)</f>
        <v>0</v>
      </c>
      <c r="BM15" s="680">
        <v>0</v>
      </c>
      <c r="BN15" s="677">
        <f t="shared" ref="BN15" si="64">ROUND(BM15*$I15,2)</f>
        <v>0</v>
      </c>
      <c r="BO15" s="680">
        <v>0</v>
      </c>
      <c r="BP15" s="677">
        <f t="shared" ref="BP15" si="65">ROUND(BO15*$I15,2)</f>
        <v>0</v>
      </c>
      <c r="BQ15" s="680">
        <v>0</v>
      </c>
      <c r="BR15" s="677">
        <f t="shared" ref="BR15" si="66">ROUND(BQ15*$I15,2)</f>
        <v>0</v>
      </c>
      <c r="BS15" s="680">
        <v>0</v>
      </c>
      <c r="BT15" s="677">
        <f t="shared" ref="BT15" si="67">ROUND(BS15*$I15,2)</f>
        <v>0</v>
      </c>
      <c r="BU15" s="680">
        <v>0</v>
      </c>
      <c r="BV15" s="677">
        <f t="shared" ref="BV15" si="68">ROUND(BU15*$I15,2)</f>
        <v>0</v>
      </c>
      <c r="BW15" s="680">
        <v>0</v>
      </c>
      <c r="BX15" s="677">
        <f t="shared" ref="BX15" si="69">ROUND(BW15*$I15,2)</f>
        <v>0</v>
      </c>
      <c r="BY15" s="680">
        <v>0</v>
      </c>
      <c r="BZ15" s="677">
        <f t="shared" ref="BZ15" si="70">ROUND(BY15*$I15,2)</f>
        <v>0</v>
      </c>
      <c r="CA15" s="680">
        <f t="shared" si="35"/>
        <v>1.0000005362053401</v>
      </c>
      <c r="CB15" s="677">
        <f t="shared" si="36"/>
        <v>205145.40000000002</v>
      </c>
      <c r="CC15" s="664">
        <f t="shared" si="37"/>
        <v>-0.11000000001513399</v>
      </c>
      <c r="CD15" s="665">
        <f t="shared" si="38"/>
        <v>-5.3620534020124946E-7</v>
      </c>
    </row>
    <row r="16" spans="1:82" s="666" customFormat="1" ht="12.6">
      <c r="A16" s="669" t="s">
        <v>195</v>
      </c>
      <c r="B16" s="741" t="s">
        <v>1326</v>
      </c>
      <c r="C16" s="741"/>
      <c r="D16" s="741"/>
      <c r="E16" s="741"/>
      <c r="F16" s="735"/>
      <c r="G16" s="735"/>
      <c r="H16" s="735"/>
      <c r="I16" s="677">
        <v>134515.46</v>
      </c>
      <c r="J16" s="684">
        <f t="shared" si="0"/>
        <v>1.4957864248047038E-3</v>
      </c>
      <c r="K16" s="680">
        <v>0</v>
      </c>
      <c r="L16" s="677">
        <f t="shared" si="1"/>
        <v>0</v>
      </c>
      <c r="M16" s="680">
        <v>0</v>
      </c>
      <c r="N16" s="677">
        <f t="shared" ref="N16" si="71">ROUND(M16*$I16,2)</f>
        <v>0</v>
      </c>
      <c r="O16" s="680">
        <v>0</v>
      </c>
      <c r="P16" s="677">
        <f t="shared" ref="P16" si="72">ROUND(O16*$I16,2)</f>
        <v>0</v>
      </c>
      <c r="Q16" s="680">
        <v>0</v>
      </c>
      <c r="R16" s="677">
        <f t="shared" ref="R16" si="73">ROUND(Q16*$I16,2)</f>
        <v>0</v>
      </c>
      <c r="S16" s="680">
        <v>0</v>
      </c>
      <c r="T16" s="677">
        <f t="shared" ref="T16" si="74">ROUND(S16*$I16,2)</f>
        <v>0</v>
      </c>
      <c r="U16" s="680">
        <v>0</v>
      </c>
      <c r="V16" s="678">
        <f t="shared" ref="V16" si="75">ROUND(U16*$I16,2)</f>
        <v>0</v>
      </c>
      <c r="W16" s="680">
        <v>0.86763713642720774</v>
      </c>
      <c r="X16" s="677">
        <f t="shared" ref="X16" si="76">ROUND(W16*$I16,2)</f>
        <v>116710.61</v>
      </c>
      <c r="Y16" s="680">
        <v>0.10817609726523658</v>
      </c>
      <c r="Z16" s="677">
        <f t="shared" ref="Z16" si="77">ROUND(Y16*$I16,2)</f>
        <v>14551.36</v>
      </c>
      <c r="AA16" s="680">
        <v>0</v>
      </c>
      <c r="AB16" s="677">
        <f t="shared" ref="AB16" si="78">ROUND(AA16*$I16,2)</f>
        <v>0</v>
      </c>
      <c r="AC16" s="680">
        <v>0</v>
      </c>
      <c r="AD16" s="677">
        <f t="shared" ref="AD16" si="79">ROUND(AC16*$I16,2)</f>
        <v>0</v>
      </c>
      <c r="AE16" s="680">
        <v>0</v>
      </c>
      <c r="AF16" s="677">
        <f t="shared" ref="AF16" si="80">ROUND(AE16*$I16,2)</f>
        <v>0</v>
      </c>
      <c r="AG16" s="680">
        <v>0</v>
      </c>
      <c r="AH16" s="677">
        <f t="shared" ref="AH16" si="81">ROUND(AG16*$I16,2)</f>
        <v>0</v>
      </c>
      <c r="AI16" s="680">
        <v>0</v>
      </c>
      <c r="AJ16" s="677">
        <f t="shared" ref="AJ16" si="82">ROUND(AI16*$I16,2)</f>
        <v>0</v>
      </c>
      <c r="AK16" s="680">
        <v>0</v>
      </c>
      <c r="AL16" s="677">
        <f t="shared" ref="AL16" si="83">ROUND(AK16*$I16,2)</f>
        <v>0</v>
      </c>
      <c r="AM16" s="680">
        <v>0</v>
      </c>
      <c r="AN16" s="677">
        <f t="shared" ref="AN16" si="84">ROUND(AM16*$I16,2)</f>
        <v>0</v>
      </c>
      <c r="AO16" s="680">
        <v>0</v>
      </c>
      <c r="AP16" s="677">
        <f t="shared" ref="AP16" si="85">ROUND(AO16*$I16,2)</f>
        <v>0</v>
      </c>
      <c r="AQ16" s="680">
        <v>0</v>
      </c>
      <c r="AR16" s="677">
        <f t="shared" ref="AR16" si="86">ROUND(AQ16*$I16,2)</f>
        <v>0</v>
      </c>
      <c r="AS16" s="680">
        <v>0</v>
      </c>
      <c r="AT16" s="677">
        <f t="shared" ref="AT16" si="87">ROUND(AS16*$I16,2)</f>
        <v>0</v>
      </c>
      <c r="AU16" s="680">
        <v>0</v>
      </c>
      <c r="AV16" s="677">
        <f t="shared" ref="AV16" si="88">ROUND(AU16*$I16,2)</f>
        <v>0</v>
      </c>
      <c r="AW16" s="680">
        <v>0</v>
      </c>
      <c r="AX16" s="677">
        <f t="shared" ref="AX16" si="89">ROUND(AW16*$I16,2)</f>
        <v>0</v>
      </c>
      <c r="AY16" s="680">
        <v>0</v>
      </c>
      <c r="AZ16" s="677">
        <f t="shared" ref="AZ16" si="90">ROUND(AY16*$I16,2)</f>
        <v>0</v>
      </c>
      <c r="BA16" s="680">
        <v>0</v>
      </c>
      <c r="BB16" s="677">
        <f t="shared" ref="BB16" si="91">ROUND(BA16*$I16,2)</f>
        <v>0</v>
      </c>
      <c r="BC16" s="680">
        <v>0</v>
      </c>
      <c r="BD16" s="677">
        <f t="shared" ref="BD16" si="92">ROUND(BC16*$I16,2)</f>
        <v>0</v>
      </c>
      <c r="BE16" s="680">
        <v>2.4186766307555545E-2</v>
      </c>
      <c r="BF16" s="677">
        <f t="shared" ref="BF16" si="93">ROUND(BE16*$I16,2)</f>
        <v>3253.49</v>
      </c>
      <c r="BG16" s="680">
        <v>0</v>
      </c>
      <c r="BH16" s="677">
        <f t="shared" ref="BH16" si="94">ROUND(BG16*$I16,2)</f>
        <v>0</v>
      </c>
      <c r="BI16" s="680">
        <v>0</v>
      </c>
      <c r="BJ16" s="681">
        <f t="shared" si="26"/>
        <v>0</v>
      </c>
      <c r="BK16" s="680">
        <v>0</v>
      </c>
      <c r="BL16" s="677">
        <f t="shared" ref="BL16" si="95">ROUND(BK16*$I16,2)</f>
        <v>0</v>
      </c>
      <c r="BM16" s="680">
        <v>0</v>
      </c>
      <c r="BN16" s="677">
        <f t="shared" ref="BN16" si="96">ROUND(BM16*$I16,2)</f>
        <v>0</v>
      </c>
      <c r="BO16" s="680">
        <v>0</v>
      </c>
      <c r="BP16" s="677">
        <f t="shared" ref="BP16" si="97">ROUND(BO16*$I16,2)</f>
        <v>0</v>
      </c>
      <c r="BQ16" s="680">
        <v>0</v>
      </c>
      <c r="BR16" s="677">
        <f t="shared" ref="BR16" si="98">ROUND(BQ16*$I16,2)</f>
        <v>0</v>
      </c>
      <c r="BS16" s="680">
        <v>0</v>
      </c>
      <c r="BT16" s="677">
        <f t="shared" ref="BT16" si="99">ROUND(BS16*$I16,2)</f>
        <v>0</v>
      </c>
      <c r="BU16" s="680">
        <v>0</v>
      </c>
      <c r="BV16" s="677">
        <f t="shared" ref="BV16" si="100">ROUND(BU16*$I16,2)</f>
        <v>0</v>
      </c>
      <c r="BW16" s="680">
        <v>0</v>
      </c>
      <c r="BX16" s="677">
        <f t="shared" ref="BX16" si="101">ROUND(BW16*$I16,2)</f>
        <v>0</v>
      </c>
      <c r="BY16" s="680">
        <v>0</v>
      </c>
      <c r="BZ16" s="677">
        <f t="shared" ref="BZ16" si="102">ROUND(BY16*$I16,2)</f>
        <v>0</v>
      </c>
      <c r="CA16" s="680">
        <f t="shared" si="35"/>
        <v>1</v>
      </c>
      <c r="CB16" s="677">
        <f t="shared" si="36"/>
        <v>134515.46</v>
      </c>
      <c r="CC16" s="664">
        <f t="shared" si="37"/>
        <v>0</v>
      </c>
      <c r="CD16" s="665">
        <f t="shared" si="38"/>
        <v>0</v>
      </c>
    </row>
    <row r="17" spans="1:1278" s="666" customFormat="1" ht="12.6">
      <c r="A17" s="669" t="s">
        <v>202</v>
      </c>
      <c r="B17" s="737" t="s">
        <v>1327</v>
      </c>
      <c r="C17" s="737"/>
      <c r="D17" s="737"/>
      <c r="E17" s="737"/>
      <c r="F17" s="735"/>
      <c r="G17" s="735"/>
      <c r="H17" s="735"/>
      <c r="I17" s="677">
        <v>476722.37</v>
      </c>
      <c r="J17" s="684">
        <f t="shared" si="0"/>
        <v>5.3010624165187054E-3</v>
      </c>
      <c r="K17" s="680">
        <v>0</v>
      </c>
      <c r="L17" s="677">
        <f t="shared" si="1"/>
        <v>0</v>
      </c>
      <c r="M17" s="680">
        <v>0</v>
      </c>
      <c r="N17" s="677">
        <f t="shared" ref="N17" si="103">ROUND(M17*$I17,2)</f>
        <v>0</v>
      </c>
      <c r="O17" s="680">
        <v>0</v>
      </c>
      <c r="P17" s="677">
        <f t="shared" ref="P17" si="104">ROUND(O17*$I17,2)</f>
        <v>0</v>
      </c>
      <c r="Q17" s="680">
        <v>0</v>
      </c>
      <c r="R17" s="677">
        <f t="shared" ref="R17" si="105">ROUND(Q17*$I17,2)</f>
        <v>0</v>
      </c>
      <c r="S17" s="680">
        <v>0</v>
      </c>
      <c r="T17" s="677">
        <f t="shared" ref="T17" si="106">ROUND(S17*$I17,2)</f>
        <v>0</v>
      </c>
      <c r="U17" s="680">
        <v>0</v>
      </c>
      <c r="V17" s="678">
        <f t="shared" ref="V17" si="107">ROUND(U17*$I17,2)</f>
        <v>0</v>
      </c>
      <c r="W17" s="680">
        <v>1.310607459464005E-2</v>
      </c>
      <c r="X17" s="677">
        <f t="shared" ref="X17" si="108">ROUND(W17*$I17,2)</f>
        <v>6247.96</v>
      </c>
      <c r="Y17" s="680">
        <v>0</v>
      </c>
      <c r="Z17" s="677">
        <f t="shared" ref="Z17" si="109">ROUND(Y17*$I17,2)</f>
        <v>0</v>
      </c>
      <c r="AA17" s="680">
        <v>0</v>
      </c>
      <c r="AB17" s="677">
        <f t="shared" ref="AB17" si="110">ROUND(AA17*$I17,2)</f>
        <v>0</v>
      </c>
      <c r="AC17" s="680">
        <v>0.14587308929162329</v>
      </c>
      <c r="AD17" s="677">
        <f t="shared" ref="AD17" si="111">ROUND(AC17*$I17,2)</f>
        <v>69540.960000000006</v>
      </c>
      <c r="AE17" s="680">
        <v>0</v>
      </c>
      <c r="AF17" s="677">
        <f t="shared" ref="AF17" si="112">ROUND(AE17*$I17,2)</f>
        <v>0</v>
      </c>
      <c r="AG17" s="680">
        <v>0</v>
      </c>
      <c r="AH17" s="677">
        <f t="shared" ref="AH17" si="113">ROUND(AG17*$I17,2)</f>
        <v>0</v>
      </c>
      <c r="AI17" s="680">
        <v>9.7248726194415533E-2</v>
      </c>
      <c r="AJ17" s="677">
        <f t="shared" ref="AJ17" si="114">ROUND(AI17*$I17,2)</f>
        <v>46360.639999999999</v>
      </c>
      <c r="AK17" s="680">
        <v>0</v>
      </c>
      <c r="AL17" s="677">
        <f t="shared" ref="AL17" si="115">ROUND(AK17*$I17,2)</f>
        <v>0</v>
      </c>
      <c r="AM17" s="680">
        <v>0</v>
      </c>
      <c r="AN17" s="677">
        <f t="shared" ref="AN17" si="116">ROUND(AM17*$I17,2)</f>
        <v>0</v>
      </c>
      <c r="AO17" s="680">
        <v>9.7248726194415533E-2</v>
      </c>
      <c r="AP17" s="677">
        <f t="shared" ref="AP17" si="117">ROUND(AO17*$I17,2)</f>
        <v>46360.639999999999</v>
      </c>
      <c r="AQ17" s="680">
        <v>0.20026012386734746</v>
      </c>
      <c r="AR17" s="677">
        <f t="shared" ref="AR17" si="118">ROUND(AQ17*$I17,2)</f>
        <v>95468.479999999996</v>
      </c>
      <c r="AS17" s="680">
        <v>0.20026012386734746</v>
      </c>
      <c r="AT17" s="677">
        <f t="shared" ref="AT17" si="119">ROUND(AS17*$I17,2)</f>
        <v>95468.479999999996</v>
      </c>
      <c r="AU17" s="680">
        <v>9.7248726194415533E-2</v>
      </c>
      <c r="AV17" s="677">
        <f t="shared" ref="AV17" si="120">ROUND(AU17*$I17,2)</f>
        <v>46360.639999999999</v>
      </c>
      <c r="AW17" s="680">
        <v>0</v>
      </c>
      <c r="AX17" s="677">
        <f t="shared" ref="AX17" si="121">ROUND(AW17*$I17,2)</f>
        <v>0</v>
      </c>
      <c r="AY17" s="680">
        <v>0.14875440979579499</v>
      </c>
      <c r="AZ17" s="677">
        <f t="shared" ref="AZ17" si="122">ROUND(AY17*$I17,2)</f>
        <v>70914.55</v>
      </c>
      <c r="BA17" s="680">
        <v>0</v>
      </c>
      <c r="BB17" s="677">
        <f t="shared" ref="BB17" si="123">ROUND(BA17*$I17,2)</f>
        <v>0</v>
      </c>
      <c r="BC17" s="680">
        <v>0</v>
      </c>
      <c r="BD17" s="677">
        <f t="shared" ref="BD17" si="124">ROUND(BC17*$I17,2)</f>
        <v>0</v>
      </c>
      <c r="BE17" s="680">
        <v>0</v>
      </c>
      <c r="BF17" s="677">
        <f t="shared" ref="BF17" si="125">ROUND(BE17*$I17,2)</f>
        <v>0</v>
      </c>
      <c r="BG17" s="680">
        <v>0</v>
      </c>
      <c r="BH17" s="677">
        <f t="shared" ref="BH17" si="126">ROUND(BG17*$I17,2)</f>
        <v>0</v>
      </c>
      <c r="BI17" s="680">
        <v>0</v>
      </c>
      <c r="BJ17" s="681">
        <f t="shared" si="26"/>
        <v>0</v>
      </c>
      <c r="BK17" s="680">
        <v>0</v>
      </c>
      <c r="BL17" s="677">
        <f t="shared" ref="BL17" si="127">ROUND(BK17*$I17,2)</f>
        <v>0</v>
      </c>
      <c r="BM17" s="680">
        <v>0</v>
      </c>
      <c r="BN17" s="677">
        <f t="shared" ref="BN17" si="128">ROUND(BM17*$I17,2)</f>
        <v>0</v>
      </c>
      <c r="BO17" s="680">
        <v>0</v>
      </c>
      <c r="BP17" s="677">
        <f t="shared" ref="BP17" si="129">ROUND(BO17*$I17,2)</f>
        <v>0</v>
      </c>
      <c r="BQ17" s="680">
        <v>0</v>
      </c>
      <c r="BR17" s="677">
        <f t="shared" ref="BR17" si="130">ROUND(BQ17*$I17,2)</f>
        <v>0</v>
      </c>
      <c r="BS17" s="680">
        <v>0</v>
      </c>
      <c r="BT17" s="677">
        <f t="shared" ref="BT17" si="131">ROUND(BS17*$I17,2)</f>
        <v>0</v>
      </c>
      <c r="BU17" s="680">
        <v>0</v>
      </c>
      <c r="BV17" s="677">
        <f t="shared" ref="BV17" si="132">ROUND(BU17*$I17,2)</f>
        <v>0</v>
      </c>
      <c r="BW17" s="680">
        <v>0</v>
      </c>
      <c r="BX17" s="677">
        <f t="shared" ref="BX17" si="133">ROUND(BW17*$I17,2)</f>
        <v>0</v>
      </c>
      <c r="BY17" s="680">
        <v>0</v>
      </c>
      <c r="BZ17" s="677">
        <f t="shared" ref="BZ17" si="134">ROUND(BY17*$I17,2)</f>
        <v>0</v>
      </c>
      <c r="CA17" s="680">
        <f t="shared" si="35"/>
        <v>0.99999995804686082</v>
      </c>
      <c r="CB17" s="677">
        <f t="shared" si="36"/>
        <v>476722.35000000003</v>
      </c>
      <c r="CC17" s="664">
        <f t="shared" si="37"/>
        <v>1.9999999960418791E-2</v>
      </c>
      <c r="CD17" s="665">
        <f t="shared" si="38"/>
        <v>4.195313922528702E-8</v>
      </c>
    </row>
    <row r="18" spans="1:1278" s="666" customFormat="1" ht="12.6">
      <c r="A18" s="669" t="s">
        <v>214</v>
      </c>
      <c r="B18" s="741" t="s">
        <v>196</v>
      </c>
      <c r="C18" s="741"/>
      <c r="D18" s="741"/>
      <c r="E18" s="741"/>
      <c r="F18" s="735"/>
      <c r="G18" s="735"/>
      <c r="H18" s="735"/>
      <c r="I18" s="677">
        <v>483872.28</v>
      </c>
      <c r="J18" s="684">
        <f t="shared" si="0"/>
        <v>5.3805680608258761E-3</v>
      </c>
      <c r="K18" s="680">
        <v>0</v>
      </c>
      <c r="L18" s="677">
        <f t="shared" si="1"/>
        <v>0</v>
      </c>
      <c r="M18" s="680">
        <v>0</v>
      </c>
      <c r="N18" s="677">
        <f t="shared" ref="N18" si="135">ROUND(M18*$I18,2)</f>
        <v>0</v>
      </c>
      <c r="O18" s="680">
        <v>0</v>
      </c>
      <c r="P18" s="677">
        <f t="shared" ref="P18" si="136">ROUND(O18*$I18,2)</f>
        <v>0</v>
      </c>
      <c r="Q18" s="680">
        <v>0</v>
      </c>
      <c r="R18" s="677">
        <f t="shared" ref="R18" si="137">ROUND(Q18*$I18,2)</f>
        <v>0</v>
      </c>
      <c r="S18" s="680">
        <v>0</v>
      </c>
      <c r="T18" s="677">
        <f t="shared" ref="T18" si="138">ROUND(S18*$I18,2)</f>
        <v>0</v>
      </c>
      <c r="U18" s="680">
        <v>0</v>
      </c>
      <c r="V18" s="678">
        <f t="shared" ref="V18" si="139">ROUND(U18*$I18,2)</f>
        <v>0</v>
      </c>
      <c r="W18" s="680">
        <v>2.674091893587287E-3</v>
      </c>
      <c r="X18" s="677">
        <f t="shared" ref="X18" si="140">ROUND(W18*$I18,2)</f>
        <v>1293.92</v>
      </c>
      <c r="Y18" s="680">
        <v>1.4103320853686934E-2</v>
      </c>
      <c r="Z18" s="677">
        <f t="shared" ref="Z18" si="141">ROUND(Y18*$I18,2)</f>
        <v>6824.21</v>
      </c>
      <c r="AA18" s="680">
        <v>1.1730895158420202E-2</v>
      </c>
      <c r="AB18" s="677">
        <f t="shared" ref="AB18" si="142">ROUND(AA18*$I18,2)</f>
        <v>5676.25</v>
      </c>
      <c r="AC18" s="680">
        <v>0.13030138575876279</v>
      </c>
      <c r="AD18" s="677">
        <f t="shared" ref="AD18" si="143">ROUND(AC18*$I18,2)</f>
        <v>63049.23</v>
      </c>
      <c r="AE18" s="680">
        <v>6.1454016614933396E-2</v>
      </c>
      <c r="AF18" s="677">
        <f t="shared" ref="AF18" si="144">ROUND(AE18*$I18,2)</f>
        <v>29735.9</v>
      </c>
      <c r="AG18" s="680">
        <v>6.1454016614933396E-2</v>
      </c>
      <c r="AH18" s="677">
        <f t="shared" ref="AH18" si="145">ROUND(AG18*$I18,2)</f>
        <v>29735.9</v>
      </c>
      <c r="AI18" s="680">
        <v>6.1454016614933396E-2</v>
      </c>
      <c r="AJ18" s="677">
        <f t="shared" ref="AJ18" si="146">ROUND(AI18*$I18,2)</f>
        <v>29735.9</v>
      </c>
      <c r="AK18" s="680">
        <v>6.1454016614933396E-2</v>
      </c>
      <c r="AL18" s="677">
        <f t="shared" ref="AL18" si="147">ROUND(AK18*$I18,2)</f>
        <v>29735.9</v>
      </c>
      <c r="AM18" s="680">
        <v>8.2813078358169451E-2</v>
      </c>
      <c r="AN18" s="677">
        <f t="shared" ref="AN18" si="148">ROUND(AM18*$I18,2)</f>
        <v>40070.949999999997</v>
      </c>
      <c r="AO18" s="680">
        <v>6.9997636147595077E-2</v>
      </c>
      <c r="AP18" s="677">
        <f t="shared" ref="AP18" si="149">ROUND(AO18*$I18,2)</f>
        <v>33869.919999999998</v>
      </c>
      <c r="AQ18" s="680">
        <v>6.9997636147595077E-2</v>
      </c>
      <c r="AR18" s="677">
        <f t="shared" ref="AR18" si="150">ROUND(AQ18*$I18,2)</f>
        <v>33869.919999999998</v>
      </c>
      <c r="AS18" s="680">
        <v>5.8568407187495425E-2</v>
      </c>
      <c r="AT18" s="677">
        <f t="shared" ref="AT18" si="151">ROUND(AS18*$I18,2)</f>
        <v>28339.63</v>
      </c>
      <c r="AU18" s="680">
        <v>5.8568407187495425E-2</v>
      </c>
      <c r="AV18" s="677">
        <f t="shared" ref="AV18" si="152">ROUND(AU18*$I18,2)</f>
        <v>28339.63</v>
      </c>
      <c r="AW18" s="680">
        <v>5.8568407187495425E-2</v>
      </c>
      <c r="AX18" s="677">
        <f t="shared" ref="AX18" si="153">ROUND(AW18*$I18,2)</f>
        <v>28339.63</v>
      </c>
      <c r="AY18" s="680">
        <v>5.8568407187495425E-2</v>
      </c>
      <c r="AZ18" s="677">
        <f t="shared" ref="AZ18" si="154">ROUND(AY18*$I18,2)</f>
        <v>28339.63</v>
      </c>
      <c r="BA18" s="680">
        <v>5.8568407187495425E-2</v>
      </c>
      <c r="BB18" s="677">
        <f t="shared" ref="BB18" si="155">ROUND(BA18*$I18,2)</f>
        <v>28339.63</v>
      </c>
      <c r="BC18" s="680">
        <v>5.8568407187495425E-2</v>
      </c>
      <c r="BD18" s="677">
        <f t="shared" ref="BD18" si="156">ROUND(BC18*$I18,2)</f>
        <v>28339.63</v>
      </c>
      <c r="BE18" s="680">
        <v>1.2008519991337877E-2</v>
      </c>
      <c r="BF18" s="677">
        <f t="shared" ref="BF18" si="157">ROUND(BE18*$I18,2)</f>
        <v>5810.59</v>
      </c>
      <c r="BG18" s="680">
        <v>8.8452857309822344E-3</v>
      </c>
      <c r="BH18" s="677">
        <f t="shared" ref="BH18" si="158">ROUND(BG18*$I18,2)</f>
        <v>4279.99</v>
      </c>
      <c r="BI18" s="680">
        <v>3.0166619832055434E-4</v>
      </c>
      <c r="BJ18" s="681">
        <f t="shared" si="26"/>
        <v>145.97</v>
      </c>
      <c r="BK18" s="680">
        <v>0</v>
      </c>
      <c r="BL18" s="677">
        <f t="shared" ref="BL18" si="159">ROUND(BK18*$I18,2)</f>
        <v>0</v>
      </c>
      <c r="BM18" s="680">
        <v>0</v>
      </c>
      <c r="BN18" s="677">
        <f t="shared" ref="BN18" si="160">ROUND(BM18*$I18,2)</f>
        <v>0</v>
      </c>
      <c r="BO18" s="680">
        <v>0</v>
      </c>
      <c r="BP18" s="677">
        <f t="shared" ref="BP18" si="161">ROUND(BO18*$I18,2)</f>
        <v>0</v>
      </c>
      <c r="BQ18" s="680">
        <v>0</v>
      </c>
      <c r="BR18" s="677">
        <f t="shared" ref="BR18" si="162">ROUND(BQ18*$I18,2)</f>
        <v>0</v>
      </c>
      <c r="BS18" s="680">
        <v>0</v>
      </c>
      <c r="BT18" s="677">
        <f t="shared" ref="BT18" si="163">ROUND(BS18*$I18,2)</f>
        <v>0</v>
      </c>
      <c r="BU18" s="680">
        <v>0</v>
      </c>
      <c r="BV18" s="677">
        <f t="shared" ref="BV18" si="164">ROUND(BU18*$I18,2)</f>
        <v>0</v>
      </c>
      <c r="BW18" s="680">
        <v>0</v>
      </c>
      <c r="BX18" s="677">
        <f t="shared" ref="BX18" si="165">ROUND(BW18*$I18,2)</f>
        <v>0</v>
      </c>
      <c r="BY18" s="680">
        <v>0</v>
      </c>
      <c r="BZ18" s="677">
        <f t="shared" ref="BZ18" si="166">ROUND(BY18*$I18,2)</f>
        <v>0</v>
      </c>
      <c r="CA18" s="680">
        <f t="shared" si="35"/>
        <v>1.0000001033330532</v>
      </c>
      <c r="CB18" s="677">
        <f t="shared" si="36"/>
        <v>483872.33000000007</v>
      </c>
      <c r="CC18" s="664">
        <f t="shared" si="37"/>
        <v>-5.0000000046566129E-2</v>
      </c>
      <c r="CD18" s="665">
        <f t="shared" si="38"/>
        <v>-1.0333305319032974E-7</v>
      </c>
    </row>
    <row r="19" spans="1:1278" s="666" customFormat="1" ht="12.6">
      <c r="A19" s="669" t="s">
        <v>737</v>
      </c>
      <c r="B19" s="737" t="s">
        <v>679</v>
      </c>
      <c r="C19" s="737"/>
      <c r="D19" s="737"/>
      <c r="E19" s="737"/>
      <c r="F19" s="735"/>
      <c r="G19" s="735"/>
      <c r="H19" s="735"/>
      <c r="I19" s="677">
        <v>199645.1</v>
      </c>
      <c r="J19" s="684">
        <f t="shared" si="0"/>
        <v>2.2200156796756119E-3</v>
      </c>
      <c r="K19" s="680">
        <v>0</v>
      </c>
      <c r="L19" s="677">
        <f t="shared" si="1"/>
        <v>0</v>
      </c>
      <c r="M19" s="680">
        <v>0</v>
      </c>
      <c r="N19" s="677">
        <f t="shared" ref="N19" si="167">ROUND(M19*$I19,2)</f>
        <v>0</v>
      </c>
      <c r="O19" s="680">
        <v>0</v>
      </c>
      <c r="P19" s="677">
        <f t="shared" ref="P19" si="168">ROUND(O19*$I19,2)</f>
        <v>0</v>
      </c>
      <c r="Q19" s="680">
        <v>0</v>
      </c>
      <c r="R19" s="677">
        <f t="shared" ref="R19" si="169">ROUND(Q19*$I19,2)</f>
        <v>0</v>
      </c>
      <c r="S19" s="680">
        <v>0</v>
      </c>
      <c r="T19" s="677">
        <f t="shared" ref="T19" si="170">ROUND(S19*$I19,2)</f>
        <v>0</v>
      </c>
      <c r="U19" s="680">
        <v>0</v>
      </c>
      <c r="V19" s="678">
        <f t="shared" ref="V19" si="171">ROUND(U19*$I19,2)</f>
        <v>0</v>
      </c>
      <c r="W19" s="680">
        <v>1</v>
      </c>
      <c r="X19" s="677">
        <f t="shared" ref="X19" si="172">ROUND(W19*$I19,2)</f>
        <v>199645.1</v>
      </c>
      <c r="Y19" s="680">
        <v>0</v>
      </c>
      <c r="Z19" s="677">
        <f t="shared" ref="Z19" si="173">ROUND(Y19*$I19,2)</f>
        <v>0</v>
      </c>
      <c r="AA19" s="680">
        <v>0</v>
      </c>
      <c r="AB19" s="677">
        <f t="shared" ref="AB19" si="174">ROUND(AA19*$I19,2)</f>
        <v>0</v>
      </c>
      <c r="AC19" s="680">
        <v>0</v>
      </c>
      <c r="AD19" s="677">
        <f t="shared" ref="AD19" si="175">ROUND(AC19*$I19,2)</f>
        <v>0</v>
      </c>
      <c r="AE19" s="680">
        <v>0</v>
      </c>
      <c r="AF19" s="677">
        <f t="shared" ref="AF19" si="176">ROUND(AE19*$I19,2)</f>
        <v>0</v>
      </c>
      <c r="AG19" s="680">
        <v>0</v>
      </c>
      <c r="AH19" s="677">
        <f t="shared" ref="AH19" si="177">ROUND(AG19*$I19,2)</f>
        <v>0</v>
      </c>
      <c r="AI19" s="680">
        <v>0</v>
      </c>
      <c r="AJ19" s="677">
        <f t="shared" ref="AJ19" si="178">ROUND(AI19*$I19,2)</f>
        <v>0</v>
      </c>
      <c r="AK19" s="680">
        <v>0</v>
      </c>
      <c r="AL19" s="677">
        <f t="shared" ref="AL19" si="179">ROUND(AK19*$I19,2)</f>
        <v>0</v>
      </c>
      <c r="AM19" s="680">
        <v>0</v>
      </c>
      <c r="AN19" s="677">
        <f t="shared" ref="AN19" si="180">ROUND(AM19*$I19,2)</f>
        <v>0</v>
      </c>
      <c r="AO19" s="680">
        <v>0</v>
      </c>
      <c r="AP19" s="677">
        <f t="shared" ref="AP19" si="181">ROUND(AO19*$I19,2)</f>
        <v>0</v>
      </c>
      <c r="AQ19" s="680">
        <v>0</v>
      </c>
      <c r="AR19" s="677">
        <f t="shared" ref="AR19" si="182">ROUND(AQ19*$I19,2)</f>
        <v>0</v>
      </c>
      <c r="AS19" s="680">
        <v>0</v>
      </c>
      <c r="AT19" s="677">
        <f t="shared" ref="AT19" si="183">ROUND(AS19*$I19,2)</f>
        <v>0</v>
      </c>
      <c r="AU19" s="680">
        <v>0</v>
      </c>
      <c r="AV19" s="677">
        <f t="shared" ref="AV19" si="184">ROUND(AU19*$I19,2)</f>
        <v>0</v>
      </c>
      <c r="AW19" s="680">
        <v>0</v>
      </c>
      <c r="AX19" s="677">
        <f t="shared" ref="AX19" si="185">ROUND(AW19*$I19,2)</f>
        <v>0</v>
      </c>
      <c r="AY19" s="680">
        <v>0</v>
      </c>
      <c r="AZ19" s="677">
        <f t="shared" ref="AZ19" si="186">ROUND(AY19*$I19,2)</f>
        <v>0</v>
      </c>
      <c r="BA19" s="680">
        <v>0</v>
      </c>
      <c r="BB19" s="677">
        <f t="shared" ref="BB19" si="187">ROUND(BA19*$I19,2)</f>
        <v>0</v>
      </c>
      <c r="BC19" s="680">
        <v>0</v>
      </c>
      <c r="BD19" s="677">
        <f t="shared" ref="BD19" si="188">ROUND(BC19*$I19,2)</f>
        <v>0</v>
      </c>
      <c r="BE19" s="680">
        <v>0</v>
      </c>
      <c r="BF19" s="677">
        <f t="shared" ref="BF19" si="189">ROUND(BE19*$I19,2)</f>
        <v>0</v>
      </c>
      <c r="BG19" s="680">
        <v>0</v>
      </c>
      <c r="BH19" s="677">
        <f t="shared" ref="BH19" si="190">ROUND(BG19*$I19,2)</f>
        <v>0</v>
      </c>
      <c r="BI19" s="680">
        <v>0</v>
      </c>
      <c r="BJ19" s="681">
        <f t="shared" si="26"/>
        <v>0</v>
      </c>
      <c r="BK19" s="680">
        <v>0</v>
      </c>
      <c r="BL19" s="677">
        <f t="shared" ref="BL19" si="191">ROUND(BK19*$I19,2)</f>
        <v>0</v>
      </c>
      <c r="BM19" s="680">
        <v>0</v>
      </c>
      <c r="BN19" s="677">
        <f t="shared" ref="BN19" si="192">ROUND(BM19*$I19,2)</f>
        <v>0</v>
      </c>
      <c r="BO19" s="680">
        <v>0</v>
      </c>
      <c r="BP19" s="677">
        <f t="shared" ref="BP19" si="193">ROUND(BO19*$I19,2)</f>
        <v>0</v>
      </c>
      <c r="BQ19" s="680">
        <v>0</v>
      </c>
      <c r="BR19" s="677">
        <f t="shared" ref="BR19" si="194">ROUND(BQ19*$I19,2)</f>
        <v>0</v>
      </c>
      <c r="BS19" s="680">
        <v>0</v>
      </c>
      <c r="BT19" s="677">
        <f t="shared" ref="BT19" si="195">ROUND(BS19*$I19,2)</f>
        <v>0</v>
      </c>
      <c r="BU19" s="680">
        <v>0</v>
      </c>
      <c r="BV19" s="677">
        <f t="shared" ref="BV19" si="196">ROUND(BU19*$I19,2)</f>
        <v>0</v>
      </c>
      <c r="BW19" s="680">
        <v>0</v>
      </c>
      <c r="BX19" s="677">
        <f t="shared" ref="BX19" si="197">ROUND(BW19*$I19,2)</f>
        <v>0</v>
      </c>
      <c r="BY19" s="680">
        <v>0</v>
      </c>
      <c r="BZ19" s="677">
        <f t="shared" ref="BZ19" si="198">ROUND(BY19*$I19,2)</f>
        <v>0</v>
      </c>
      <c r="CA19" s="680">
        <f t="shared" si="35"/>
        <v>1</v>
      </c>
      <c r="CB19" s="677">
        <f t="shared" si="36"/>
        <v>199645.1</v>
      </c>
      <c r="CC19" s="664">
        <f t="shared" si="37"/>
        <v>0</v>
      </c>
      <c r="CD19" s="665">
        <f t="shared" si="38"/>
        <v>0</v>
      </c>
    </row>
    <row r="20" spans="1:1278" s="666" customFormat="1" ht="12.6">
      <c r="A20" s="669" t="s">
        <v>811</v>
      </c>
      <c r="B20" s="735"/>
      <c r="C20" s="735"/>
      <c r="D20" s="735"/>
      <c r="E20" s="735" t="s">
        <v>1329</v>
      </c>
      <c r="F20" s="735"/>
      <c r="G20" s="735"/>
      <c r="H20" s="735"/>
      <c r="I20" s="677">
        <v>304285.08</v>
      </c>
      <c r="J20" s="684">
        <f t="shared" si="0"/>
        <v>3.3835924282206173E-3</v>
      </c>
      <c r="K20" s="680">
        <v>0</v>
      </c>
      <c r="L20" s="677">
        <f t="shared" ref="L20" si="199">ROUND(K20*$I20,2)</f>
        <v>0</v>
      </c>
      <c r="M20" s="680">
        <v>0</v>
      </c>
      <c r="N20" s="677">
        <f t="shared" ref="N20" si="200">ROUND(M20*$I20,2)</f>
        <v>0</v>
      </c>
      <c r="O20" s="680">
        <v>0</v>
      </c>
      <c r="P20" s="677">
        <f t="shared" ref="P20" si="201">ROUND(O20*$I20,2)</f>
        <v>0</v>
      </c>
      <c r="Q20" s="680">
        <v>0</v>
      </c>
      <c r="R20" s="677">
        <f t="shared" ref="R20" si="202">ROUND(Q20*$I20,2)</f>
        <v>0</v>
      </c>
      <c r="S20" s="680">
        <v>0</v>
      </c>
      <c r="T20" s="677">
        <f t="shared" ref="T20" si="203">ROUND(S20*$I20,2)</f>
        <v>0</v>
      </c>
      <c r="U20" s="680">
        <v>0</v>
      </c>
      <c r="V20" s="678">
        <f t="shared" ref="V20" si="204">ROUND(U20*$I20,2)</f>
        <v>0</v>
      </c>
      <c r="W20" s="680">
        <v>0.01</v>
      </c>
      <c r="X20" s="677">
        <f t="shared" ref="X20" si="205">ROUND(W20*$I20,2)</f>
        <v>3042.85</v>
      </c>
      <c r="Y20" s="680">
        <v>0.01</v>
      </c>
      <c r="Z20" s="677">
        <f t="shared" ref="Z20" si="206">ROUND(Y20*$I20,2)</f>
        <v>3042.85</v>
      </c>
      <c r="AA20" s="680">
        <v>3.5000000000000003E-2</v>
      </c>
      <c r="AB20" s="677">
        <f t="shared" ref="AB20" si="207">ROUND(AA20*$I20,2)</f>
        <v>10649.98</v>
      </c>
      <c r="AC20" s="680">
        <v>3.5000000000000003E-2</v>
      </c>
      <c r="AD20" s="677">
        <f t="shared" ref="AD20" si="208">ROUND(AC20*$I20,2)</f>
        <v>10649.98</v>
      </c>
      <c r="AE20" s="680">
        <v>3.5000000000000003E-2</v>
      </c>
      <c r="AF20" s="677">
        <f t="shared" ref="AF20" si="209">ROUND(AE20*$I20,2)</f>
        <v>10649.98</v>
      </c>
      <c r="AG20" s="680">
        <v>3.5000000000000003E-2</v>
      </c>
      <c r="AH20" s="677">
        <f t="shared" ref="AH20" si="210">ROUND(AG20*$I20,2)</f>
        <v>10649.98</v>
      </c>
      <c r="AI20" s="680">
        <v>7.4999999999999997E-2</v>
      </c>
      <c r="AJ20" s="677">
        <f t="shared" ref="AJ20" si="211">ROUND(AI20*$I20,2)</f>
        <v>22821.38</v>
      </c>
      <c r="AK20" s="680">
        <v>7.4999999999999997E-2</v>
      </c>
      <c r="AL20" s="677">
        <f t="shared" ref="AL20" si="212">ROUND(AK20*$I20,2)</f>
        <v>22821.38</v>
      </c>
      <c r="AM20" s="680">
        <v>7.4999999999999997E-2</v>
      </c>
      <c r="AN20" s="677">
        <f t="shared" ref="AN20" si="213">ROUND(AM20*$I20,2)</f>
        <v>22821.38</v>
      </c>
      <c r="AO20" s="680">
        <v>7.4999999999999997E-2</v>
      </c>
      <c r="AP20" s="677">
        <f t="shared" ref="AP20" si="214">ROUND(AO20*$I20,2)</f>
        <v>22821.38</v>
      </c>
      <c r="AQ20" s="680">
        <v>7.4999999999999997E-2</v>
      </c>
      <c r="AR20" s="677">
        <f t="shared" ref="AR20" si="215">ROUND(AQ20*$I20,2)</f>
        <v>22821.38</v>
      </c>
      <c r="AS20" s="680">
        <v>7.4999999999999997E-2</v>
      </c>
      <c r="AT20" s="677">
        <f t="shared" ref="AT20" si="216">ROUND(AS20*$I20,2)</f>
        <v>22821.38</v>
      </c>
      <c r="AU20" s="680">
        <v>7.4999999999999997E-2</v>
      </c>
      <c r="AV20" s="677">
        <f t="shared" ref="AV20" si="217">ROUND(AU20*$I20,2)</f>
        <v>22821.38</v>
      </c>
      <c r="AW20" s="680">
        <v>0.05</v>
      </c>
      <c r="AX20" s="677">
        <f t="shared" ref="AX20" si="218">ROUND(AW20*$I20,2)</f>
        <v>15214.25</v>
      </c>
      <c r="AY20" s="680">
        <v>3.5000000000000003E-2</v>
      </c>
      <c r="AZ20" s="677">
        <f t="shared" ref="AZ20" si="219">ROUND(AY20*$I20,2)</f>
        <v>10649.98</v>
      </c>
      <c r="BA20" s="680">
        <v>3.5000000000000003E-2</v>
      </c>
      <c r="BB20" s="677">
        <f t="shared" ref="BB20" si="220">ROUND(BA20*$I20,2)</f>
        <v>10649.98</v>
      </c>
      <c r="BC20" s="680">
        <v>3.5000000000000003E-2</v>
      </c>
      <c r="BD20" s="677">
        <f t="shared" ref="BD20" si="221">ROUND(BC20*$I20,2)</f>
        <v>10649.98</v>
      </c>
      <c r="BE20" s="680">
        <v>3.5000000000000003E-2</v>
      </c>
      <c r="BF20" s="677">
        <f t="shared" ref="BF20" si="222">ROUND(BE20*$I20,2)</f>
        <v>10649.98</v>
      </c>
      <c r="BG20" s="680">
        <v>2.5000000000000001E-2</v>
      </c>
      <c r="BH20" s="677">
        <f t="shared" ref="BH20" si="223">ROUND(BG20*$I20,2)</f>
        <v>7607.13</v>
      </c>
      <c r="BI20" s="680">
        <v>2.5000000000000001E-2</v>
      </c>
      <c r="BJ20" s="681">
        <f t="shared" ref="BJ20" si="224">ROUND(BI20*$I20,2)</f>
        <v>7607.13</v>
      </c>
      <c r="BK20" s="680">
        <v>0.02</v>
      </c>
      <c r="BL20" s="677">
        <f t="shared" ref="BL20" si="225">ROUND(BK20*$I20,2)</f>
        <v>6085.7</v>
      </c>
      <c r="BM20" s="680">
        <v>1.4999999999999999E-2</v>
      </c>
      <c r="BN20" s="677">
        <f t="shared" ref="BN20" si="226">ROUND(BM20*$I20,2)</f>
        <v>4564.28</v>
      </c>
      <c r="BO20" s="680">
        <v>1.4999999999999999E-2</v>
      </c>
      <c r="BP20" s="677">
        <f t="shared" ref="BP20" si="227">ROUND(BO20*$I20,2)</f>
        <v>4564.28</v>
      </c>
      <c r="BQ20" s="680">
        <v>1.4999999999999999E-2</v>
      </c>
      <c r="BR20" s="677">
        <f t="shared" ref="BR20" si="228">ROUND(BQ20*$I20,2)</f>
        <v>4564.28</v>
      </c>
      <c r="BS20" s="680">
        <v>0.01</v>
      </c>
      <c r="BT20" s="677">
        <f t="shared" ref="BT20" si="229">ROUND(BS20*$I20,2)</f>
        <v>3042.85</v>
      </c>
      <c r="BU20" s="680">
        <v>0</v>
      </c>
      <c r="BV20" s="677">
        <f t="shared" ref="BV20" si="230">ROUND(BU20*$I20,2)</f>
        <v>0</v>
      </c>
      <c r="BW20" s="680">
        <v>0</v>
      </c>
      <c r="BX20" s="677">
        <f t="shared" ref="BX20" si="231">ROUND(BW20*$I20,2)</f>
        <v>0</v>
      </c>
      <c r="BY20" s="680">
        <v>0</v>
      </c>
      <c r="BZ20" s="677">
        <f t="shared" ref="BZ20" si="232">ROUND(BY20*$I20,2)</f>
        <v>0</v>
      </c>
      <c r="CA20" s="680">
        <f t="shared" ref="CA20" si="233">+CB20/I20</f>
        <v>1.0000000657278363</v>
      </c>
      <c r="CB20" s="677">
        <f t="shared" ref="CB20" si="234">+BZ20+BX20+BV20+BT20+BR20+BP20+BN20+BL20+BJ20+BH20+BF20+BD20+BB20+AZ20+AX20+AV20+AT20+AR20+AP20+AN20+AL20+AJ20+AH20+AF20+AD20+AB20+Z20+X20+V20+T20+R20+P20+N20+L20</f>
        <v>304285.09999999992</v>
      </c>
      <c r="CC20" s="664">
        <f t="shared" ref="CC20" si="235">+I20-CB20</f>
        <v>-1.999999990221113E-2</v>
      </c>
      <c r="CD20" s="665">
        <f t="shared" ref="CD20" si="236">+CC20/$I20</f>
        <v>-6.5727836219282025E-8</v>
      </c>
    </row>
    <row r="21" spans="1:1278" s="666" customFormat="1" ht="15.6" customHeight="1">
      <c r="A21" s="669" t="s">
        <v>1336</v>
      </c>
      <c r="B21" s="741" t="s">
        <v>1330</v>
      </c>
      <c r="C21" s="741"/>
      <c r="D21" s="741"/>
      <c r="E21" s="741"/>
      <c r="F21" s="735"/>
      <c r="G21" s="735"/>
      <c r="H21" s="735"/>
      <c r="I21" s="677">
        <v>82082.22</v>
      </c>
      <c r="J21" s="684">
        <f t="shared" si="0"/>
        <v>9.1273873199283686E-4</v>
      </c>
      <c r="K21" s="680">
        <v>0</v>
      </c>
      <c r="L21" s="677">
        <f t="shared" si="1"/>
        <v>0</v>
      </c>
      <c r="M21" s="680">
        <v>0</v>
      </c>
      <c r="N21" s="677">
        <f t="shared" ref="N21" si="237">ROUND(M21*$I21,2)</f>
        <v>0</v>
      </c>
      <c r="O21" s="680">
        <v>0</v>
      </c>
      <c r="P21" s="677">
        <f t="shared" ref="P21" si="238">ROUND(O21*$I21,2)</f>
        <v>0</v>
      </c>
      <c r="Q21" s="680">
        <v>0</v>
      </c>
      <c r="R21" s="677">
        <f t="shared" ref="R21" si="239">ROUND(Q21*$I21,2)</f>
        <v>0</v>
      </c>
      <c r="S21" s="680">
        <v>0</v>
      </c>
      <c r="T21" s="677">
        <f t="shared" ref="T21" si="240">ROUND(S21*$I21,2)</f>
        <v>0</v>
      </c>
      <c r="U21" s="680">
        <v>0</v>
      </c>
      <c r="V21" s="678">
        <f t="shared" ref="V21" si="241">ROUND(U21*$I21,2)</f>
        <v>0</v>
      </c>
      <c r="W21" s="680">
        <v>4.0000053525899699E-2</v>
      </c>
      <c r="X21" s="677">
        <f t="shared" ref="X21" si="242">ROUND(W21*$I21,2)</f>
        <v>3283.29</v>
      </c>
      <c r="Y21" s="680">
        <v>4.0000053525899699E-2</v>
      </c>
      <c r="Z21" s="677">
        <f t="shared" ref="Z21" si="243">ROUND(Y21*$I21,2)</f>
        <v>3283.29</v>
      </c>
      <c r="AA21" s="680">
        <v>4.0000053525899699E-2</v>
      </c>
      <c r="AB21" s="677">
        <f t="shared" ref="AB21" si="244">ROUND(AA21*$I21,2)</f>
        <v>3283.29</v>
      </c>
      <c r="AC21" s="680">
        <v>4.0000053525899699E-2</v>
      </c>
      <c r="AD21" s="677">
        <f t="shared" ref="AD21" si="245">ROUND(AC21*$I21,2)</f>
        <v>3283.29</v>
      </c>
      <c r="AE21" s="680">
        <v>4.0000053525899699E-2</v>
      </c>
      <c r="AF21" s="677">
        <f t="shared" ref="AF21" si="246">ROUND(AE21*$I21,2)</f>
        <v>3283.29</v>
      </c>
      <c r="AG21" s="680">
        <v>4.0000053525899699E-2</v>
      </c>
      <c r="AH21" s="677">
        <f t="shared" ref="AH21" si="247">ROUND(AG21*$I21,2)</f>
        <v>3283.29</v>
      </c>
      <c r="AI21" s="680">
        <v>4.0000053525899699E-2</v>
      </c>
      <c r="AJ21" s="677">
        <f t="shared" ref="AJ21" si="248">ROUND(AI21*$I21,2)</f>
        <v>3283.29</v>
      </c>
      <c r="AK21" s="680">
        <v>4.0000053525899699E-2</v>
      </c>
      <c r="AL21" s="677">
        <f t="shared" ref="AL21" si="249">ROUND(AK21*$I21,2)</f>
        <v>3283.29</v>
      </c>
      <c r="AM21" s="680">
        <v>4.0000053525899699E-2</v>
      </c>
      <c r="AN21" s="677">
        <f t="shared" ref="AN21" si="250">ROUND(AM21*$I21,2)</f>
        <v>3283.29</v>
      </c>
      <c r="AO21" s="680">
        <v>4.0000053525899699E-2</v>
      </c>
      <c r="AP21" s="677">
        <f t="shared" ref="AP21" si="251">ROUND(AO21*$I21,2)</f>
        <v>3283.29</v>
      </c>
      <c r="AQ21" s="680">
        <v>4.0000053525899699E-2</v>
      </c>
      <c r="AR21" s="677">
        <f t="shared" ref="AR21" si="252">ROUND(AQ21*$I21,2)</f>
        <v>3283.29</v>
      </c>
      <c r="AS21" s="680">
        <v>4.0000053525899699E-2</v>
      </c>
      <c r="AT21" s="677">
        <f t="shared" ref="AT21" si="253">ROUND(AS21*$I21,2)</f>
        <v>3283.29</v>
      </c>
      <c r="AU21" s="680">
        <v>4.0000053525899699E-2</v>
      </c>
      <c r="AV21" s="677">
        <f t="shared" ref="AV21" si="254">ROUND(AU21*$I21,2)</f>
        <v>3283.29</v>
      </c>
      <c r="AW21" s="680">
        <v>4.0000053525899699E-2</v>
      </c>
      <c r="AX21" s="677">
        <f t="shared" ref="AX21" si="255">ROUND(AW21*$I21,2)</f>
        <v>3283.29</v>
      </c>
      <c r="AY21" s="680">
        <v>4.0000053525899699E-2</v>
      </c>
      <c r="AZ21" s="677">
        <f t="shared" ref="AZ21" si="256">ROUND(AY21*$I21,2)</f>
        <v>3283.29</v>
      </c>
      <c r="BA21" s="680">
        <v>4.0000053525899699E-2</v>
      </c>
      <c r="BB21" s="677">
        <f t="shared" ref="BB21" si="257">ROUND(BA21*$I21,2)</f>
        <v>3283.29</v>
      </c>
      <c r="BC21" s="680">
        <v>4.0000053525899699E-2</v>
      </c>
      <c r="BD21" s="677">
        <f t="shared" ref="BD21" si="258">ROUND(BC21*$I21,2)</f>
        <v>3283.29</v>
      </c>
      <c r="BE21" s="680">
        <v>4.0000053525899699E-2</v>
      </c>
      <c r="BF21" s="677">
        <f t="shared" ref="BF21" si="259">ROUND(BE21*$I21,2)</f>
        <v>3283.29</v>
      </c>
      <c r="BG21" s="680">
        <v>4.0000053525899699E-2</v>
      </c>
      <c r="BH21" s="677">
        <f t="shared" ref="BH21" si="260">ROUND(BG21*$I21,2)</f>
        <v>3283.29</v>
      </c>
      <c r="BI21" s="680">
        <v>4.0000053525899699E-2</v>
      </c>
      <c r="BJ21" s="681">
        <f t="shared" si="26"/>
        <v>3283.29</v>
      </c>
      <c r="BK21" s="680">
        <v>2.5000014868305477E-2</v>
      </c>
      <c r="BL21" s="677">
        <f t="shared" ref="BL21" si="261">ROUND(BK21*$I21,2)</f>
        <v>2052.06</v>
      </c>
      <c r="BM21" s="680">
        <v>2.5000014868305477E-2</v>
      </c>
      <c r="BN21" s="677">
        <f t="shared" ref="BN21" si="262">ROUND(BM21*$I21,2)</f>
        <v>2052.06</v>
      </c>
      <c r="BO21" s="680">
        <v>2.5000014868305477E-2</v>
      </c>
      <c r="BP21" s="677">
        <f t="shared" ref="BP21" si="263">ROUND(BO21*$I21,2)</f>
        <v>2052.06</v>
      </c>
      <c r="BQ21" s="680">
        <v>2.5000014868305477E-2</v>
      </c>
      <c r="BR21" s="677">
        <f t="shared" ref="BR21" si="264">ROUND(BQ21*$I21,2)</f>
        <v>2052.06</v>
      </c>
      <c r="BS21" s="680">
        <v>2.5000014868305477E-2</v>
      </c>
      <c r="BT21" s="677">
        <f t="shared" ref="BT21" si="265">ROUND(BS21*$I21,2)</f>
        <v>2052.06</v>
      </c>
      <c r="BU21" s="680">
        <v>2.5000014868305477E-2</v>
      </c>
      <c r="BV21" s="677">
        <f t="shared" ref="BV21" si="266">ROUND(BU21*$I21,2)</f>
        <v>2052.06</v>
      </c>
      <c r="BW21" s="680">
        <v>2.5000014868305477E-2</v>
      </c>
      <c r="BX21" s="677">
        <f t="shared" ref="BX21" si="267">ROUND(BW21*$I21,2)</f>
        <v>2052.06</v>
      </c>
      <c r="BY21" s="680">
        <v>2.499883E-2</v>
      </c>
      <c r="BZ21" s="677">
        <f t="shared" ref="BZ21" si="268">ROUND(BY21*$I21,2)</f>
        <v>2051.96</v>
      </c>
      <c r="CA21" s="680">
        <f t="shared" si="35"/>
        <v>0.99999951268374532</v>
      </c>
      <c r="CB21" s="677">
        <f t="shared" si="36"/>
        <v>82082.179999999978</v>
      </c>
      <c r="CC21" s="664">
        <f t="shared" si="37"/>
        <v>4.0000000022700988E-2</v>
      </c>
      <c r="CD21" s="665">
        <f t="shared" si="38"/>
        <v>4.8731625463713073E-7</v>
      </c>
    </row>
    <row r="22" spans="1:1278" s="666" customFormat="1" ht="18" customHeight="1">
      <c r="A22" s="669">
        <v>2</v>
      </c>
      <c r="B22" s="737" t="s">
        <v>221</v>
      </c>
      <c r="C22" s="737"/>
      <c r="D22" s="737"/>
      <c r="E22" s="737"/>
      <c r="F22" s="735"/>
      <c r="G22" s="736"/>
      <c r="H22" s="736"/>
      <c r="I22" s="686"/>
      <c r="J22" s="675"/>
      <c r="K22" s="676"/>
      <c r="L22" s="677"/>
      <c r="M22" s="676"/>
      <c r="N22" s="677"/>
      <c r="O22" s="676"/>
      <c r="P22" s="677"/>
      <c r="Q22" s="676"/>
      <c r="R22" s="677"/>
      <c r="S22" s="676"/>
      <c r="T22" s="677"/>
      <c r="U22" s="676"/>
      <c r="V22" s="678"/>
      <c r="W22" s="676"/>
      <c r="X22" s="677"/>
      <c r="Y22" s="676"/>
      <c r="Z22" s="677"/>
      <c r="AA22" s="679"/>
      <c r="AB22" s="677"/>
      <c r="AC22" s="679"/>
      <c r="AD22" s="677"/>
      <c r="AE22" s="679"/>
      <c r="AF22" s="677"/>
      <c r="AG22" s="680"/>
      <c r="AH22" s="677"/>
      <c r="AI22" s="679"/>
      <c r="AJ22" s="677"/>
      <c r="AK22" s="679"/>
      <c r="AL22" s="677"/>
      <c r="AM22" s="679"/>
      <c r="AN22" s="677"/>
      <c r="AO22" s="679"/>
      <c r="AP22" s="677"/>
      <c r="AQ22" s="679"/>
      <c r="AR22" s="677"/>
      <c r="AS22" s="679"/>
      <c r="AT22" s="677"/>
      <c r="AU22" s="679"/>
      <c r="AV22" s="677"/>
      <c r="AW22" s="679"/>
      <c r="AX22" s="677"/>
      <c r="AY22" s="679"/>
      <c r="AZ22" s="677"/>
      <c r="BA22" s="679"/>
      <c r="BB22" s="677"/>
      <c r="BC22" s="679"/>
      <c r="BD22" s="677"/>
      <c r="BE22" s="676"/>
      <c r="BF22" s="677"/>
      <c r="BG22" s="679"/>
      <c r="BH22" s="677"/>
      <c r="BI22" s="676"/>
      <c r="BJ22" s="681"/>
      <c r="BK22" s="679"/>
      <c r="BL22" s="677"/>
      <c r="BM22" s="679"/>
      <c r="BN22" s="677"/>
      <c r="BO22" s="679"/>
      <c r="BP22" s="677"/>
      <c r="BQ22" s="679"/>
      <c r="BR22" s="677"/>
      <c r="BS22" s="679"/>
      <c r="BT22" s="677"/>
      <c r="BU22" s="676"/>
      <c r="BV22" s="677"/>
      <c r="BW22" s="676"/>
      <c r="BX22" s="677"/>
      <c r="BY22" s="676"/>
      <c r="BZ22" s="677"/>
      <c r="CA22" s="685"/>
      <c r="CB22" s="683">
        <f t="shared" ref="CB22:CB28" si="269">+BZ22+BX22+BV22+BT22+BR22+BP22+BN22+BL22+BJ22+BH22+BF22+BD22+BB22+AZ22+AX22+AV22+AT22+AR22+AP22+AN22+AL22+AJ22+AH22+AF22+AD22+AB22+Z22+X22+V22+T22+R22+P22+N22+L22</f>
        <v>0</v>
      </c>
      <c r="CC22" s="664">
        <f t="shared" si="37"/>
        <v>0</v>
      </c>
      <c r="CD22" s="665" t="e">
        <f t="shared" si="38"/>
        <v>#DIV/0!</v>
      </c>
    </row>
    <row r="23" spans="1:1278" s="666" customFormat="1" ht="15.6" customHeight="1">
      <c r="A23" s="669" t="s">
        <v>222</v>
      </c>
      <c r="B23" s="737" t="s">
        <v>223</v>
      </c>
      <c r="C23" s="737"/>
      <c r="D23" s="737"/>
      <c r="E23" s="737"/>
      <c r="F23" s="735"/>
      <c r="G23" s="735"/>
      <c r="H23" s="735"/>
      <c r="I23" s="677">
        <v>790605.27</v>
      </c>
      <c r="J23" s="684">
        <f t="shared" ref="J23:J24" si="270">+I23/$I$75</f>
        <v>8.7913807843727227E-3</v>
      </c>
      <c r="K23" s="680">
        <v>0</v>
      </c>
      <c r="L23" s="677">
        <f t="shared" ref="L23:N23" si="271">ROUND(K23*$I23,2)</f>
        <v>0</v>
      </c>
      <c r="M23" s="680">
        <v>0</v>
      </c>
      <c r="N23" s="677">
        <f t="shared" si="271"/>
        <v>0</v>
      </c>
      <c r="O23" s="680">
        <v>0</v>
      </c>
      <c r="P23" s="677">
        <f t="shared" ref="P23" si="272">ROUND(O23*$I23,2)</f>
        <v>0</v>
      </c>
      <c r="Q23" s="680">
        <v>0</v>
      </c>
      <c r="R23" s="677">
        <f t="shared" ref="R23" si="273">ROUND(Q23*$I23,2)</f>
        <v>0</v>
      </c>
      <c r="S23" s="680">
        <v>0</v>
      </c>
      <c r="T23" s="677">
        <f t="shared" ref="T23" si="274">ROUND(S23*$I23,2)</f>
        <v>0</v>
      </c>
      <c r="U23" s="680">
        <v>0</v>
      </c>
      <c r="V23" s="678">
        <f t="shared" ref="V23" si="275">ROUND(U23*$I23,2)</f>
        <v>0</v>
      </c>
      <c r="W23" s="680">
        <v>0.59757715356236374</v>
      </c>
      <c r="X23" s="677">
        <f t="shared" ref="X23" si="276">ROUND(W23*$I23,2)</f>
        <v>472447.65</v>
      </c>
      <c r="Y23" s="680">
        <v>0.39050824360784181</v>
      </c>
      <c r="Z23" s="677">
        <f t="shared" ref="Z23" si="277">ROUND(Y23*$I23,2)</f>
        <v>308737.88</v>
      </c>
      <c r="AA23" s="680">
        <v>0</v>
      </c>
      <c r="AB23" s="677">
        <f t="shared" ref="AB23" si="278">ROUND(AA23*$I23,2)</f>
        <v>0</v>
      </c>
      <c r="AC23" s="680">
        <v>0</v>
      </c>
      <c r="AD23" s="677">
        <f t="shared" ref="AD23" si="279">ROUND(AC23*$I23,2)</f>
        <v>0</v>
      </c>
      <c r="AE23" s="680">
        <v>5.9573086363326035E-3</v>
      </c>
      <c r="AF23" s="677">
        <f t="shared" ref="AF23" si="280">ROUND(AE23*$I23,2)</f>
        <v>4709.88</v>
      </c>
      <c r="AG23" s="680">
        <v>0</v>
      </c>
      <c r="AH23" s="677">
        <f t="shared" ref="AH23" si="281">ROUND(AG23*$I23,2)</f>
        <v>0</v>
      </c>
      <c r="AI23" s="680">
        <v>0</v>
      </c>
      <c r="AJ23" s="677">
        <f t="shared" ref="AJ23" si="282">ROUND(AI23*$I23,2)</f>
        <v>0</v>
      </c>
      <c r="AK23" s="680">
        <v>0</v>
      </c>
      <c r="AL23" s="677">
        <f t="shared" ref="AL23" si="283">ROUND(AK23*$I23,2)</f>
        <v>0</v>
      </c>
      <c r="AM23" s="680">
        <v>0</v>
      </c>
      <c r="AN23" s="677">
        <f t="shared" ref="AN23" si="284">ROUND(AM23*$I23,2)</f>
        <v>0</v>
      </c>
      <c r="AO23" s="680">
        <v>0</v>
      </c>
      <c r="AP23" s="677">
        <f t="shared" ref="AP23" si="285">ROUND(AO23*$I23,2)</f>
        <v>0</v>
      </c>
      <c r="AQ23" s="680">
        <v>0</v>
      </c>
      <c r="AR23" s="677">
        <f t="shared" ref="AR23" si="286">ROUND(AQ23*$I23,2)</f>
        <v>0</v>
      </c>
      <c r="AS23" s="680">
        <v>0</v>
      </c>
      <c r="AT23" s="677">
        <f t="shared" ref="AT23" si="287">ROUND(AS23*$I23,2)</f>
        <v>0</v>
      </c>
      <c r="AU23" s="680">
        <v>0</v>
      </c>
      <c r="AV23" s="677">
        <f t="shared" ref="AV23" si="288">ROUND(AU23*$I23,2)</f>
        <v>0</v>
      </c>
      <c r="AW23" s="680">
        <v>0</v>
      </c>
      <c r="AX23" s="677">
        <f t="shared" ref="AX23" si="289">ROUND(AW23*$I23,2)</f>
        <v>0</v>
      </c>
      <c r="AY23" s="680">
        <v>0</v>
      </c>
      <c r="AZ23" s="677">
        <f t="shared" ref="AZ23" si="290">ROUND(AY23*$I23,2)</f>
        <v>0</v>
      </c>
      <c r="BA23" s="680">
        <v>0</v>
      </c>
      <c r="BB23" s="677">
        <f t="shared" ref="BB23" si="291">ROUND(BA23*$I23,2)</f>
        <v>0</v>
      </c>
      <c r="BC23" s="680">
        <v>0</v>
      </c>
      <c r="BD23" s="677">
        <f t="shared" ref="BD23" si="292">ROUND(BC23*$I23,2)</f>
        <v>0</v>
      </c>
      <c r="BE23" s="680">
        <v>5.9573086363326035E-3</v>
      </c>
      <c r="BF23" s="677">
        <f t="shared" ref="BF23" si="293">ROUND(BE23*$I23,2)</f>
        <v>4709.88</v>
      </c>
      <c r="BG23" s="680">
        <v>0</v>
      </c>
      <c r="BH23" s="677">
        <f t="shared" ref="BH23" si="294">ROUND(BG23*$I23,2)</f>
        <v>0</v>
      </c>
      <c r="BI23" s="680">
        <v>0</v>
      </c>
      <c r="BJ23" s="681">
        <f t="shared" ref="BJ23:BJ24" si="295">ROUND(BI23*$I23,2)</f>
        <v>0</v>
      </c>
      <c r="BK23" s="680">
        <v>0</v>
      </c>
      <c r="BL23" s="677">
        <f t="shared" ref="BL23" si="296">ROUND(BK23*$I23,2)</f>
        <v>0</v>
      </c>
      <c r="BM23" s="680">
        <v>0</v>
      </c>
      <c r="BN23" s="677">
        <f t="shared" ref="BN23" si="297">ROUND(BM23*$I23,2)</f>
        <v>0</v>
      </c>
      <c r="BO23" s="680">
        <v>0</v>
      </c>
      <c r="BP23" s="677">
        <f t="shared" ref="BP23" si="298">ROUND(BO23*$I23,2)</f>
        <v>0</v>
      </c>
      <c r="BQ23" s="680">
        <v>0</v>
      </c>
      <c r="BR23" s="677">
        <f t="shared" ref="BR23" si="299">ROUND(BQ23*$I23,2)</f>
        <v>0</v>
      </c>
      <c r="BS23" s="680">
        <v>0</v>
      </c>
      <c r="BT23" s="677">
        <f t="shared" ref="BT23" si="300">ROUND(BS23*$I23,2)</f>
        <v>0</v>
      </c>
      <c r="BU23" s="680">
        <v>0</v>
      </c>
      <c r="BV23" s="677">
        <f t="shared" ref="BV23" si="301">ROUND(BU23*$I23,2)</f>
        <v>0</v>
      </c>
      <c r="BW23" s="680">
        <v>0</v>
      </c>
      <c r="BX23" s="677">
        <f t="shared" ref="BX23" si="302">ROUND(BW23*$I23,2)</f>
        <v>0</v>
      </c>
      <c r="BY23" s="680">
        <v>0</v>
      </c>
      <c r="BZ23" s="677">
        <f t="shared" ref="BZ23" si="303">ROUND(BY23*$I23,2)</f>
        <v>0</v>
      </c>
      <c r="CA23" s="680">
        <f t="shared" ref="CA23:CA24" si="304">+CB23/I23</f>
        <v>1.000000025297074</v>
      </c>
      <c r="CB23" s="677">
        <f t="shared" si="269"/>
        <v>790605.29</v>
      </c>
      <c r="CC23" s="664">
        <f t="shared" si="37"/>
        <v>-2.0000000018626451E-2</v>
      </c>
      <c r="CD23" s="665">
        <f t="shared" si="38"/>
        <v>-2.5297073998287983E-8</v>
      </c>
    </row>
    <row r="24" spans="1:1278" s="666" customFormat="1" ht="12.6">
      <c r="A24" s="669" t="s">
        <v>238</v>
      </c>
      <c r="B24" s="737" t="s">
        <v>239</v>
      </c>
      <c r="C24" s="737"/>
      <c r="D24" s="737"/>
      <c r="E24" s="737"/>
      <c r="F24" s="735"/>
      <c r="G24" s="735"/>
      <c r="H24" s="735"/>
      <c r="I24" s="677">
        <v>41292.15</v>
      </c>
      <c r="J24" s="684">
        <f t="shared" si="270"/>
        <v>4.5916088322486918E-4</v>
      </c>
      <c r="K24" s="680">
        <v>0</v>
      </c>
      <c r="L24" s="677">
        <f t="shared" ref="L24:N24" si="305">ROUND(K24*$I24,2)</f>
        <v>0</v>
      </c>
      <c r="M24" s="680">
        <v>0</v>
      </c>
      <c r="N24" s="677">
        <f t="shared" si="305"/>
        <v>0</v>
      </c>
      <c r="O24" s="680">
        <v>0</v>
      </c>
      <c r="P24" s="677">
        <f t="shared" ref="P24" si="306">ROUND(O24*$I24,2)</f>
        <v>0</v>
      </c>
      <c r="Q24" s="680">
        <v>0</v>
      </c>
      <c r="R24" s="677">
        <f t="shared" ref="R24" si="307">ROUND(Q24*$I24,2)</f>
        <v>0</v>
      </c>
      <c r="S24" s="680">
        <v>0</v>
      </c>
      <c r="T24" s="677">
        <f t="shared" ref="T24" si="308">ROUND(S24*$I24,2)</f>
        <v>0</v>
      </c>
      <c r="U24" s="680">
        <v>0</v>
      </c>
      <c r="V24" s="678">
        <f t="shared" ref="V24" si="309">ROUND(U24*$I24,2)</f>
        <v>0</v>
      </c>
      <c r="W24" s="680">
        <v>0</v>
      </c>
      <c r="X24" s="677">
        <f t="shared" ref="X24" si="310">ROUND(W24*$I24,2)</f>
        <v>0</v>
      </c>
      <c r="Y24" s="680">
        <v>0</v>
      </c>
      <c r="Z24" s="677">
        <f t="shared" ref="Z24" si="311">ROUND(Y24*$I24,2)</f>
        <v>0</v>
      </c>
      <c r="AA24" s="680">
        <v>0</v>
      </c>
      <c r="AB24" s="677">
        <f t="shared" ref="AB24" si="312">ROUND(AA24*$I24,2)</f>
        <v>0</v>
      </c>
      <c r="AC24" s="680">
        <v>0</v>
      </c>
      <c r="AD24" s="677">
        <f t="shared" ref="AD24" si="313">ROUND(AC24*$I24,2)</f>
        <v>0</v>
      </c>
      <c r="AE24" s="680">
        <v>0</v>
      </c>
      <c r="AF24" s="677">
        <f t="shared" ref="AF24" si="314">ROUND(AE24*$I24,2)</f>
        <v>0</v>
      </c>
      <c r="AG24" s="680">
        <v>0</v>
      </c>
      <c r="AH24" s="677">
        <f t="shared" ref="AH24" si="315">ROUND(AG24*$I24,2)</f>
        <v>0</v>
      </c>
      <c r="AI24" s="680">
        <v>0</v>
      </c>
      <c r="AJ24" s="677">
        <f t="shared" ref="AJ24" si="316">ROUND(AI24*$I24,2)</f>
        <v>0</v>
      </c>
      <c r="AK24" s="680">
        <v>0</v>
      </c>
      <c r="AL24" s="677">
        <f t="shared" ref="AL24" si="317">ROUND(AK24*$I24,2)</f>
        <v>0</v>
      </c>
      <c r="AM24" s="680">
        <v>0</v>
      </c>
      <c r="AN24" s="677">
        <f t="shared" ref="AN24" si="318">ROUND(AM24*$I24,2)</f>
        <v>0</v>
      </c>
      <c r="AO24" s="680">
        <v>0</v>
      </c>
      <c r="AP24" s="677">
        <f t="shared" ref="AP24" si="319">ROUND(AO24*$I24,2)</f>
        <v>0</v>
      </c>
      <c r="AQ24" s="680">
        <v>0</v>
      </c>
      <c r="AR24" s="677">
        <f t="shared" ref="AR24" si="320">ROUND(AQ24*$I24,2)</f>
        <v>0</v>
      </c>
      <c r="AS24" s="680">
        <v>0</v>
      </c>
      <c r="AT24" s="677">
        <f t="shared" ref="AT24" si="321">ROUND(AS24*$I24,2)</f>
        <v>0</v>
      </c>
      <c r="AU24" s="680">
        <v>0</v>
      </c>
      <c r="AV24" s="677">
        <f t="shared" ref="AV24" si="322">ROUND(AU24*$I24,2)</f>
        <v>0</v>
      </c>
      <c r="AW24" s="680">
        <v>0</v>
      </c>
      <c r="AX24" s="677">
        <f t="shared" ref="AX24" si="323">ROUND(AW24*$I24,2)</f>
        <v>0</v>
      </c>
      <c r="AY24" s="680">
        <v>0</v>
      </c>
      <c r="AZ24" s="677">
        <f t="shared" ref="AZ24" si="324">ROUND(AY24*$I24,2)</f>
        <v>0</v>
      </c>
      <c r="BA24" s="680">
        <v>0</v>
      </c>
      <c r="BB24" s="677">
        <f t="shared" ref="BB24" si="325">ROUND(BA24*$I24,2)</f>
        <v>0</v>
      </c>
      <c r="BC24" s="680">
        <v>0</v>
      </c>
      <c r="BD24" s="677">
        <f t="shared" ref="BD24" si="326">ROUND(BC24*$I24,2)</f>
        <v>0</v>
      </c>
      <c r="BE24" s="680">
        <v>1</v>
      </c>
      <c r="BF24" s="677">
        <f t="shared" ref="BF24" si="327">ROUND(BE24*$I24,2)</f>
        <v>41292.15</v>
      </c>
      <c r="BG24" s="680">
        <v>0</v>
      </c>
      <c r="BH24" s="677">
        <f t="shared" ref="BH24" si="328">ROUND(BG24*$I24,2)</f>
        <v>0</v>
      </c>
      <c r="BI24" s="680">
        <v>0</v>
      </c>
      <c r="BJ24" s="681">
        <f t="shared" si="295"/>
        <v>0</v>
      </c>
      <c r="BK24" s="680">
        <v>0</v>
      </c>
      <c r="BL24" s="677">
        <f t="shared" ref="BL24" si="329">ROUND(BK24*$I24,2)</f>
        <v>0</v>
      </c>
      <c r="BM24" s="680">
        <v>0</v>
      </c>
      <c r="BN24" s="677">
        <f t="shared" ref="BN24" si="330">ROUND(BM24*$I24,2)</f>
        <v>0</v>
      </c>
      <c r="BO24" s="680">
        <v>0</v>
      </c>
      <c r="BP24" s="677">
        <f t="shared" ref="BP24" si="331">ROUND(BO24*$I24,2)</f>
        <v>0</v>
      </c>
      <c r="BQ24" s="680">
        <v>0</v>
      </c>
      <c r="BR24" s="677">
        <f t="shared" ref="BR24" si="332">ROUND(BQ24*$I24,2)</f>
        <v>0</v>
      </c>
      <c r="BS24" s="680">
        <v>0</v>
      </c>
      <c r="BT24" s="677">
        <f t="shared" ref="BT24" si="333">ROUND(BS24*$I24,2)</f>
        <v>0</v>
      </c>
      <c r="BU24" s="680">
        <v>0</v>
      </c>
      <c r="BV24" s="677">
        <f t="shared" ref="BV24" si="334">ROUND(BU24*$I24,2)</f>
        <v>0</v>
      </c>
      <c r="BW24" s="680">
        <v>0</v>
      </c>
      <c r="BX24" s="677">
        <f t="shared" ref="BX24" si="335">ROUND(BW24*$I24,2)</f>
        <v>0</v>
      </c>
      <c r="BY24" s="680">
        <v>0</v>
      </c>
      <c r="BZ24" s="677">
        <f t="shared" ref="BZ24" si="336">ROUND(BY24*$I24,2)</f>
        <v>0</v>
      </c>
      <c r="CA24" s="680">
        <f t="shared" si="304"/>
        <v>1</v>
      </c>
      <c r="CB24" s="677">
        <f t="shared" si="269"/>
        <v>41292.15</v>
      </c>
      <c r="CC24" s="664">
        <f t="shared" si="37"/>
        <v>0</v>
      </c>
      <c r="CD24" s="665">
        <f t="shared" si="38"/>
        <v>0</v>
      </c>
    </row>
    <row r="25" spans="1:1278" s="666" customFormat="1" ht="12.6">
      <c r="A25" s="669" t="s">
        <v>247</v>
      </c>
      <c r="B25" s="737" t="s">
        <v>248</v>
      </c>
      <c r="C25" s="737"/>
      <c r="D25" s="737"/>
      <c r="E25" s="737"/>
      <c r="F25" s="735"/>
      <c r="G25" s="736"/>
      <c r="H25" s="736"/>
      <c r="I25" s="686"/>
      <c r="J25" s="668"/>
      <c r="K25" s="676"/>
      <c r="L25" s="677"/>
      <c r="M25" s="676"/>
      <c r="N25" s="677"/>
      <c r="O25" s="676"/>
      <c r="P25" s="677"/>
      <c r="Q25" s="676"/>
      <c r="R25" s="677"/>
      <c r="S25" s="676"/>
      <c r="T25" s="677"/>
      <c r="U25" s="676"/>
      <c r="V25" s="678"/>
      <c r="W25" s="676"/>
      <c r="X25" s="677"/>
      <c r="Y25" s="676"/>
      <c r="Z25" s="677"/>
      <c r="AA25" s="679"/>
      <c r="AB25" s="677"/>
      <c r="AC25" s="679"/>
      <c r="AD25" s="677"/>
      <c r="AE25" s="679"/>
      <c r="AF25" s="677"/>
      <c r="AG25" s="680"/>
      <c r="AH25" s="677"/>
      <c r="AI25" s="679"/>
      <c r="AJ25" s="677"/>
      <c r="AK25" s="679"/>
      <c r="AL25" s="677"/>
      <c r="AM25" s="679"/>
      <c r="AN25" s="677"/>
      <c r="AO25" s="679"/>
      <c r="AP25" s="677"/>
      <c r="AQ25" s="679"/>
      <c r="AR25" s="677"/>
      <c r="AS25" s="679"/>
      <c r="AT25" s="677"/>
      <c r="AU25" s="679"/>
      <c r="AV25" s="677"/>
      <c r="AW25" s="679"/>
      <c r="AX25" s="677"/>
      <c r="AY25" s="679"/>
      <c r="AZ25" s="677"/>
      <c r="BA25" s="679"/>
      <c r="BB25" s="677"/>
      <c r="BC25" s="679"/>
      <c r="BD25" s="677"/>
      <c r="BE25" s="676"/>
      <c r="BF25" s="677"/>
      <c r="BG25" s="679"/>
      <c r="BH25" s="677"/>
      <c r="BI25" s="676"/>
      <c r="BJ25" s="681"/>
      <c r="BK25" s="679"/>
      <c r="BL25" s="677"/>
      <c r="BM25" s="679"/>
      <c r="BN25" s="677"/>
      <c r="BO25" s="679"/>
      <c r="BP25" s="677"/>
      <c r="BQ25" s="679"/>
      <c r="BR25" s="677"/>
      <c r="BS25" s="679"/>
      <c r="BT25" s="677"/>
      <c r="BU25" s="676"/>
      <c r="BV25" s="677"/>
      <c r="BW25" s="676"/>
      <c r="BX25" s="677"/>
      <c r="BY25" s="676"/>
      <c r="BZ25" s="677"/>
      <c r="CA25" s="685"/>
      <c r="CB25" s="683">
        <f t="shared" si="269"/>
        <v>0</v>
      </c>
      <c r="CC25" s="664">
        <f t="shared" si="37"/>
        <v>0</v>
      </c>
      <c r="CD25" s="665" t="e">
        <f t="shared" si="38"/>
        <v>#DIV/0!</v>
      </c>
    </row>
    <row r="26" spans="1:1278" s="668" customFormat="1" ht="12.6">
      <c r="A26" s="669" t="s">
        <v>249</v>
      </c>
      <c r="B26" s="735"/>
      <c r="C26" s="735"/>
      <c r="D26" s="735"/>
      <c r="E26" s="737" t="s">
        <v>902</v>
      </c>
      <c r="F26" s="737"/>
      <c r="G26" s="737"/>
      <c r="H26" s="737"/>
      <c r="I26" s="677">
        <v>237274.37</v>
      </c>
      <c r="J26" s="684">
        <f t="shared" ref="J26:J28" si="337">+I26/$I$75</f>
        <v>2.6384460314084974E-3</v>
      </c>
      <c r="K26" s="680">
        <v>0</v>
      </c>
      <c r="L26" s="677">
        <f t="shared" ref="L26:N26" si="338">ROUND(K26*$I26,2)</f>
        <v>0</v>
      </c>
      <c r="M26" s="680">
        <v>0</v>
      </c>
      <c r="N26" s="677">
        <f t="shared" si="338"/>
        <v>0</v>
      </c>
      <c r="O26" s="680">
        <v>0</v>
      </c>
      <c r="P26" s="677">
        <f t="shared" ref="P26" si="339">ROUND(O26*$I26,2)</f>
        <v>0</v>
      </c>
      <c r="Q26" s="680">
        <v>0</v>
      </c>
      <c r="R26" s="677">
        <f t="shared" ref="R26" si="340">ROUND(Q26*$I26,2)</f>
        <v>0</v>
      </c>
      <c r="S26" s="680">
        <v>0</v>
      </c>
      <c r="T26" s="677">
        <f t="shared" ref="T26" si="341">ROUND(S26*$I26,2)</f>
        <v>0</v>
      </c>
      <c r="U26" s="680">
        <v>0</v>
      </c>
      <c r="V26" s="678">
        <f t="shared" ref="V26" si="342">ROUND(U26*$I26,2)</f>
        <v>0</v>
      </c>
      <c r="W26" s="680">
        <v>0</v>
      </c>
      <c r="X26" s="677">
        <f t="shared" ref="X26" si="343">ROUND(W26*$I26,2)</f>
        <v>0</v>
      </c>
      <c r="Y26" s="680">
        <v>0.39999992629647535</v>
      </c>
      <c r="Z26" s="677">
        <f t="shared" ref="Z26" si="344">ROUND(Y26*$I26,2)</f>
        <v>94909.73</v>
      </c>
      <c r="AA26" s="680">
        <v>0.39999992629647535</v>
      </c>
      <c r="AB26" s="677">
        <f t="shared" ref="AB26" si="345">ROUND(AA26*$I26,2)</f>
        <v>94909.73</v>
      </c>
      <c r="AC26" s="680">
        <v>0.20000004211629982</v>
      </c>
      <c r="AD26" s="677">
        <f t="shared" ref="AD26" si="346">ROUND(AC26*$I26,2)</f>
        <v>47454.879999999997</v>
      </c>
      <c r="AE26" s="680">
        <v>0</v>
      </c>
      <c r="AF26" s="677">
        <f t="shared" ref="AF26" si="347">ROUND(AE26*$I26,2)</f>
        <v>0</v>
      </c>
      <c r="AG26" s="680">
        <v>0</v>
      </c>
      <c r="AH26" s="677">
        <f t="shared" ref="AH26" si="348">ROUND(AG26*$I26,2)</f>
        <v>0</v>
      </c>
      <c r="AI26" s="680">
        <v>0</v>
      </c>
      <c r="AJ26" s="677">
        <f t="shared" ref="AJ26" si="349">ROUND(AI26*$I26,2)</f>
        <v>0</v>
      </c>
      <c r="AK26" s="680">
        <v>0</v>
      </c>
      <c r="AL26" s="677">
        <f t="shared" ref="AL26" si="350">ROUND(AK26*$I26,2)</f>
        <v>0</v>
      </c>
      <c r="AM26" s="680">
        <v>0</v>
      </c>
      <c r="AN26" s="677">
        <f t="shared" ref="AN26" si="351">ROUND(AM26*$I26,2)</f>
        <v>0</v>
      </c>
      <c r="AO26" s="680">
        <v>0</v>
      </c>
      <c r="AP26" s="677">
        <f t="shared" ref="AP26" si="352">ROUND(AO26*$I26,2)</f>
        <v>0</v>
      </c>
      <c r="AQ26" s="680">
        <v>0</v>
      </c>
      <c r="AR26" s="677">
        <f t="shared" ref="AR26" si="353">ROUND(AQ26*$I26,2)</f>
        <v>0</v>
      </c>
      <c r="AS26" s="680">
        <v>0</v>
      </c>
      <c r="AT26" s="677">
        <f t="shared" ref="AT26" si="354">ROUND(AS26*$I26,2)</f>
        <v>0</v>
      </c>
      <c r="AU26" s="680">
        <v>0</v>
      </c>
      <c r="AV26" s="677">
        <f t="shared" ref="AV26" si="355">ROUND(AU26*$I26,2)</f>
        <v>0</v>
      </c>
      <c r="AW26" s="680">
        <v>0</v>
      </c>
      <c r="AX26" s="677">
        <f t="shared" ref="AX26" si="356">ROUND(AW26*$I26,2)</f>
        <v>0</v>
      </c>
      <c r="AY26" s="680">
        <v>0</v>
      </c>
      <c r="AZ26" s="677">
        <f t="shared" ref="AZ26" si="357">ROUND(AY26*$I26,2)</f>
        <v>0</v>
      </c>
      <c r="BA26" s="680">
        <v>0</v>
      </c>
      <c r="BB26" s="677">
        <f t="shared" ref="BB26" si="358">ROUND(BA26*$I26,2)</f>
        <v>0</v>
      </c>
      <c r="BC26" s="680">
        <v>0</v>
      </c>
      <c r="BD26" s="677">
        <f t="shared" ref="BD26" si="359">ROUND(BC26*$I26,2)</f>
        <v>0</v>
      </c>
      <c r="BE26" s="680">
        <v>0</v>
      </c>
      <c r="BF26" s="677">
        <f t="shared" ref="BF26" si="360">ROUND(BE26*$I26,2)</f>
        <v>0</v>
      </c>
      <c r="BG26" s="680">
        <v>0</v>
      </c>
      <c r="BH26" s="677">
        <f t="shared" ref="BH26" si="361">ROUND(BG26*$I26,2)</f>
        <v>0</v>
      </c>
      <c r="BI26" s="680">
        <v>0</v>
      </c>
      <c r="BJ26" s="681">
        <f t="shared" ref="BJ26:BJ28" si="362">ROUND(BI26*$I26,2)</f>
        <v>0</v>
      </c>
      <c r="BK26" s="680">
        <v>0</v>
      </c>
      <c r="BL26" s="677">
        <f t="shared" ref="BL26" si="363">ROUND(BK26*$I26,2)</f>
        <v>0</v>
      </c>
      <c r="BM26" s="680">
        <v>0</v>
      </c>
      <c r="BN26" s="677">
        <f t="shared" ref="BN26" si="364">ROUND(BM26*$I26,2)</f>
        <v>0</v>
      </c>
      <c r="BO26" s="680">
        <v>0</v>
      </c>
      <c r="BP26" s="677">
        <f t="shared" ref="BP26" si="365">ROUND(BO26*$I26,2)</f>
        <v>0</v>
      </c>
      <c r="BQ26" s="680">
        <v>0</v>
      </c>
      <c r="BR26" s="677">
        <f t="shared" ref="BR26" si="366">ROUND(BQ26*$I26,2)</f>
        <v>0</v>
      </c>
      <c r="BS26" s="680">
        <v>0</v>
      </c>
      <c r="BT26" s="677">
        <f t="shared" ref="BT26" si="367">ROUND(BS26*$I26,2)</f>
        <v>0</v>
      </c>
      <c r="BU26" s="680">
        <v>0</v>
      </c>
      <c r="BV26" s="677">
        <f t="shared" ref="BV26" si="368">ROUND(BU26*$I26,2)</f>
        <v>0</v>
      </c>
      <c r="BW26" s="680">
        <v>0</v>
      </c>
      <c r="BX26" s="677">
        <f t="shared" ref="BX26" si="369">ROUND(BW26*$I26,2)</f>
        <v>0</v>
      </c>
      <c r="BY26" s="680">
        <v>0</v>
      </c>
      <c r="BZ26" s="677">
        <f t="shared" ref="BZ26" si="370">ROUND(BY26*$I26,2)</f>
        <v>0</v>
      </c>
      <c r="CA26" s="680">
        <f t="shared" ref="CA26:CA28" si="371">+CB26/I26</f>
        <v>0.99999987356409359</v>
      </c>
      <c r="CB26" s="677">
        <f t="shared" si="269"/>
        <v>237274.33999999997</v>
      </c>
      <c r="CC26" s="664">
        <f t="shared" si="37"/>
        <v>3.0000000027939677E-2</v>
      </c>
      <c r="CD26" s="665">
        <f t="shared" si="38"/>
        <v>1.264359063641795E-7</v>
      </c>
      <c r="CE26" s="667"/>
      <c r="CF26" s="667"/>
      <c r="CG26" s="667"/>
      <c r="CH26" s="667"/>
      <c r="CI26" s="667"/>
      <c r="CJ26" s="667"/>
      <c r="CK26" s="667"/>
      <c r="CL26" s="667"/>
      <c r="CM26" s="667"/>
      <c r="CN26" s="667"/>
      <c r="CO26" s="667"/>
      <c r="CP26" s="667"/>
      <c r="CQ26" s="667"/>
      <c r="CR26" s="667"/>
      <c r="CS26" s="667"/>
      <c r="CT26" s="667"/>
      <c r="CU26" s="667"/>
      <c r="CV26" s="667"/>
      <c r="CW26" s="667"/>
      <c r="CX26" s="667"/>
      <c r="CY26" s="667"/>
      <c r="CZ26" s="667"/>
      <c r="DA26" s="667"/>
      <c r="DB26" s="667"/>
      <c r="DC26" s="667"/>
      <c r="DD26" s="667"/>
      <c r="DE26" s="667"/>
      <c r="DF26" s="667"/>
      <c r="DG26" s="667"/>
      <c r="DH26" s="667"/>
      <c r="DI26" s="667"/>
      <c r="DJ26" s="667"/>
      <c r="DK26" s="667"/>
      <c r="DL26" s="667"/>
      <c r="DM26" s="667"/>
      <c r="DN26" s="667"/>
      <c r="DO26" s="667"/>
      <c r="DP26" s="667"/>
      <c r="DQ26" s="667"/>
      <c r="DR26" s="667"/>
      <c r="DS26" s="667"/>
      <c r="DT26" s="667"/>
      <c r="DU26" s="667"/>
      <c r="DV26" s="667"/>
      <c r="DW26" s="667"/>
      <c r="DX26" s="667"/>
      <c r="DY26" s="667"/>
      <c r="DZ26" s="667"/>
      <c r="EA26" s="667"/>
      <c r="EB26" s="667"/>
      <c r="EC26" s="667"/>
      <c r="ED26" s="667"/>
      <c r="EE26" s="667"/>
      <c r="EF26" s="667"/>
      <c r="EG26" s="667"/>
      <c r="EH26" s="667"/>
      <c r="EI26" s="667"/>
      <c r="EJ26" s="667"/>
      <c r="EK26" s="667"/>
      <c r="EL26" s="667"/>
      <c r="EM26" s="667"/>
      <c r="EN26" s="667"/>
      <c r="EO26" s="667"/>
      <c r="EP26" s="667"/>
      <c r="EQ26" s="667"/>
      <c r="ER26" s="667"/>
      <c r="ES26" s="667"/>
      <c r="ET26" s="667"/>
      <c r="EU26" s="667"/>
      <c r="EV26" s="667"/>
      <c r="EW26" s="667"/>
      <c r="EX26" s="667"/>
      <c r="EY26" s="667"/>
      <c r="EZ26" s="667"/>
      <c r="FA26" s="667"/>
      <c r="FB26" s="667"/>
      <c r="FC26" s="667"/>
      <c r="FD26" s="667"/>
      <c r="FE26" s="667"/>
      <c r="FF26" s="667"/>
      <c r="FG26" s="667"/>
      <c r="FH26" s="667"/>
      <c r="FI26" s="667"/>
      <c r="FJ26" s="667"/>
      <c r="FK26" s="667"/>
      <c r="FL26" s="667"/>
      <c r="FM26" s="667"/>
      <c r="FN26" s="667"/>
      <c r="FO26" s="667"/>
      <c r="FP26" s="667"/>
      <c r="FQ26" s="667"/>
      <c r="FR26" s="667"/>
      <c r="FS26" s="667"/>
      <c r="FT26" s="667"/>
      <c r="FU26" s="667"/>
      <c r="FV26" s="667"/>
      <c r="FW26" s="667"/>
      <c r="FX26" s="667"/>
      <c r="FY26" s="667"/>
      <c r="FZ26" s="667"/>
      <c r="GA26" s="667"/>
      <c r="GB26" s="667"/>
      <c r="GC26" s="667"/>
      <c r="GD26" s="667"/>
      <c r="GE26" s="667"/>
      <c r="GF26" s="667"/>
      <c r="GG26" s="667"/>
      <c r="GH26" s="667"/>
      <c r="GI26" s="667"/>
      <c r="GJ26" s="667"/>
      <c r="GK26" s="667"/>
      <c r="GL26" s="667"/>
      <c r="GM26" s="667"/>
      <c r="GN26" s="667"/>
      <c r="GO26" s="667"/>
      <c r="GP26" s="667"/>
      <c r="GQ26" s="667"/>
      <c r="GR26" s="667"/>
      <c r="GS26" s="667"/>
      <c r="GT26" s="667"/>
      <c r="GU26" s="667"/>
      <c r="GV26" s="667"/>
      <c r="GW26" s="667"/>
      <c r="GX26" s="667"/>
      <c r="GY26" s="667"/>
      <c r="GZ26" s="667"/>
      <c r="HA26" s="667"/>
      <c r="HB26" s="667"/>
      <c r="HC26" s="667"/>
      <c r="HD26" s="667"/>
      <c r="HE26" s="667"/>
      <c r="HF26" s="667"/>
      <c r="HG26" s="667"/>
      <c r="HH26" s="667"/>
      <c r="HI26" s="667"/>
      <c r="HJ26" s="667"/>
      <c r="HK26" s="667"/>
      <c r="HL26" s="667"/>
      <c r="HM26" s="667"/>
      <c r="HN26" s="667"/>
      <c r="HO26" s="667"/>
      <c r="HP26" s="667"/>
      <c r="HQ26" s="667"/>
      <c r="HR26" s="667"/>
      <c r="HS26" s="667"/>
      <c r="HT26" s="667"/>
      <c r="HU26" s="667"/>
      <c r="HV26" s="667"/>
      <c r="HW26" s="667"/>
      <c r="HX26" s="667"/>
      <c r="HY26" s="667"/>
      <c r="HZ26" s="667"/>
      <c r="IA26" s="667"/>
      <c r="IB26" s="667"/>
      <c r="IC26" s="667"/>
      <c r="ID26" s="667"/>
      <c r="IE26" s="667"/>
      <c r="IF26" s="667"/>
      <c r="IG26" s="667"/>
      <c r="IH26" s="667"/>
      <c r="II26" s="667"/>
      <c r="IJ26" s="667"/>
      <c r="IK26" s="667"/>
      <c r="IL26" s="667"/>
      <c r="IM26" s="667"/>
      <c r="IN26" s="667"/>
      <c r="IO26" s="667"/>
      <c r="IP26" s="667"/>
      <c r="IQ26" s="667"/>
      <c r="IR26" s="667"/>
      <c r="IS26" s="667"/>
      <c r="IT26" s="667"/>
      <c r="IU26" s="667"/>
      <c r="IV26" s="667"/>
      <c r="IW26" s="667"/>
      <c r="IX26" s="667"/>
      <c r="IY26" s="667"/>
      <c r="IZ26" s="667"/>
      <c r="JA26" s="667"/>
      <c r="JB26" s="667"/>
      <c r="JC26" s="667"/>
      <c r="JD26" s="667"/>
      <c r="JE26" s="667"/>
      <c r="JF26" s="667"/>
      <c r="JG26" s="667"/>
      <c r="JH26" s="667"/>
      <c r="JI26" s="667"/>
      <c r="JJ26" s="667"/>
      <c r="JK26" s="667"/>
      <c r="JL26" s="667"/>
      <c r="JM26" s="667"/>
      <c r="JN26" s="667"/>
      <c r="JO26" s="667"/>
      <c r="JP26" s="667"/>
      <c r="JQ26" s="667"/>
      <c r="JR26" s="667"/>
      <c r="JS26" s="667"/>
      <c r="JT26" s="667"/>
      <c r="JU26" s="667"/>
      <c r="JV26" s="667"/>
      <c r="JW26" s="667"/>
      <c r="JX26" s="667"/>
      <c r="JY26" s="667"/>
      <c r="JZ26" s="667"/>
      <c r="KA26" s="667"/>
      <c r="KB26" s="667"/>
      <c r="KC26" s="667"/>
      <c r="KD26" s="667"/>
      <c r="KE26" s="667"/>
      <c r="KF26" s="667"/>
      <c r="KG26" s="667"/>
      <c r="KH26" s="667"/>
      <c r="KI26" s="667"/>
      <c r="KJ26" s="667"/>
      <c r="KK26" s="667"/>
      <c r="KL26" s="667"/>
      <c r="KM26" s="667"/>
      <c r="KN26" s="667"/>
      <c r="KO26" s="667"/>
      <c r="KP26" s="667"/>
      <c r="KQ26" s="667"/>
      <c r="KR26" s="667"/>
      <c r="KS26" s="667"/>
      <c r="KT26" s="667"/>
      <c r="KU26" s="667"/>
      <c r="KV26" s="667"/>
      <c r="KW26" s="667"/>
      <c r="KX26" s="667"/>
      <c r="KY26" s="667"/>
      <c r="KZ26" s="667"/>
      <c r="LA26" s="667"/>
      <c r="LB26" s="667"/>
      <c r="LC26" s="667"/>
      <c r="LD26" s="667"/>
      <c r="LE26" s="667"/>
      <c r="LF26" s="667"/>
      <c r="LG26" s="667"/>
      <c r="LH26" s="667"/>
      <c r="LI26" s="667"/>
      <c r="LJ26" s="667"/>
      <c r="LK26" s="667"/>
      <c r="LL26" s="667"/>
      <c r="LM26" s="667"/>
      <c r="LN26" s="667"/>
      <c r="LO26" s="667"/>
      <c r="LP26" s="667"/>
      <c r="LQ26" s="667"/>
      <c r="LR26" s="667"/>
      <c r="LS26" s="667"/>
      <c r="LT26" s="667"/>
      <c r="LU26" s="667"/>
      <c r="LV26" s="667"/>
      <c r="LW26" s="667"/>
      <c r="LX26" s="667"/>
      <c r="LY26" s="667"/>
      <c r="LZ26" s="667"/>
      <c r="MA26" s="667"/>
      <c r="MB26" s="667"/>
      <c r="MC26" s="667"/>
      <c r="MD26" s="667"/>
      <c r="ME26" s="667"/>
      <c r="MF26" s="667"/>
      <c r="MG26" s="667"/>
      <c r="MH26" s="667"/>
      <c r="MI26" s="667"/>
      <c r="MJ26" s="667"/>
      <c r="MK26" s="667"/>
      <c r="ML26" s="667"/>
      <c r="MM26" s="667"/>
      <c r="MN26" s="667"/>
      <c r="MO26" s="667"/>
      <c r="MP26" s="667"/>
      <c r="MQ26" s="667"/>
      <c r="MR26" s="667"/>
      <c r="MS26" s="667"/>
      <c r="MT26" s="667"/>
      <c r="MU26" s="667"/>
      <c r="MV26" s="667"/>
      <c r="MW26" s="667"/>
      <c r="MX26" s="667"/>
      <c r="MY26" s="667"/>
      <c r="MZ26" s="667"/>
      <c r="NA26" s="667"/>
      <c r="NB26" s="667"/>
      <c r="NC26" s="667"/>
      <c r="ND26" s="667"/>
      <c r="NE26" s="667"/>
      <c r="NF26" s="667"/>
      <c r="NG26" s="667"/>
      <c r="NH26" s="667"/>
      <c r="NI26" s="667"/>
      <c r="NJ26" s="667"/>
      <c r="NK26" s="667"/>
      <c r="NL26" s="667"/>
      <c r="NM26" s="667"/>
      <c r="NN26" s="667"/>
      <c r="NO26" s="667"/>
      <c r="NP26" s="667"/>
      <c r="NQ26" s="667"/>
      <c r="NR26" s="667"/>
      <c r="NS26" s="667"/>
      <c r="NT26" s="667"/>
      <c r="NU26" s="667"/>
      <c r="NV26" s="667"/>
      <c r="NW26" s="667"/>
      <c r="NX26" s="667"/>
      <c r="NY26" s="667"/>
      <c r="NZ26" s="667"/>
      <c r="OA26" s="667"/>
      <c r="OB26" s="667"/>
      <c r="OC26" s="667"/>
      <c r="OD26" s="667"/>
      <c r="OE26" s="667"/>
      <c r="OF26" s="667"/>
      <c r="OG26" s="667"/>
      <c r="OH26" s="667"/>
      <c r="OI26" s="667"/>
      <c r="OJ26" s="667"/>
      <c r="OK26" s="667"/>
      <c r="OL26" s="667"/>
      <c r="OM26" s="667"/>
      <c r="ON26" s="667"/>
      <c r="OO26" s="667"/>
      <c r="OP26" s="667"/>
      <c r="OQ26" s="667"/>
      <c r="OR26" s="667"/>
      <c r="OS26" s="667"/>
      <c r="OT26" s="667"/>
      <c r="OU26" s="667"/>
      <c r="OV26" s="667"/>
      <c r="OW26" s="667"/>
      <c r="OX26" s="667"/>
      <c r="OY26" s="667"/>
      <c r="OZ26" s="667"/>
      <c r="PA26" s="667"/>
      <c r="PB26" s="667"/>
      <c r="PC26" s="667"/>
      <c r="PD26" s="667"/>
      <c r="PE26" s="667"/>
      <c r="PF26" s="667"/>
      <c r="PG26" s="667"/>
      <c r="PH26" s="667"/>
      <c r="PI26" s="667"/>
      <c r="PJ26" s="667"/>
      <c r="PK26" s="667"/>
      <c r="PL26" s="667"/>
      <c r="PM26" s="667"/>
      <c r="PN26" s="667"/>
      <c r="PO26" s="667"/>
      <c r="PP26" s="667"/>
      <c r="PQ26" s="667"/>
      <c r="PR26" s="667"/>
      <c r="PS26" s="667"/>
      <c r="PT26" s="667"/>
      <c r="PU26" s="667"/>
      <c r="PV26" s="667"/>
      <c r="PW26" s="667"/>
      <c r="PX26" s="667"/>
      <c r="PY26" s="667"/>
      <c r="PZ26" s="667"/>
      <c r="QA26" s="667"/>
      <c r="QB26" s="667"/>
      <c r="QC26" s="667"/>
      <c r="QD26" s="667"/>
      <c r="QE26" s="667"/>
      <c r="QF26" s="667"/>
      <c r="QG26" s="667"/>
      <c r="QH26" s="667"/>
      <c r="QI26" s="667"/>
      <c r="QJ26" s="667"/>
      <c r="QK26" s="667"/>
      <c r="QL26" s="667"/>
      <c r="QM26" s="667"/>
      <c r="QN26" s="667"/>
      <c r="QO26" s="667"/>
      <c r="QP26" s="667"/>
      <c r="QQ26" s="667"/>
      <c r="QR26" s="667"/>
      <c r="QS26" s="667"/>
      <c r="QT26" s="667"/>
      <c r="QU26" s="667"/>
      <c r="QV26" s="667"/>
      <c r="QW26" s="667"/>
      <c r="QX26" s="667"/>
      <c r="QY26" s="667"/>
      <c r="QZ26" s="667"/>
      <c r="RA26" s="667"/>
      <c r="RB26" s="667"/>
      <c r="RC26" s="667"/>
      <c r="RD26" s="667"/>
      <c r="RE26" s="667"/>
      <c r="RF26" s="667"/>
      <c r="RG26" s="667"/>
      <c r="RH26" s="667"/>
      <c r="RI26" s="667"/>
      <c r="RJ26" s="667"/>
      <c r="RK26" s="667"/>
      <c r="RL26" s="667"/>
      <c r="RM26" s="667"/>
      <c r="RN26" s="667"/>
      <c r="RO26" s="667"/>
      <c r="RP26" s="667"/>
      <c r="RQ26" s="667"/>
      <c r="RR26" s="667"/>
      <c r="RS26" s="667"/>
      <c r="RT26" s="667"/>
      <c r="RU26" s="667"/>
      <c r="RV26" s="667"/>
      <c r="RW26" s="667"/>
      <c r="RX26" s="667"/>
      <c r="RY26" s="667"/>
      <c r="RZ26" s="667"/>
      <c r="SA26" s="667"/>
      <c r="SB26" s="667"/>
      <c r="SC26" s="667"/>
      <c r="SD26" s="667"/>
      <c r="SE26" s="667"/>
      <c r="SF26" s="667"/>
      <c r="SG26" s="667"/>
      <c r="SH26" s="667"/>
      <c r="SI26" s="667"/>
      <c r="SJ26" s="667"/>
      <c r="SK26" s="667"/>
      <c r="SL26" s="667"/>
      <c r="SM26" s="667"/>
      <c r="SN26" s="667"/>
      <c r="SO26" s="667"/>
      <c r="SP26" s="667"/>
      <c r="SQ26" s="667"/>
      <c r="SR26" s="667"/>
      <c r="SS26" s="667"/>
      <c r="ST26" s="667"/>
      <c r="SU26" s="667"/>
      <c r="SV26" s="667"/>
      <c r="SW26" s="667"/>
      <c r="SX26" s="667"/>
      <c r="SY26" s="667"/>
      <c r="SZ26" s="667"/>
      <c r="TA26" s="667"/>
      <c r="TB26" s="667"/>
      <c r="TC26" s="667"/>
      <c r="TD26" s="667"/>
      <c r="TE26" s="667"/>
      <c r="TF26" s="667"/>
      <c r="TG26" s="667"/>
      <c r="TH26" s="667"/>
      <c r="TI26" s="667"/>
      <c r="TJ26" s="667"/>
      <c r="TK26" s="667"/>
      <c r="TL26" s="667"/>
      <c r="TM26" s="667"/>
      <c r="TN26" s="667"/>
      <c r="TO26" s="667"/>
      <c r="TP26" s="667"/>
      <c r="TQ26" s="667"/>
      <c r="TR26" s="667"/>
      <c r="TS26" s="667"/>
      <c r="TT26" s="667"/>
      <c r="TU26" s="667"/>
      <c r="TV26" s="667"/>
      <c r="TW26" s="667"/>
      <c r="TX26" s="667"/>
      <c r="TY26" s="667"/>
      <c r="TZ26" s="667"/>
      <c r="UA26" s="667"/>
      <c r="UB26" s="667"/>
      <c r="UC26" s="667"/>
      <c r="UD26" s="667"/>
      <c r="UE26" s="667"/>
      <c r="UF26" s="667"/>
      <c r="UG26" s="667"/>
      <c r="UH26" s="667"/>
      <c r="UI26" s="667"/>
      <c r="UJ26" s="667"/>
      <c r="UK26" s="667"/>
      <c r="UL26" s="667"/>
      <c r="UM26" s="667"/>
      <c r="UN26" s="667"/>
      <c r="UO26" s="667"/>
      <c r="UP26" s="667"/>
      <c r="UQ26" s="667"/>
      <c r="UR26" s="667"/>
      <c r="US26" s="667"/>
      <c r="UT26" s="667"/>
      <c r="UU26" s="667"/>
      <c r="UV26" s="667"/>
      <c r="UW26" s="667"/>
      <c r="UX26" s="667"/>
      <c r="UY26" s="667"/>
      <c r="UZ26" s="667"/>
      <c r="VA26" s="667"/>
      <c r="VB26" s="667"/>
      <c r="VC26" s="667"/>
      <c r="VD26" s="667"/>
      <c r="VE26" s="667"/>
      <c r="VF26" s="667"/>
      <c r="VG26" s="667"/>
      <c r="VH26" s="667"/>
      <c r="VI26" s="667"/>
      <c r="VJ26" s="667"/>
      <c r="VK26" s="667"/>
      <c r="VL26" s="667"/>
      <c r="VM26" s="667"/>
      <c r="VN26" s="667"/>
      <c r="VO26" s="667"/>
      <c r="VP26" s="667"/>
      <c r="VQ26" s="667"/>
      <c r="VR26" s="667"/>
      <c r="VS26" s="667"/>
      <c r="VT26" s="667"/>
      <c r="VU26" s="667"/>
      <c r="VV26" s="667"/>
      <c r="VW26" s="667"/>
      <c r="VX26" s="667"/>
      <c r="VY26" s="667"/>
      <c r="VZ26" s="667"/>
      <c r="WA26" s="667"/>
      <c r="WB26" s="667"/>
      <c r="WC26" s="667"/>
      <c r="WD26" s="667"/>
      <c r="WE26" s="667"/>
      <c r="WF26" s="667"/>
      <c r="WG26" s="667"/>
      <c r="WH26" s="667"/>
      <c r="WI26" s="667"/>
      <c r="WJ26" s="667"/>
      <c r="WK26" s="667"/>
      <c r="WL26" s="667"/>
      <c r="WM26" s="667"/>
      <c r="WN26" s="667"/>
      <c r="WO26" s="667"/>
      <c r="WP26" s="667"/>
      <c r="WQ26" s="667"/>
      <c r="WR26" s="667"/>
      <c r="WS26" s="667"/>
      <c r="WT26" s="667"/>
      <c r="WU26" s="667"/>
      <c r="WV26" s="667"/>
      <c r="WW26" s="667"/>
      <c r="WX26" s="667"/>
      <c r="WY26" s="667"/>
      <c r="WZ26" s="667"/>
      <c r="XA26" s="667"/>
      <c r="XB26" s="667"/>
      <c r="XC26" s="667"/>
      <c r="XD26" s="667"/>
      <c r="XE26" s="667"/>
      <c r="XF26" s="667"/>
      <c r="XG26" s="667"/>
      <c r="XH26" s="667"/>
      <c r="XI26" s="667"/>
      <c r="XJ26" s="667"/>
      <c r="XK26" s="667"/>
      <c r="XL26" s="667"/>
      <c r="XM26" s="667"/>
      <c r="XN26" s="667"/>
      <c r="XO26" s="667"/>
      <c r="XP26" s="667"/>
      <c r="XQ26" s="667"/>
      <c r="XR26" s="667"/>
      <c r="XS26" s="667"/>
      <c r="XT26" s="667"/>
      <c r="XU26" s="667"/>
      <c r="XV26" s="667"/>
      <c r="XW26" s="667"/>
      <c r="XX26" s="667"/>
      <c r="XY26" s="667"/>
      <c r="XZ26" s="667"/>
      <c r="YA26" s="667"/>
      <c r="YB26" s="667"/>
      <c r="YC26" s="667"/>
      <c r="YD26" s="667"/>
      <c r="YE26" s="667"/>
      <c r="YF26" s="667"/>
      <c r="YG26" s="667"/>
      <c r="YH26" s="667"/>
      <c r="YI26" s="667"/>
      <c r="YJ26" s="667"/>
      <c r="YK26" s="667"/>
      <c r="YL26" s="667"/>
      <c r="YM26" s="667"/>
      <c r="YN26" s="667"/>
      <c r="YO26" s="667"/>
      <c r="YP26" s="667"/>
      <c r="YQ26" s="667"/>
      <c r="YR26" s="667"/>
      <c r="YS26" s="667"/>
      <c r="YT26" s="667"/>
      <c r="YU26" s="667"/>
      <c r="YV26" s="667"/>
      <c r="YW26" s="667"/>
      <c r="YX26" s="667"/>
      <c r="YY26" s="667"/>
      <c r="YZ26" s="667"/>
      <c r="ZA26" s="667"/>
      <c r="ZB26" s="667"/>
      <c r="ZC26" s="667"/>
      <c r="ZD26" s="667"/>
      <c r="ZE26" s="667"/>
      <c r="ZF26" s="667"/>
      <c r="ZG26" s="667"/>
      <c r="ZH26" s="667"/>
      <c r="ZI26" s="667"/>
      <c r="ZJ26" s="667"/>
      <c r="ZK26" s="667"/>
      <c r="ZL26" s="667"/>
      <c r="ZM26" s="667"/>
      <c r="ZN26" s="667"/>
      <c r="ZO26" s="667"/>
      <c r="ZP26" s="667"/>
      <c r="ZQ26" s="667"/>
      <c r="ZR26" s="667"/>
      <c r="ZS26" s="667"/>
      <c r="ZT26" s="667"/>
      <c r="ZU26" s="667"/>
      <c r="ZV26" s="667"/>
      <c r="ZW26" s="667"/>
      <c r="ZX26" s="667"/>
      <c r="ZY26" s="667"/>
      <c r="ZZ26" s="667"/>
      <c r="AAA26" s="667"/>
      <c r="AAB26" s="667"/>
      <c r="AAC26" s="667"/>
      <c r="AAD26" s="667"/>
      <c r="AAE26" s="667"/>
      <c r="AAF26" s="667"/>
      <c r="AAG26" s="667"/>
      <c r="AAH26" s="667"/>
      <c r="AAI26" s="667"/>
      <c r="AAJ26" s="667"/>
      <c r="AAK26" s="667"/>
      <c r="AAL26" s="667"/>
      <c r="AAM26" s="667"/>
      <c r="AAN26" s="667"/>
      <c r="AAO26" s="667"/>
      <c r="AAP26" s="667"/>
      <c r="AAQ26" s="667"/>
      <c r="AAR26" s="667"/>
      <c r="AAS26" s="667"/>
      <c r="AAT26" s="667"/>
      <c r="AAU26" s="667"/>
      <c r="AAV26" s="667"/>
      <c r="AAW26" s="667"/>
      <c r="AAX26" s="667"/>
      <c r="AAY26" s="667"/>
      <c r="AAZ26" s="667"/>
      <c r="ABA26" s="667"/>
      <c r="ABB26" s="667"/>
      <c r="ABC26" s="667"/>
      <c r="ABD26" s="667"/>
      <c r="ABE26" s="667"/>
      <c r="ABF26" s="667"/>
      <c r="ABG26" s="667"/>
      <c r="ABH26" s="667"/>
      <c r="ABI26" s="667"/>
      <c r="ABJ26" s="667"/>
      <c r="ABK26" s="667"/>
      <c r="ABL26" s="667"/>
      <c r="ABM26" s="667"/>
      <c r="ABN26" s="667"/>
      <c r="ABO26" s="667"/>
      <c r="ABP26" s="667"/>
      <c r="ABQ26" s="667"/>
      <c r="ABR26" s="667"/>
      <c r="ABS26" s="667"/>
      <c r="ABT26" s="667"/>
      <c r="ABU26" s="667"/>
      <c r="ABV26" s="667"/>
      <c r="ABW26" s="667"/>
      <c r="ABX26" s="667"/>
      <c r="ABY26" s="667"/>
      <c r="ABZ26" s="667"/>
      <c r="ACA26" s="667"/>
      <c r="ACB26" s="667"/>
      <c r="ACC26" s="667"/>
      <c r="ACD26" s="667"/>
      <c r="ACE26" s="667"/>
      <c r="ACF26" s="667"/>
      <c r="ACG26" s="667"/>
      <c r="ACH26" s="667"/>
      <c r="ACI26" s="667"/>
      <c r="ACJ26" s="667"/>
      <c r="ACK26" s="667"/>
      <c r="ACL26" s="667"/>
      <c r="ACM26" s="667"/>
      <c r="ACN26" s="667"/>
      <c r="ACO26" s="667"/>
      <c r="ACP26" s="667"/>
      <c r="ACQ26" s="667"/>
      <c r="ACR26" s="667"/>
      <c r="ACS26" s="667"/>
      <c r="ACT26" s="667"/>
      <c r="ACU26" s="667"/>
      <c r="ACV26" s="667"/>
      <c r="ACW26" s="667"/>
      <c r="ACX26" s="667"/>
      <c r="ACY26" s="667"/>
      <c r="ACZ26" s="667"/>
      <c r="ADA26" s="667"/>
      <c r="ADB26" s="667"/>
      <c r="ADC26" s="667"/>
      <c r="ADD26" s="667"/>
      <c r="ADE26" s="667"/>
      <c r="ADF26" s="667"/>
      <c r="ADG26" s="667"/>
      <c r="ADH26" s="667"/>
      <c r="ADI26" s="667"/>
      <c r="ADJ26" s="667"/>
      <c r="ADK26" s="667"/>
      <c r="ADL26" s="667"/>
      <c r="ADM26" s="667"/>
      <c r="ADN26" s="667"/>
      <c r="ADO26" s="667"/>
      <c r="ADP26" s="667"/>
      <c r="ADQ26" s="667"/>
      <c r="ADR26" s="667"/>
      <c r="ADS26" s="667"/>
      <c r="ADT26" s="667"/>
      <c r="ADU26" s="667"/>
      <c r="ADV26" s="667"/>
      <c r="ADW26" s="667"/>
      <c r="ADX26" s="667"/>
      <c r="ADY26" s="667"/>
      <c r="ADZ26" s="667"/>
      <c r="AEA26" s="667"/>
      <c r="AEB26" s="667"/>
      <c r="AEC26" s="667"/>
      <c r="AED26" s="667"/>
      <c r="AEE26" s="667"/>
      <c r="AEF26" s="667"/>
      <c r="AEG26" s="667"/>
      <c r="AEH26" s="667"/>
      <c r="AEI26" s="667"/>
      <c r="AEJ26" s="667"/>
      <c r="AEK26" s="667"/>
      <c r="AEL26" s="667"/>
      <c r="AEM26" s="667"/>
      <c r="AEN26" s="667"/>
      <c r="AEO26" s="667"/>
      <c r="AEP26" s="667"/>
      <c r="AEQ26" s="667"/>
      <c r="AER26" s="667"/>
      <c r="AES26" s="667"/>
      <c r="AET26" s="667"/>
      <c r="AEU26" s="667"/>
      <c r="AEV26" s="667"/>
      <c r="AEW26" s="667"/>
      <c r="AEX26" s="667"/>
      <c r="AEY26" s="667"/>
      <c r="AEZ26" s="667"/>
      <c r="AFA26" s="667"/>
      <c r="AFB26" s="667"/>
      <c r="AFC26" s="667"/>
      <c r="AFD26" s="667"/>
      <c r="AFE26" s="667"/>
      <c r="AFF26" s="667"/>
      <c r="AFG26" s="667"/>
      <c r="AFH26" s="667"/>
      <c r="AFI26" s="667"/>
      <c r="AFJ26" s="667"/>
      <c r="AFK26" s="667"/>
      <c r="AFL26" s="667"/>
      <c r="AFM26" s="667"/>
      <c r="AFN26" s="667"/>
      <c r="AFO26" s="667"/>
      <c r="AFP26" s="667"/>
      <c r="AFQ26" s="667"/>
      <c r="AFR26" s="667"/>
      <c r="AFS26" s="667"/>
      <c r="AFT26" s="667"/>
      <c r="AFU26" s="667"/>
      <c r="AFV26" s="667"/>
      <c r="AFW26" s="667"/>
      <c r="AFX26" s="667"/>
      <c r="AFY26" s="667"/>
      <c r="AFZ26" s="667"/>
      <c r="AGA26" s="667"/>
      <c r="AGB26" s="667"/>
      <c r="AGC26" s="667"/>
      <c r="AGD26" s="667"/>
      <c r="AGE26" s="667"/>
      <c r="AGF26" s="667"/>
      <c r="AGG26" s="667"/>
      <c r="AGH26" s="667"/>
      <c r="AGI26" s="667"/>
      <c r="AGJ26" s="667"/>
      <c r="AGK26" s="667"/>
      <c r="AGL26" s="667"/>
      <c r="AGM26" s="667"/>
      <c r="AGN26" s="667"/>
      <c r="AGO26" s="667"/>
      <c r="AGP26" s="667"/>
      <c r="AGQ26" s="667"/>
      <c r="AGR26" s="667"/>
      <c r="AGS26" s="667"/>
      <c r="AGT26" s="667"/>
      <c r="AGU26" s="667"/>
      <c r="AGV26" s="667"/>
      <c r="AGW26" s="667"/>
      <c r="AGX26" s="667"/>
      <c r="AGY26" s="667"/>
      <c r="AGZ26" s="667"/>
      <c r="AHA26" s="667"/>
      <c r="AHB26" s="667"/>
      <c r="AHC26" s="667"/>
      <c r="AHD26" s="667"/>
      <c r="AHE26" s="667"/>
      <c r="AHF26" s="667"/>
      <c r="AHG26" s="667"/>
      <c r="AHH26" s="667"/>
      <c r="AHI26" s="667"/>
      <c r="AHJ26" s="667"/>
      <c r="AHK26" s="667"/>
      <c r="AHL26" s="667"/>
      <c r="AHM26" s="667"/>
      <c r="AHN26" s="667"/>
      <c r="AHO26" s="667"/>
      <c r="AHP26" s="667"/>
      <c r="AHQ26" s="667"/>
      <c r="AHR26" s="667"/>
      <c r="AHS26" s="667"/>
      <c r="AHT26" s="667"/>
      <c r="AHU26" s="667"/>
      <c r="AHV26" s="667"/>
      <c r="AHW26" s="667"/>
      <c r="AHX26" s="667"/>
      <c r="AHY26" s="667"/>
      <c r="AHZ26" s="667"/>
      <c r="AIA26" s="667"/>
      <c r="AIB26" s="667"/>
      <c r="AIC26" s="667"/>
      <c r="AID26" s="667"/>
      <c r="AIE26" s="667"/>
      <c r="AIF26" s="667"/>
      <c r="AIG26" s="667"/>
      <c r="AIH26" s="667"/>
      <c r="AII26" s="667"/>
      <c r="AIJ26" s="667"/>
      <c r="AIK26" s="667"/>
      <c r="AIL26" s="667"/>
      <c r="AIM26" s="667"/>
      <c r="AIN26" s="667"/>
      <c r="AIO26" s="667"/>
      <c r="AIP26" s="667"/>
      <c r="AIQ26" s="667"/>
      <c r="AIR26" s="667"/>
      <c r="AIS26" s="667"/>
      <c r="AIT26" s="667"/>
      <c r="AIU26" s="667"/>
      <c r="AIV26" s="667"/>
      <c r="AIW26" s="667"/>
      <c r="AIX26" s="667"/>
      <c r="AIY26" s="667"/>
      <c r="AIZ26" s="667"/>
      <c r="AJA26" s="667"/>
      <c r="AJB26" s="667"/>
      <c r="AJC26" s="667"/>
      <c r="AJD26" s="667"/>
      <c r="AJE26" s="667"/>
      <c r="AJF26" s="667"/>
      <c r="AJG26" s="667"/>
      <c r="AJH26" s="667"/>
      <c r="AJI26" s="667"/>
      <c r="AJJ26" s="667"/>
      <c r="AJK26" s="667"/>
      <c r="AJL26" s="667"/>
      <c r="AJM26" s="667"/>
      <c r="AJN26" s="667"/>
      <c r="AJO26" s="667"/>
      <c r="AJP26" s="667"/>
      <c r="AJQ26" s="667"/>
      <c r="AJR26" s="667"/>
      <c r="AJS26" s="667"/>
      <c r="AJT26" s="667"/>
      <c r="AJU26" s="667"/>
      <c r="AJV26" s="667"/>
      <c r="AJW26" s="667"/>
      <c r="AJX26" s="667"/>
      <c r="AJY26" s="667"/>
      <c r="AJZ26" s="667"/>
      <c r="AKA26" s="667"/>
      <c r="AKB26" s="667"/>
      <c r="AKC26" s="667"/>
      <c r="AKD26" s="667"/>
      <c r="AKE26" s="667"/>
      <c r="AKF26" s="667"/>
      <c r="AKG26" s="667"/>
      <c r="AKH26" s="667"/>
      <c r="AKI26" s="667"/>
      <c r="AKJ26" s="667"/>
      <c r="AKK26" s="667"/>
      <c r="AKL26" s="667"/>
      <c r="AKM26" s="667"/>
      <c r="AKN26" s="667"/>
      <c r="AKO26" s="667"/>
      <c r="AKP26" s="667"/>
      <c r="AKQ26" s="667"/>
      <c r="AKR26" s="667"/>
      <c r="AKS26" s="667"/>
      <c r="AKT26" s="667"/>
      <c r="AKU26" s="667"/>
      <c r="AKV26" s="667"/>
      <c r="AKW26" s="667"/>
      <c r="AKX26" s="667"/>
      <c r="AKY26" s="667"/>
      <c r="AKZ26" s="667"/>
      <c r="ALA26" s="667"/>
      <c r="ALB26" s="667"/>
      <c r="ALC26" s="667"/>
      <c r="ALD26" s="667"/>
      <c r="ALE26" s="667"/>
      <c r="ALF26" s="667"/>
      <c r="ALG26" s="667"/>
      <c r="ALH26" s="667"/>
      <c r="ALI26" s="667"/>
      <c r="ALJ26" s="667"/>
      <c r="ALK26" s="667"/>
      <c r="ALL26" s="667"/>
      <c r="ALM26" s="667"/>
      <c r="ALN26" s="667"/>
      <c r="ALO26" s="667"/>
      <c r="ALP26" s="667"/>
      <c r="ALQ26" s="667"/>
      <c r="ALR26" s="667"/>
      <c r="ALS26" s="667"/>
      <c r="ALT26" s="667"/>
      <c r="ALU26" s="667"/>
      <c r="ALV26" s="667"/>
      <c r="ALW26" s="667"/>
      <c r="ALX26" s="667"/>
      <c r="ALY26" s="667"/>
      <c r="ALZ26" s="667"/>
      <c r="AMA26" s="667"/>
      <c r="AMB26" s="667"/>
      <c r="AMC26" s="667"/>
      <c r="AMD26" s="667"/>
      <c r="AME26" s="667"/>
      <c r="AMF26" s="667"/>
      <c r="AMG26" s="667"/>
      <c r="AMH26" s="667"/>
      <c r="AMI26" s="667"/>
      <c r="AMJ26" s="667"/>
      <c r="AMK26" s="667"/>
      <c r="AML26" s="667"/>
      <c r="AMM26" s="667"/>
      <c r="AMN26" s="667"/>
      <c r="AMO26" s="667"/>
      <c r="AMP26" s="667"/>
      <c r="AMQ26" s="667"/>
      <c r="AMR26" s="667"/>
      <c r="AMS26" s="667"/>
      <c r="AMT26" s="667"/>
      <c r="AMU26" s="667"/>
      <c r="AMV26" s="667"/>
      <c r="AMW26" s="667"/>
      <c r="AMX26" s="667"/>
      <c r="AMY26" s="667"/>
      <c r="AMZ26" s="667"/>
      <c r="ANA26" s="667"/>
      <c r="ANB26" s="667"/>
      <c r="ANC26" s="667"/>
      <c r="AND26" s="667"/>
      <c r="ANE26" s="667"/>
      <c r="ANF26" s="667"/>
      <c r="ANG26" s="667"/>
      <c r="ANH26" s="667"/>
      <c r="ANI26" s="667"/>
      <c r="ANJ26" s="667"/>
      <c r="ANK26" s="667"/>
      <c r="ANL26" s="667"/>
      <c r="ANM26" s="667"/>
      <c r="ANN26" s="667"/>
      <c r="ANO26" s="667"/>
      <c r="ANP26" s="667"/>
      <c r="ANQ26" s="667"/>
      <c r="ANR26" s="667"/>
      <c r="ANS26" s="667"/>
      <c r="ANT26" s="667"/>
      <c r="ANU26" s="667"/>
      <c r="ANV26" s="667"/>
      <c r="ANW26" s="667"/>
      <c r="ANX26" s="667"/>
      <c r="ANY26" s="667"/>
      <c r="ANZ26" s="667"/>
      <c r="AOA26" s="667"/>
      <c r="AOB26" s="667"/>
      <c r="AOC26" s="667"/>
      <c r="AOD26" s="667"/>
      <c r="AOE26" s="667"/>
      <c r="AOF26" s="667"/>
      <c r="AOG26" s="667"/>
      <c r="AOH26" s="667"/>
      <c r="AOI26" s="667"/>
      <c r="AOJ26" s="667"/>
      <c r="AOK26" s="667"/>
      <c r="AOL26" s="667"/>
      <c r="AOM26" s="667"/>
      <c r="AON26" s="667"/>
      <c r="AOO26" s="667"/>
      <c r="AOP26" s="667"/>
      <c r="AOQ26" s="667"/>
      <c r="AOR26" s="667"/>
      <c r="AOS26" s="667"/>
      <c r="AOT26" s="667"/>
      <c r="AOU26" s="667"/>
      <c r="AOV26" s="667"/>
      <c r="AOW26" s="667"/>
      <c r="AOX26" s="667"/>
      <c r="AOY26" s="667"/>
      <c r="AOZ26" s="667"/>
      <c r="APA26" s="667"/>
      <c r="APB26" s="667"/>
      <c r="APC26" s="667"/>
      <c r="APD26" s="667"/>
      <c r="APE26" s="667"/>
      <c r="APF26" s="667"/>
      <c r="APG26" s="667"/>
      <c r="APH26" s="667"/>
      <c r="API26" s="667"/>
      <c r="APJ26" s="667"/>
      <c r="APK26" s="667"/>
      <c r="APL26" s="667"/>
      <c r="APM26" s="667"/>
      <c r="APN26" s="667"/>
      <c r="APO26" s="667"/>
      <c r="APP26" s="667"/>
      <c r="APQ26" s="667"/>
      <c r="APR26" s="667"/>
      <c r="APS26" s="667"/>
      <c r="APT26" s="667"/>
      <c r="APU26" s="667"/>
      <c r="APV26" s="667"/>
      <c r="APW26" s="667"/>
      <c r="APX26" s="667"/>
      <c r="APY26" s="667"/>
      <c r="APZ26" s="667"/>
      <c r="AQA26" s="667"/>
      <c r="AQB26" s="667"/>
      <c r="AQC26" s="667"/>
      <c r="AQD26" s="667"/>
      <c r="AQE26" s="667"/>
      <c r="AQF26" s="667"/>
      <c r="AQG26" s="667"/>
      <c r="AQH26" s="667"/>
      <c r="AQI26" s="667"/>
      <c r="AQJ26" s="667"/>
      <c r="AQK26" s="667"/>
      <c r="AQL26" s="667"/>
      <c r="AQM26" s="667"/>
      <c r="AQN26" s="667"/>
      <c r="AQO26" s="667"/>
      <c r="AQP26" s="667"/>
      <c r="AQQ26" s="667"/>
      <c r="AQR26" s="667"/>
      <c r="AQS26" s="667"/>
      <c r="AQT26" s="667"/>
      <c r="AQU26" s="667"/>
      <c r="AQV26" s="667"/>
      <c r="AQW26" s="667"/>
      <c r="AQX26" s="667"/>
      <c r="AQY26" s="667"/>
      <c r="AQZ26" s="667"/>
      <c r="ARA26" s="667"/>
      <c r="ARB26" s="667"/>
      <c r="ARC26" s="667"/>
      <c r="ARD26" s="667"/>
      <c r="ARE26" s="667"/>
      <c r="ARF26" s="667"/>
      <c r="ARG26" s="667"/>
      <c r="ARH26" s="667"/>
      <c r="ARI26" s="667"/>
      <c r="ARJ26" s="667"/>
      <c r="ARK26" s="667"/>
      <c r="ARL26" s="667"/>
      <c r="ARM26" s="667"/>
      <c r="ARN26" s="667"/>
      <c r="ARO26" s="667"/>
      <c r="ARP26" s="667"/>
      <c r="ARQ26" s="667"/>
      <c r="ARR26" s="667"/>
      <c r="ARS26" s="667"/>
      <c r="ART26" s="667"/>
      <c r="ARU26" s="667"/>
      <c r="ARV26" s="667"/>
      <c r="ARW26" s="667"/>
      <c r="ARX26" s="667"/>
      <c r="ARY26" s="667"/>
      <c r="ARZ26" s="667"/>
      <c r="ASA26" s="667"/>
      <c r="ASB26" s="667"/>
      <c r="ASC26" s="667"/>
      <c r="ASD26" s="667"/>
      <c r="ASE26" s="667"/>
      <c r="ASF26" s="667"/>
      <c r="ASG26" s="667"/>
      <c r="ASH26" s="667"/>
      <c r="ASI26" s="667"/>
      <c r="ASJ26" s="667"/>
      <c r="ASK26" s="667"/>
      <c r="ASL26" s="667"/>
      <c r="ASM26" s="667"/>
      <c r="ASN26" s="667"/>
      <c r="ASO26" s="667"/>
      <c r="ASP26" s="667"/>
      <c r="ASQ26" s="667"/>
      <c r="ASR26" s="667"/>
      <c r="ASS26" s="667"/>
      <c r="AST26" s="667"/>
      <c r="ASU26" s="667"/>
      <c r="ASV26" s="667"/>
      <c r="ASW26" s="667"/>
      <c r="ASX26" s="667"/>
      <c r="ASY26" s="667"/>
      <c r="ASZ26" s="667"/>
      <c r="ATA26" s="667"/>
      <c r="ATB26" s="667"/>
      <c r="ATC26" s="667"/>
      <c r="ATD26" s="667"/>
      <c r="ATE26" s="667"/>
      <c r="ATF26" s="667"/>
      <c r="ATG26" s="667"/>
      <c r="ATH26" s="667"/>
      <c r="ATI26" s="667"/>
      <c r="ATJ26" s="667"/>
      <c r="ATK26" s="667"/>
      <c r="ATL26" s="667"/>
      <c r="ATM26" s="667"/>
      <c r="ATN26" s="667"/>
      <c r="ATO26" s="667"/>
      <c r="ATP26" s="667"/>
      <c r="ATQ26" s="667"/>
      <c r="ATR26" s="667"/>
      <c r="ATS26" s="667"/>
      <c r="ATT26" s="667"/>
      <c r="ATU26" s="667"/>
      <c r="ATV26" s="667"/>
      <c r="ATW26" s="667"/>
      <c r="ATX26" s="667"/>
      <c r="ATY26" s="667"/>
      <c r="ATZ26" s="667"/>
      <c r="AUA26" s="667"/>
      <c r="AUB26" s="667"/>
      <c r="AUC26" s="667"/>
      <c r="AUD26" s="667"/>
      <c r="AUE26" s="667"/>
      <c r="AUF26" s="667"/>
      <c r="AUG26" s="667"/>
      <c r="AUH26" s="667"/>
      <c r="AUI26" s="667"/>
      <c r="AUJ26" s="667"/>
      <c r="AUK26" s="667"/>
      <c r="AUL26" s="667"/>
      <c r="AUM26" s="667"/>
      <c r="AUN26" s="667"/>
      <c r="AUO26" s="667"/>
      <c r="AUP26" s="667"/>
      <c r="AUQ26" s="667"/>
      <c r="AUR26" s="667"/>
      <c r="AUS26" s="667"/>
      <c r="AUT26" s="667"/>
      <c r="AUU26" s="667"/>
      <c r="AUV26" s="667"/>
      <c r="AUW26" s="667"/>
      <c r="AUX26" s="667"/>
      <c r="AUY26" s="667"/>
      <c r="AUZ26" s="667"/>
      <c r="AVA26" s="667"/>
      <c r="AVB26" s="667"/>
      <c r="AVC26" s="667"/>
      <c r="AVD26" s="667"/>
      <c r="AVE26" s="667"/>
      <c r="AVF26" s="667"/>
      <c r="AVG26" s="667"/>
      <c r="AVH26" s="667"/>
      <c r="AVI26" s="667"/>
      <c r="AVJ26" s="667"/>
      <c r="AVK26" s="667"/>
      <c r="AVL26" s="667"/>
      <c r="AVM26" s="667"/>
      <c r="AVN26" s="667"/>
      <c r="AVO26" s="667"/>
      <c r="AVP26" s="667"/>
      <c r="AVQ26" s="667"/>
      <c r="AVR26" s="667"/>
      <c r="AVS26" s="667"/>
      <c r="AVT26" s="667"/>
      <c r="AVU26" s="667"/>
      <c r="AVV26" s="667"/>
      <c r="AVW26" s="667"/>
      <c r="AVX26" s="667"/>
      <c r="AVY26" s="667"/>
      <c r="AVZ26" s="667"/>
      <c r="AWA26" s="667"/>
      <c r="AWB26" s="667"/>
      <c r="AWC26" s="667"/>
      <c r="AWD26" s="667"/>
    </row>
    <row r="27" spans="1:1278" s="666" customFormat="1" ht="12.6">
      <c r="A27" s="669" t="s">
        <v>250</v>
      </c>
      <c r="B27" s="735"/>
      <c r="C27" s="735"/>
      <c r="D27" s="735"/>
      <c r="E27" s="735" t="s">
        <v>1316</v>
      </c>
      <c r="F27" s="735"/>
      <c r="G27" s="735"/>
      <c r="H27" s="735"/>
      <c r="I27" s="677">
        <v>596573.21</v>
      </c>
      <c r="J27" s="684">
        <f t="shared" si="337"/>
        <v>6.6337810458378969E-3</v>
      </c>
      <c r="K27" s="680">
        <v>0</v>
      </c>
      <c r="L27" s="677">
        <f t="shared" ref="L27:N27" si="372">ROUND(K27*$I27,2)</f>
        <v>0</v>
      </c>
      <c r="M27" s="680">
        <v>0</v>
      </c>
      <c r="N27" s="677">
        <f t="shared" si="372"/>
        <v>0</v>
      </c>
      <c r="O27" s="680">
        <v>0</v>
      </c>
      <c r="P27" s="677">
        <f t="shared" ref="P27" si="373">ROUND(O27*$I27,2)</f>
        <v>0</v>
      </c>
      <c r="Q27" s="680">
        <v>0</v>
      </c>
      <c r="R27" s="677">
        <f t="shared" ref="R27" si="374">ROUND(Q27*$I27,2)</f>
        <v>0</v>
      </c>
      <c r="S27" s="680">
        <v>0</v>
      </c>
      <c r="T27" s="677">
        <f t="shared" ref="T27" si="375">ROUND(S27*$I27,2)</f>
        <v>0</v>
      </c>
      <c r="U27" s="680">
        <v>0</v>
      </c>
      <c r="V27" s="678">
        <f t="shared" ref="V27" si="376">ROUND(U27*$I27,2)</f>
        <v>0</v>
      </c>
      <c r="W27" s="680">
        <v>0</v>
      </c>
      <c r="X27" s="677">
        <f t="shared" ref="X27" si="377">ROUND(W27*$I27,2)</f>
        <v>0</v>
      </c>
      <c r="Y27" s="680">
        <v>0.3000000062816584</v>
      </c>
      <c r="Z27" s="677">
        <f t="shared" ref="Z27" si="378">ROUND(Y27*$I27,2)</f>
        <v>178971.97</v>
      </c>
      <c r="AA27" s="680">
        <v>0.60000001256331681</v>
      </c>
      <c r="AB27" s="677">
        <f t="shared" ref="AB27" si="379">ROUND(AA27*$I27,2)</f>
        <v>357943.93</v>
      </c>
      <c r="AC27" s="680">
        <v>0.10000000209388611</v>
      </c>
      <c r="AD27" s="677">
        <f t="shared" ref="AD27" si="380">ROUND(AC27*$I27,2)</f>
        <v>59657.32</v>
      </c>
      <c r="AE27" s="680">
        <v>0</v>
      </c>
      <c r="AF27" s="677">
        <f t="shared" ref="AF27" si="381">ROUND(AE27*$I27,2)</f>
        <v>0</v>
      </c>
      <c r="AG27" s="680">
        <v>0</v>
      </c>
      <c r="AH27" s="677">
        <f t="shared" ref="AH27" si="382">ROUND(AG27*$I27,2)</f>
        <v>0</v>
      </c>
      <c r="AI27" s="680">
        <v>0</v>
      </c>
      <c r="AJ27" s="677">
        <f t="shared" ref="AJ27" si="383">ROUND(AI27*$I27,2)</f>
        <v>0</v>
      </c>
      <c r="AK27" s="680">
        <v>0</v>
      </c>
      <c r="AL27" s="677">
        <f t="shared" ref="AL27" si="384">ROUND(AK27*$I27,2)</f>
        <v>0</v>
      </c>
      <c r="AM27" s="680">
        <v>0</v>
      </c>
      <c r="AN27" s="677">
        <f t="shared" ref="AN27" si="385">ROUND(AM27*$I27,2)</f>
        <v>0</v>
      </c>
      <c r="AO27" s="680">
        <v>0</v>
      </c>
      <c r="AP27" s="677">
        <f t="shared" ref="AP27" si="386">ROUND(AO27*$I27,2)</f>
        <v>0</v>
      </c>
      <c r="AQ27" s="680">
        <v>0</v>
      </c>
      <c r="AR27" s="677">
        <f t="shared" ref="AR27" si="387">ROUND(AQ27*$I27,2)</f>
        <v>0</v>
      </c>
      <c r="AS27" s="680">
        <v>0</v>
      </c>
      <c r="AT27" s="677">
        <f t="shared" ref="AT27" si="388">ROUND(AS27*$I27,2)</f>
        <v>0</v>
      </c>
      <c r="AU27" s="680">
        <v>0</v>
      </c>
      <c r="AV27" s="677">
        <f t="shared" ref="AV27" si="389">ROUND(AU27*$I27,2)</f>
        <v>0</v>
      </c>
      <c r="AW27" s="680">
        <v>0</v>
      </c>
      <c r="AX27" s="677">
        <f t="shared" ref="AX27" si="390">ROUND(AW27*$I27,2)</f>
        <v>0</v>
      </c>
      <c r="AY27" s="680">
        <v>0</v>
      </c>
      <c r="AZ27" s="677">
        <f t="shared" ref="AZ27" si="391">ROUND(AY27*$I27,2)</f>
        <v>0</v>
      </c>
      <c r="BA27" s="680">
        <v>0</v>
      </c>
      <c r="BB27" s="677">
        <f t="shared" ref="BB27" si="392">ROUND(BA27*$I27,2)</f>
        <v>0</v>
      </c>
      <c r="BC27" s="680">
        <v>0</v>
      </c>
      <c r="BD27" s="677">
        <f t="shared" ref="BD27" si="393">ROUND(BC27*$I27,2)</f>
        <v>0</v>
      </c>
      <c r="BE27" s="680">
        <v>0</v>
      </c>
      <c r="BF27" s="677">
        <f t="shared" ref="BF27" si="394">ROUND(BE27*$I27,2)</f>
        <v>0</v>
      </c>
      <c r="BG27" s="680">
        <v>0</v>
      </c>
      <c r="BH27" s="677">
        <f t="shared" ref="BH27" si="395">ROUND(BG27*$I27,2)</f>
        <v>0</v>
      </c>
      <c r="BI27" s="680">
        <v>0</v>
      </c>
      <c r="BJ27" s="681">
        <f t="shared" si="362"/>
        <v>0</v>
      </c>
      <c r="BK27" s="680">
        <v>0</v>
      </c>
      <c r="BL27" s="677">
        <f t="shared" ref="BL27" si="396">ROUND(BK27*$I27,2)</f>
        <v>0</v>
      </c>
      <c r="BM27" s="680">
        <v>0</v>
      </c>
      <c r="BN27" s="677">
        <f t="shared" ref="BN27" si="397">ROUND(BM27*$I27,2)</f>
        <v>0</v>
      </c>
      <c r="BO27" s="680">
        <v>0</v>
      </c>
      <c r="BP27" s="677">
        <f t="shared" ref="BP27" si="398">ROUND(BO27*$I27,2)</f>
        <v>0</v>
      </c>
      <c r="BQ27" s="680">
        <v>0</v>
      </c>
      <c r="BR27" s="677">
        <f t="shared" ref="BR27" si="399">ROUND(BQ27*$I27,2)</f>
        <v>0</v>
      </c>
      <c r="BS27" s="680">
        <v>0</v>
      </c>
      <c r="BT27" s="677">
        <f t="shared" ref="BT27" si="400">ROUND(BS27*$I27,2)</f>
        <v>0</v>
      </c>
      <c r="BU27" s="680">
        <v>0</v>
      </c>
      <c r="BV27" s="677">
        <f t="shared" ref="BV27" si="401">ROUND(BU27*$I27,2)</f>
        <v>0</v>
      </c>
      <c r="BW27" s="680">
        <v>0</v>
      </c>
      <c r="BX27" s="677">
        <f t="shared" ref="BX27" si="402">ROUND(BW27*$I27,2)</f>
        <v>0</v>
      </c>
      <c r="BY27" s="680">
        <v>0</v>
      </c>
      <c r="BZ27" s="677">
        <f t="shared" ref="BZ27" si="403">ROUND(BY27*$I27,2)</f>
        <v>0</v>
      </c>
      <c r="CA27" s="680">
        <f t="shared" si="371"/>
        <v>1.0000000167624021</v>
      </c>
      <c r="CB27" s="677">
        <f t="shared" si="269"/>
        <v>596573.22</v>
      </c>
      <c r="CC27" s="664">
        <f t="shared" si="37"/>
        <v>-1.0000000009313226E-2</v>
      </c>
      <c r="CD27" s="665">
        <f t="shared" si="38"/>
        <v>-1.6762402068495879E-8</v>
      </c>
    </row>
    <row r="28" spans="1:1278" s="666" customFormat="1" ht="15.6" customHeight="1">
      <c r="A28" s="669" t="s">
        <v>251</v>
      </c>
      <c r="B28" s="735"/>
      <c r="C28" s="735"/>
      <c r="D28" s="735"/>
      <c r="E28" s="735" t="s">
        <v>687</v>
      </c>
      <c r="F28" s="735"/>
      <c r="G28" s="735"/>
      <c r="H28" s="735"/>
      <c r="I28" s="677">
        <v>294715.84999999998</v>
      </c>
      <c r="J28" s="684">
        <f t="shared" si="337"/>
        <v>3.2771844039694723E-3</v>
      </c>
      <c r="K28" s="680">
        <v>0</v>
      </c>
      <c r="L28" s="677">
        <f t="shared" ref="L28:N28" si="404">ROUND(K28*$I28,2)</f>
        <v>0</v>
      </c>
      <c r="M28" s="680">
        <v>0</v>
      </c>
      <c r="N28" s="677">
        <f t="shared" si="404"/>
        <v>0</v>
      </c>
      <c r="O28" s="680">
        <v>0</v>
      </c>
      <c r="P28" s="677">
        <f t="shared" ref="P28" si="405">ROUND(O28*$I28,2)</f>
        <v>0</v>
      </c>
      <c r="Q28" s="680">
        <v>0</v>
      </c>
      <c r="R28" s="677">
        <f t="shared" ref="R28" si="406">ROUND(Q28*$I28,2)</f>
        <v>0</v>
      </c>
      <c r="S28" s="680">
        <v>0</v>
      </c>
      <c r="T28" s="677">
        <f t="shared" ref="T28" si="407">ROUND(S28*$I28,2)</f>
        <v>0</v>
      </c>
      <c r="U28" s="680">
        <v>0</v>
      </c>
      <c r="V28" s="678">
        <f t="shared" ref="V28" si="408">ROUND(U28*$I28,2)</f>
        <v>0</v>
      </c>
      <c r="W28" s="680">
        <v>0</v>
      </c>
      <c r="X28" s="677">
        <f t="shared" ref="X28" si="409">ROUND(W28*$I28,2)</f>
        <v>0</v>
      </c>
      <c r="Y28" s="680">
        <v>0.30000004253098483</v>
      </c>
      <c r="Z28" s="677">
        <f t="shared" ref="Z28" si="410">ROUND(Y28*$I28,2)</f>
        <v>88414.77</v>
      </c>
      <c r="AA28" s="680">
        <v>0.6</v>
      </c>
      <c r="AB28" s="677">
        <f t="shared" ref="AB28" si="411">ROUND(AA28*$I28,2)</f>
        <v>176829.51</v>
      </c>
      <c r="AC28" s="680">
        <v>9.9999999999999992E-2</v>
      </c>
      <c r="AD28" s="677">
        <f t="shared" ref="AD28" si="412">ROUND(AC28*$I28,2)</f>
        <v>29471.59</v>
      </c>
      <c r="AE28" s="680">
        <v>0</v>
      </c>
      <c r="AF28" s="677">
        <f t="shared" ref="AF28" si="413">ROUND(AE28*$I28,2)</f>
        <v>0</v>
      </c>
      <c r="AG28" s="680">
        <v>0</v>
      </c>
      <c r="AH28" s="677">
        <f t="shared" ref="AH28" si="414">ROUND(AG28*$I28,2)</f>
        <v>0</v>
      </c>
      <c r="AI28" s="680">
        <v>0</v>
      </c>
      <c r="AJ28" s="677">
        <f t="shared" ref="AJ28" si="415">ROUND(AI28*$I28,2)</f>
        <v>0</v>
      </c>
      <c r="AK28" s="680">
        <v>0</v>
      </c>
      <c r="AL28" s="677">
        <f t="shared" ref="AL28" si="416">ROUND(AK28*$I28,2)</f>
        <v>0</v>
      </c>
      <c r="AM28" s="680">
        <v>0</v>
      </c>
      <c r="AN28" s="677">
        <f t="shared" ref="AN28" si="417">ROUND(AM28*$I28,2)</f>
        <v>0</v>
      </c>
      <c r="AO28" s="680">
        <v>0</v>
      </c>
      <c r="AP28" s="677">
        <f t="shared" ref="AP28" si="418">ROUND(AO28*$I28,2)</f>
        <v>0</v>
      </c>
      <c r="AQ28" s="680">
        <v>0</v>
      </c>
      <c r="AR28" s="677">
        <f t="shared" ref="AR28" si="419">ROUND(AQ28*$I28,2)</f>
        <v>0</v>
      </c>
      <c r="AS28" s="680">
        <v>0</v>
      </c>
      <c r="AT28" s="677">
        <f t="shared" ref="AT28" si="420">ROUND(AS28*$I28,2)</f>
        <v>0</v>
      </c>
      <c r="AU28" s="680">
        <v>0</v>
      </c>
      <c r="AV28" s="677">
        <f t="shared" ref="AV28" si="421">ROUND(AU28*$I28,2)</f>
        <v>0</v>
      </c>
      <c r="AW28" s="680">
        <v>0</v>
      </c>
      <c r="AX28" s="677">
        <f t="shared" ref="AX28" si="422">ROUND(AW28*$I28,2)</f>
        <v>0</v>
      </c>
      <c r="AY28" s="680">
        <v>0</v>
      </c>
      <c r="AZ28" s="677">
        <f t="shared" ref="AZ28" si="423">ROUND(AY28*$I28,2)</f>
        <v>0</v>
      </c>
      <c r="BA28" s="680">
        <v>0</v>
      </c>
      <c r="BB28" s="677">
        <f t="shared" ref="BB28" si="424">ROUND(BA28*$I28,2)</f>
        <v>0</v>
      </c>
      <c r="BC28" s="680">
        <v>0</v>
      </c>
      <c r="BD28" s="677">
        <f t="shared" ref="BD28" si="425">ROUND(BC28*$I28,2)</f>
        <v>0</v>
      </c>
      <c r="BE28" s="680">
        <v>0</v>
      </c>
      <c r="BF28" s="677">
        <f t="shared" ref="BF28" si="426">ROUND(BE28*$I28,2)</f>
        <v>0</v>
      </c>
      <c r="BG28" s="680">
        <v>0</v>
      </c>
      <c r="BH28" s="677">
        <f t="shared" ref="BH28" si="427">ROUND(BG28*$I28,2)</f>
        <v>0</v>
      </c>
      <c r="BI28" s="680">
        <v>0</v>
      </c>
      <c r="BJ28" s="681">
        <f t="shared" si="362"/>
        <v>0</v>
      </c>
      <c r="BK28" s="680">
        <v>0</v>
      </c>
      <c r="BL28" s="677">
        <f t="shared" ref="BL28" si="428">ROUND(BK28*$I28,2)</f>
        <v>0</v>
      </c>
      <c r="BM28" s="680">
        <v>0</v>
      </c>
      <c r="BN28" s="677">
        <f t="shared" ref="BN28" si="429">ROUND(BM28*$I28,2)</f>
        <v>0</v>
      </c>
      <c r="BO28" s="680">
        <v>0</v>
      </c>
      <c r="BP28" s="677">
        <f t="shared" ref="BP28" si="430">ROUND(BO28*$I28,2)</f>
        <v>0</v>
      </c>
      <c r="BQ28" s="680">
        <v>0</v>
      </c>
      <c r="BR28" s="677">
        <f t="shared" ref="BR28" si="431">ROUND(BQ28*$I28,2)</f>
        <v>0</v>
      </c>
      <c r="BS28" s="680">
        <v>0</v>
      </c>
      <c r="BT28" s="677">
        <f t="shared" ref="BT28" si="432">ROUND(BS28*$I28,2)</f>
        <v>0</v>
      </c>
      <c r="BU28" s="680">
        <v>0</v>
      </c>
      <c r="BV28" s="677">
        <f t="shared" ref="BV28" si="433">ROUND(BU28*$I28,2)</f>
        <v>0</v>
      </c>
      <c r="BW28" s="680">
        <v>0</v>
      </c>
      <c r="BX28" s="677">
        <f t="shared" ref="BX28" si="434">ROUND(BW28*$I28,2)</f>
        <v>0</v>
      </c>
      <c r="BY28" s="680">
        <v>0</v>
      </c>
      <c r="BZ28" s="677">
        <f t="shared" ref="BZ28" si="435">ROUND(BY28*$I28,2)</f>
        <v>0</v>
      </c>
      <c r="CA28" s="680">
        <f t="shared" si="371"/>
        <v>1.0000000678619763</v>
      </c>
      <c r="CB28" s="677">
        <f t="shared" si="269"/>
        <v>294715.87</v>
      </c>
      <c r="CC28" s="664">
        <f t="shared" si="37"/>
        <v>-2.0000000018626451E-2</v>
      </c>
      <c r="CD28" s="665">
        <f t="shared" si="38"/>
        <v>-6.7861976268417364E-8</v>
      </c>
    </row>
    <row r="29" spans="1:1278" s="666" customFormat="1" ht="12.6">
      <c r="A29" s="669">
        <v>3</v>
      </c>
      <c r="B29" s="741" t="s">
        <v>261</v>
      </c>
      <c r="C29" s="741"/>
      <c r="D29" s="741"/>
      <c r="E29" s="741"/>
      <c r="F29" s="738"/>
      <c r="G29" s="742"/>
      <c r="H29" s="742"/>
      <c r="I29" s="687"/>
      <c r="J29" s="675"/>
      <c r="K29" s="676"/>
      <c r="L29" s="677"/>
      <c r="M29" s="676"/>
      <c r="N29" s="677"/>
      <c r="O29" s="676"/>
      <c r="P29" s="677"/>
      <c r="Q29" s="676"/>
      <c r="R29" s="677"/>
      <c r="S29" s="676"/>
      <c r="T29" s="677"/>
      <c r="U29" s="676"/>
      <c r="V29" s="678"/>
      <c r="W29" s="676"/>
      <c r="X29" s="677"/>
      <c r="Y29" s="676"/>
      <c r="Z29" s="677"/>
      <c r="AA29" s="679"/>
      <c r="AB29" s="677"/>
      <c r="AC29" s="679"/>
      <c r="AD29" s="677"/>
      <c r="AE29" s="679"/>
      <c r="AF29" s="677"/>
      <c r="AG29" s="680"/>
      <c r="AH29" s="677"/>
      <c r="AI29" s="679"/>
      <c r="AJ29" s="677"/>
      <c r="AK29" s="679"/>
      <c r="AL29" s="677"/>
      <c r="AM29" s="679"/>
      <c r="AN29" s="677"/>
      <c r="AO29" s="679"/>
      <c r="AP29" s="677"/>
      <c r="AQ29" s="679"/>
      <c r="AR29" s="677"/>
      <c r="AS29" s="679"/>
      <c r="AT29" s="677"/>
      <c r="AU29" s="679"/>
      <c r="AV29" s="677"/>
      <c r="AW29" s="679"/>
      <c r="AX29" s="677"/>
      <c r="AY29" s="679"/>
      <c r="AZ29" s="677"/>
      <c r="BA29" s="679"/>
      <c r="BB29" s="677"/>
      <c r="BC29" s="679"/>
      <c r="BD29" s="677"/>
      <c r="BE29" s="676"/>
      <c r="BF29" s="677"/>
      <c r="BG29" s="679"/>
      <c r="BH29" s="677"/>
      <c r="BI29" s="676"/>
      <c r="BJ29" s="681"/>
      <c r="BK29" s="679"/>
      <c r="BL29" s="677"/>
      <c r="BM29" s="679"/>
      <c r="BN29" s="677"/>
      <c r="BO29" s="679"/>
      <c r="BP29" s="677"/>
      <c r="BQ29" s="679"/>
      <c r="BR29" s="677"/>
      <c r="BS29" s="679"/>
      <c r="BT29" s="677"/>
      <c r="BU29" s="676"/>
      <c r="BV29" s="677"/>
      <c r="BW29" s="676"/>
      <c r="BX29" s="677"/>
      <c r="BY29" s="676"/>
      <c r="BZ29" s="677"/>
      <c r="CA29" s="685">
        <f t="shared" ref="CA29:CB42" si="436">+BY29+BW29+BU29+BS29+BQ29+BO29+BM29+BK29+BI29+BG29+BE29+BC29+BA29+AY29+AW29+AU29+AS29+AQ29+AO29+AM29+AK29+AI29+AG29+AE29+AC29+AA29+Y29+W29+U29+S29+Q29+O29+M29+K29</f>
        <v>0</v>
      </c>
      <c r="CB29" s="683">
        <f t="shared" si="436"/>
        <v>0</v>
      </c>
      <c r="CC29" s="664">
        <f t="shared" si="37"/>
        <v>0</v>
      </c>
      <c r="CD29" s="665" t="e">
        <f t="shared" si="38"/>
        <v>#DIV/0!</v>
      </c>
    </row>
    <row r="30" spans="1:1278" s="666" customFormat="1" ht="15.6" customHeight="1">
      <c r="A30" s="669" t="s">
        <v>262</v>
      </c>
      <c r="B30" s="735"/>
      <c r="C30" s="735"/>
      <c r="D30" s="735"/>
      <c r="E30" s="735" t="s">
        <v>688</v>
      </c>
      <c r="F30" s="735"/>
      <c r="G30" s="735"/>
      <c r="H30" s="735"/>
      <c r="I30" s="677">
        <v>454936.57</v>
      </c>
      <c r="J30" s="684">
        <f t="shared" ref="J30:J32" si="437">+I30/$I$75</f>
        <v>5.0588084488817492E-3</v>
      </c>
      <c r="K30" s="680">
        <v>0</v>
      </c>
      <c r="L30" s="677">
        <f t="shared" ref="L30:N30" si="438">ROUND(K30*$I30,2)</f>
        <v>0</v>
      </c>
      <c r="M30" s="680">
        <v>0</v>
      </c>
      <c r="N30" s="677">
        <f t="shared" si="438"/>
        <v>0</v>
      </c>
      <c r="O30" s="680">
        <v>0</v>
      </c>
      <c r="P30" s="677">
        <f t="shared" ref="P30" si="439">ROUND(O30*$I30,2)</f>
        <v>0</v>
      </c>
      <c r="Q30" s="680">
        <v>0</v>
      </c>
      <c r="R30" s="677">
        <f t="shared" ref="R30" si="440">ROUND(Q30*$I30,2)</f>
        <v>0</v>
      </c>
      <c r="S30" s="680">
        <v>0</v>
      </c>
      <c r="T30" s="677">
        <f t="shared" ref="T30" si="441">ROUND(S30*$I30,2)</f>
        <v>0</v>
      </c>
      <c r="U30" s="680">
        <v>0</v>
      </c>
      <c r="V30" s="678">
        <f t="shared" ref="V30" si="442">ROUND(U30*$I30,2)</f>
        <v>0</v>
      </c>
      <c r="W30" s="680">
        <v>0</v>
      </c>
      <c r="X30" s="677">
        <f t="shared" ref="X30" si="443">ROUND(W30*$I30,2)</f>
        <v>0</v>
      </c>
      <c r="Y30" s="680">
        <v>0</v>
      </c>
      <c r="Z30" s="677">
        <f t="shared" ref="Z30" si="444">ROUND(Y30*$I30,2)</f>
        <v>0</v>
      </c>
      <c r="AA30" s="680">
        <v>0.39999998352542859</v>
      </c>
      <c r="AB30" s="677">
        <f t="shared" ref="AB30" si="445">ROUND(AA30*$I30,2)</f>
        <v>181974.62</v>
      </c>
      <c r="AC30" s="680">
        <v>0.39999998352542859</v>
      </c>
      <c r="AD30" s="677">
        <f t="shared" ref="AD30" si="446">ROUND(AC30*$I30,2)</f>
        <v>181974.62</v>
      </c>
      <c r="AE30" s="680">
        <v>0.20000000549152377</v>
      </c>
      <c r="AF30" s="677">
        <f t="shared" ref="AF30" si="447">ROUND(AE30*$I30,2)</f>
        <v>90987.32</v>
      </c>
      <c r="AG30" s="680">
        <v>0</v>
      </c>
      <c r="AH30" s="677">
        <f t="shared" ref="AH30" si="448">ROUND(AG30*$I30,2)</f>
        <v>0</v>
      </c>
      <c r="AI30" s="680">
        <v>0</v>
      </c>
      <c r="AJ30" s="677">
        <f t="shared" ref="AJ30" si="449">ROUND(AI30*$I30,2)</f>
        <v>0</v>
      </c>
      <c r="AK30" s="680">
        <v>0</v>
      </c>
      <c r="AL30" s="677">
        <f t="shared" ref="AL30" si="450">ROUND(AK30*$I30,2)</f>
        <v>0</v>
      </c>
      <c r="AM30" s="680">
        <v>0</v>
      </c>
      <c r="AN30" s="677">
        <f t="shared" ref="AN30" si="451">ROUND(AM30*$I30,2)</f>
        <v>0</v>
      </c>
      <c r="AO30" s="680">
        <v>0</v>
      </c>
      <c r="AP30" s="677">
        <f t="shared" ref="AP30" si="452">ROUND(AO30*$I30,2)</f>
        <v>0</v>
      </c>
      <c r="AQ30" s="680">
        <v>0</v>
      </c>
      <c r="AR30" s="677">
        <f t="shared" ref="AR30" si="453">ROUND(AQ30*$I30,2)</f>
        <v>0</v>
      </c>
      <c r="AS30" s="680">
        <v>0</v>
      </c>
      <c r="AT30" s="677">
        <f t="shared" ref="AT30" si="454">ROUND(AS30*$I30,2)</f>
        <v>0</v>
      </c>
      <c r="AU30" s="680">
        <v>0</v>
      </c>
      <c r="AV30" s="677">
        <f t="shared" ref="AV30" si="455">ROUND(AU30*$I30,2)</f>
        <v>0</v>
      </c>
      <c r="AW30" s="680">
        <v>0</v>
      </c>
      <c r="AX30" s="677">
        <f t="shared" ref="AX30" si="456">ROUND(AW30*$I30,2)</f>
        <v>0</v>
      </c>
      <c r="AY30" s="680">
        <v>0</v>
      </c>
      <c r="AZ30" s="677">
        <f t="shared" ref="AZ30" si="457">ROUND(AY30*$I30,2)</f>
        <v>0</v>
      </c>
      <c r="BA30" s="680">
        <v>0</v>
      </c>
      <c r="BB30" s="677">
        <f t="shared" ref="BB30" si="458">ROUND(BA30*$I30,2)</f>
        <v>0</v>
      </c>
      <c r="BC30" s="680">
        <v>0</v>
      </c>
      <c r="BD30" s="677">
        <f t="shared" ref="BD30" si="459">ROUND(BC30*$I30,2)</f>
        <v>0</v>
      </c>
      <c r="BE30" s="680">
        <v>0</v>
      </c>
      <c r="BF30" s="677">
        <f t="shared" ref="BF30" si="460">ROUND(BE30*$I30,2)</f>
        <v>0</v>
      </c>
      <c r="BG30" s="680">
        <v>0</v>
      </c>
      <c r="BH30" s="677">
        <f t="shared" ref="BH30" si="461">ROUND(BG30*$I30,2)</f>
        <v>0</v>
      </c>
      <c r="BI30" s="680">
        <v>0</v>
      </c>
      <c r="BJ30" s="681">
        <f t="shared" ref="BJ30:BJ32" si="462">ROUND(BI30*$I30,2)</f>
        <v>0</v>
      </c>
      <c r="BK30" s="680">
        <v>0</v>
      </c>
      <c r="BL30" s="677">
        <f t="shared" ref="BL30" si="463">ROUND(BK30*$I30,2)</f>
        <v>0</v>
      </c>
      <c r="BM30" s="680">
        <v>0</v>
      </c>
      <c r="BN30" s="677">
        <f t="shared" ref="BN30" si="464">ROUND(BM30*$I30,2)</f>
        <v>0</v>
      </c>
      <c r="BO30" s="680">
        <v>0</v>
      </c>
      <c r="BP30" s="677">
        <f t="shared" ref="BP30" si="465">ROUND(BO30*$I30,2)</f>
        <v>0</v>
      </c>
      <c r="BQ30" s="680">
        <v>0</v>
      </c>
      <c r="BR30" s="677">
        <f t="shared" ref="BR30" si="466">ROUND(BQ30*$I30,2)</f>
        <v>0</v>
      </c>
      <c r="BS30" s="680">
        <v>0</v>
      </c>
      <c r="BT30" s="677">
        <f t="shared" ref="BT30" si="467">ROUND(BS30*$I30,2)</f>
        <v>0</v>
      </c>
      <c r="BU30" s="680">
        <v>0</v>
      </c>
      <c r="BV30" s="677">
        <f t="shared" ref="BV30" si="468">ROUND(BU30*$I30,2)</f>
        <v>0</v>
      </c>
      <c r="BW30" s="680">
        <v>0</v>
      </c>
      <c r="BX30" s="677">
        <f t="shared" ref="BX30" si="469">ROUND(BW30*$I30,2)</f>
        <v>0</v>
      </c>
      <c r="BY30" s="680">
        <v>0</v>
      </c>
      <c r="BZ30" s="677">
        <f t="shared" ref="BZ30" si="470">ROUND(BY30*$I30,2)</f>
        <v>0</v>
      </c>
      <c r="CA30" s="680">
        <f t="shared" ref="CA30:CA32" si="471">+CB30/I30</f>
        <v>0.99999997801891372</v>
      </c>
      <c r="CB30" s="677">
        <f t="shared" si="436"/>
        <v>454936.56</v>
      </c>
      <c r="CC30" s="664">
        <f t="shared" si="37"/>
        <v>1.0000000009313226E-2</v>
      </c>
      <c r="CD30" s="665">
        <f t="shared" si="38"/>
        <v>2.198108630685202E-8</v>
      </c>
    </row>
    <row r="31" spans="1:1278" s="666" customFormat="1" ht="15.6" customHeight="1">
      <c r="A31" s="669" t="s">
        <v>268</v>
      </c>
      <c r="B31" s="735"/>
      <c r="C31" s="735"/>
      <c r="D31" s="735"/>
      <c r="E31" s="735" t="s">
        <v>263</v>
      </c>
      <c r="F31" s="735"/>
      <c r="G31" s="735"/>
      <c r="H31" s="735"/>
      <c r="I31" s="677">
        <v>2260409.2599999998</v>
      </c>
      <c r="J31" s="684">
        <f t="shared" si="437"/>
        <v>2.513532262842387E-2</v>
      </c>
      <c r="K31" s="680">
        <v>0</v>
      </c>
      <c r="L31" s="677">
        <f t="shared" ref="L31:N31" si="472">ROUND(K31*$I31,2)</f>
        <v>0</v>
      </c>
      <c r="M31" s="680">
        <v>0</v>
      </c>
      <c r="N31" s="677">
        <f t="shared" si="472"/>
        <v>0</v>
      </c>
      <c r="O31" s="680">
        <v>0</v>
      </c>
      <c r="P31" s="677">
        <f t="shared" ref="P31" si="473">ROUND(O31*$I31,2)</f>
        <v>0</v>
      </c>
      <c r="Q31" s="680">
        <v>0</v>
      </c>
      <c r="R31" s="677">
        <f t="shared" ref="R31" si="474">ROUND(Q31*$I31,2)</f>
        <v>0</v>
      </c>
      <c r="S31" s="680">
        <v>0</v>
      </c>
      <c r="T31" s="677">
        <f t="shared" ref="T31" si="475">ROUND(S31*$I31,2)</f>
        <v>0</v>
      </c>
      <c r="U31" s="680">
        <v>0</v>
      </c>
      <c r="V31" s="678">
        <f t="shared" ref="V31" si="476">ROUND(U31*$I31,2)</f>
        <v>0</v>
      </c>
      <c r="W31" s="680">
        <v>0</v>
      </c>
      <c r="X31" s="677">
        <f t="shared" ref="X31" si="477">ROUND(W31*$I31,2)</f>
        <v>0</v>
      </c>
      <c r="Y31" s="680">
        <v>0</v>
      </c>
      <c r="Z31" s="677">
        <f t="shared" ref="Z31" si="478">ROUND(Y31*$I31,2)</f>
        <v>0</v>
      </c>
      <c r="AA31" s="680">
        <v>0.15000000137299219</v>
      </c>
      <c r="AB31" s="677">
        <f t="shared" ref="AB31" si="479">ROUND(AA31*$I31,2)</f>
        <v>339061.39</v>
      </c>
      <c r="AC31" s="680">
        <v>0.15000000137299219</v>
      </c>
      <c r="AD31" s="677">
        <f t="shared" ref="AD31" si="480">ROUND(AC31*$I31,2)</f>
        <v>339061.39</v>
      </c>
      <c r="AE31" s="680">
        <v>0.12499999931350392</v>
      </c>
      <c r="AF31" s="677">
        <f t="shared" ref="AF31" si="481">ROUND(AE31*$I31,2)</f>
        <v>282551.15999999997</v>
      </c>
      <c r="AG31" s="680">
        <v>0.11499999739131482</v>
      </c>
      <c r="AH31" s="677">
        <f t="shared" ref="AH31" si="482">ROUND(AG31*$I31,2)</f>
        <v>259947.06</v>
      </c>
      <c r="AI31" s="680">
        <v>0.11499999739131482</v>
      </c>
      <c r="AJ31" s="677">
        <f t="shared" ref="AJ31" si="483">ROUND(AI31*$I31,2)</f>
        <v>259947.06</v>
      </c>
      <c r="AK31" s="680">
        <v>0.11499999739131482</v>
      </c>
      <c r="AL31" s="677">
        <f t="shared" ref="AL31" si="484">ROUND(AK31*$I31,2)</f>
        <v>259947.06</v>
      </c>
      <c r="AM31" s="680">
        <v>0.11499999739131482</v>
      </c>
      <c r="AN31" s="677">
        <f t="shared" ref="AN31" si="485">ROUND(AM31*$I31,2)</f>
        <v>259947.06</v>
      </c>
      <c r="AO31" s="680">
        <v>0.11499999739131482</v>
      </c>
      <c r="AP31" s="677">
        <f t="shared" ref="AP31" si="486">ROUND(AO31*$I31,2)</f>
        <v>259947.06</v>
      </c>
      <c r="AQ31" s="680">
        <v>0</v>
      </c>
      <c r="AR31" s="677">
        <f t="shared" ref="AR31" si="487">ROUND(AQ31*$I31,2)</f>
        <v>0</v>
      </c>
      <c r="AS31" s="680">
        <v>0</v>
      </c>
      <c r="AT31" s="677">
        <f t="shared" ref="AT31" si="488">ROUND(AS31*$I31,2)</f>
        <v>0</v>
      </c>
      <c r="AU31" s="680">
        <v>0</v>
      </c>
      <c r="AV31" s="677">
        <f t="shared" ref="AV31" si="489">ROUND(AU31*$I31,2)</f>
        <v>0</v>
      </c>
      <c r="AW31" s="680">
        <v>0</v>
      </c>
      <c r="AX31" s="677">
        <f t="shared" ref="AX31" si="490">ROUND(AW31*$I31,2)</f>
        <v>0</v>
      </c>
      <c r="AY31" s="680">
        <v>0</v>
      </c>
      <c r="AZ31" s="677">
        <f t="shared" ref="AZ31" si="491">ROUND(AY31*$I31,2)</f>
        <v>0</v>
      </c>
      <c r="BA31" s="680">
        <v>0</v>
      </c>
      <c r="BB31" s="677">
        <f t="shared" ref="BB31" si="492">ROUND(BA31*$I31,2)</f>
        <v>0</v>
      </c>
      <c r="BC31" s="680">
        <v>0</v>
      </c>
      <c r="BD31" s="677">
        <f t="shared" ref="BD31" si="493">ROUND(BC31*$I31,2)</f>
        <v>0</v>
      </c>
      <c r="BE31" s="680">
        <v>0</v>
      </c>
      <c r="BF31" s="677">
        <f t="shared" ref="BF31" si="494">ROUND(BE31*$I31,2)</f>
        <v>0</v>
      </c>
      <c r="BG31" s="680">
        <v>0</v>
      </c>
      <c r="BH31" s="677">
        <f t="shared" ref="BH31" si="495">ROUND(BG31*$I31,2)</f>
        <v>0</v>
      </c>
      <c r="BI31" s="680">
        <v>0</v>
      </c>
      <c r="BJ31" s="681">
        <f t="shared" si="462"/>
        <v>0</v>
      </c>
      <c r="BK31" s="680">
        <v>0</v>
      </c>
      <c r="BL31" s="677">
        <f t="shared" ref="BL31" si="496">ROUND(BK31*$I31,2)</f>
        <v>0</v>
      </c>
      <c r="BM31" s="680">
        <v>0</v>
      </c>
      <c r="BN31" s="677">
        <f t="shared" ref="BN31" si="497">ROUND(BM31*$I31,2)</f>
        <v>0</v>
      </c>
      <c r="BO31" s="680">
        <v>0</v>
      </c>
      <c r="BP31" s="677">
        <f t="shared" ref="BP31" si="498">ROUND(BO31*$I31,2)</f>
        <v>0</v>
      </c>
      <c r="BQ31" s="680">
        <v>0</v>
      </c>
      <c r="BR31" s="677">
        <f t="shared" ref="BR31" si="499">ROUND(BQ31*$I31,2)</f>
        <v>0</v>
      </c>
      <c r="BS31" s="680">
        <v>0</v>
      </c>
      <c r="BT31" s="677">
        <f t="shared" ref="BT31" si="500">ROUND(BS31*$I31,2)</f>
        <v>0</v>
      </c>
      <c r="BU31" s="680">
        <v>0</v>
      </c>
      <c r="BV31" s="677">
        <f t="shared" ref="BV31" si="501">ROUND(BU31*$I31,2)</f>
        <v>0</v>
      </c>
      <c r="BW31" s="680">
        <v>0</v>
      </c>
      <c r="BX31" s="677">
        <f t="shared" ref="BX31" si="502">ROUND(BW31*$I31,2)</f>
        <v>0</v>
      </c>
      <c r="BY31" s="680">
        <v>0</v>
      </c>
      <c r="BZ31" s="677">
        <f t="shared" ref="BZ31" si="503">ROUND(BY31*$I31,2)</f>
        <v>0</v>
      </c>
      <c r="CA31" s="680">
        <f t="shared" si="471"/>
        <v>0.99999999115204496</v>
      </c>
      <c r="CB31" s="677">
        <f t="shared" si="436"/>
        <v>2260409.2400000002</v>
      </c>
      <c r="CC31" s="664">
        <f t="shared" si="37"/>
        <v>1.9999999552965164E-2</v>
      </c>
      <c r="CD31" s="665">
        <f t="shared" si="38"/>
        <v>8.8479550614498744E-9</v>
      </c>
    </row>
    <row r="32" spans="1:1278" s="666" customFormat="1" ht="15.6" customHeight="1">
      <c r="A32" s="669" t="s">
        <v>275</v>
      </c>
      <c r="B32" s="735"/>
      <c r="C32" s="735"/>
      <c r="D32" s="735"/>
      <c r="E32" s="735" t="s">
        <v>269</v>
      </c>
      <c r="F32" s="735"/>
      <c r="G32" s="735"/>
      <c r="H32" s="735"/>
      <c r="I32" s="677">
        <v>3088387.57</v>
      </c>
      <c r="J32" s="684">
        <f t="shared" si="437"/>
        <v>3.4342284535484525E-2</v>
      </c>
      <c r="K32" s="680">
        <v>0</v>
      </c>
      <c r="L32" s="677">
        <f t="shared" ref="L32:N32" si="504">ROUND(K32*$I32,2)</f>
        <v>0</v>
      </c>
      <c r="M32" s="680">
        <v>0</v>
      </c>
      <c r="N32" s="677">
        <f t="shared" si="504"/>
        <v>0</v>
      </c>
      <c r="O32" s="680">
        <v>0</v>
      </c>
      <c r="P32" s="677">
        <f t="shared" ref="P32" si="505">ROUND(O32*$I32,2)</f>
        <v>0</v>
      </c>
      <c r="Q32" s="680">
        <v>0</v>
      </c>
      <c r="R32" s="677">
        <f t="shared" ref="R32" si="506">ROUND(Q32*$I32,2)</f>
        <v>0</v>
      </c>
      <c r="S32" s="680">
        <v>0</v>
      </c>
      <c r="T32" s="677">
        <f t="shared" ref="T32" si="507">ROUND(S32*$I32,2)</f>
        <v>0</v>
      </c>
      <c r="U32" s="680">
        <v>0</v>
      </c>
      <c r="V32" s="678">
        <f t="shared" ref="V32" si="508">ROUND(U32*$I32,2)</f>
        <v>0</v>
      </c>
      <c r="W32" s="680">
        <v>0</v>
      </c>
      <c r="X32" s="677">
        <f t="shared" ref="X32" si="509">ROUND(W32*$I32,2)</f>
        <v>0</v>
      </c>
      <c r="Y32" s="680">
        <v>0</v>
      </c>
      <c r="Z32" s="677">
        <f t="shared" ref="Z32" si="510">ROUND(Y32*$I32,2)</f>
        <v>0</v>
      </c>
      <c r="AA32" s="680">
        <v>0.15000000343832495</v>
      </c>
      <c r="AB32" s="677">
        <f t="shared" ref="AB32" si="511">ROUND(AA32*$I32,2)</f>
        <v>463258.15</v>
      </c>
      <c r="AC32" s="680">
        <v>0.15000000343832495</v>
      </c>
      <c r="AD32" s="677">
        <f t="shared" ref="AD32" si="512">ROUND(AC32*$I32,2)</f>
        <v>463258.15</v>
      </c>
      <c r="AE32" s="680">
        <v>0.1250000075845403</v>
      </c>
      <c r="AF32" s="677">
        <f t="shared" ref="AF32" si="513">ROUND(AE32*$I32,2)</f>
        <v>386048.47</v>
      </c>
      <c r="AG32" s="680">
        <v>0.11499999548972673</v>
      </c>
      <c r="AH32" s="677">
        <f t="shared" ref="AH32" si="514">ROUND(AG32*$I32,2)</f>
        <v>355164.56</v>
      </c>
      <c r="AI32" s="680">
        <v>0.11499999548972673</v>
      </c>
      <c r="AJ32" s="677">
        <f t="shared" ref="AJ32" si="515">ROUND(AI32*$I32,2)</f>
        <v>355164.56</v>
      </c>
      <c r="AK32" s="680">
        <v>0.11499999548972673</v>
      </c>
      <c r="AL32" s="677">
        <f t="shared" ref="AL32" si="516">ROUND(AK32*$I32,2)</f>
        <v>355164.56</v>
      </c>
      <c r="AM32" s="680">
        <v>0.11499999548972673</v>
      </c>
      <c r="AN32" s="677">
        <f t="shared" ref="AN32" si="517">ROUND(AM32*$I32,2)</f>
        <v>355164.56</v>
      </c>
      <c r="AO32" s="680">
        <v>0.11499999548972673</v>
      </c>
      <c r="AP32" s="677">
        <f t="shared" ref="AP32" si="518">ROUND(AO32*$I32,2)</f>
        <v>355164.56</v>
      </c>
      <c r="AQ32" s="680">
        <v>0</v>
      </c>
      <c r="AR32" s="677">
        <f t="shared" ref="AR32" si="519">ROUND(AQ32*$I32,2)</f>
        <v>0</v>
      </c>
      <c r="AS32" s="680">
        <v>0</v>
      </c>
      <c r="AT32" s="677">
        <f t="shared" ref="AT32" si="520">ROUND(AS32*$I32,2)</f>
        <v>0</v>
      </c>
      <c r="AU32" s="680">
        <v>0</v>
      </c>
      <c r="AV32" s="677">
        <f t="shared" ref="AV32" si="521">ROUND(AU32*$I32,2)</f>
        <v>0</v>
      </c>
      <c r="AW32" s="680">
        <v>0</v>
      </c>
      <c r="AX32" s="677">
        <f t="shared" ref="AX32" si="522">ROUND(AW32*$I32,2)</f>
        <v>0</v>
      </c>
      <c r="AY32" s="680">
        <v>0</v>
      </c>
      <c r="AZ32" s="677">
        <f t="shared" ref="AZ32" si="523">ROUND(AY32*$I32,2)</f>
        <v>0</v>
      </c>
      <c r="BA32" s="680">
        <v>0</v>
      </c>
      <c r="BB32" s="677">
        <f t="shared" ref="BB32" si="524">ROUND(BA32*$I32,2)</f>
        <v>0</v>
      </c>
      <c r="BC32" s="680">
        <v>0</v>
      </c>
      <c r="BD32" s="677">
        <f t="shared" ref="BD32" si="525">ROUND(BC32*$I32,2)</f>
        <v>0</v>
      </c>
      <c r="BE32" s="680">
        <v>0</v>
      </c>
      <c r="BF32" s="677">
        <f t="shared" ref="BF32" si="526">ROUND(BE32*$I32,2)</f>
        <v>0</v>
      </c>
      <c r="BG32" s="680">
        <v>0</v>
      </c>
      <c r="BH32" s="677">
        <f t="shared" ref="BH32" si="527">ROUND(BG32*$I32,2)</f>
        <v>0</v>
      </c>
      <c r="BI32" s="680">
        <v>0</v>
      </c>
      <c r="BJ32" s="681">
        <f t="shared" si="462"/>
        <v>0</v>
      </c>
      <c r="BK32" s="680">
        <v>0</v>
      </c>
      <c r="BL32" s="677">
        <f t="shared" ref="BL32" si="528">ROUND(BK32*$I32,2)</f>
        <v>0</v>
      </c>
      <c r="BM32" s="680">
        <v>0</v>
      </c>
      <c r="BN32" s="677">
        <f t="shared" ref="BN32" si="529">ROUND(BM32*$I32,2)</f>
        <v>0</v>
      </c>
      <c r="BO32" s="680">
        <v>0</v>
      </c>
      <c r="BP32" s="677">
        <f t="shared" ref="BP32" si="530">ROUND(BO32*$I32,2)</f>
        <v>0</v>
      </c>
      <c r="BQ32" s="680">
        <v>0</v>
      </c>
      <c r="BR32" s="677">
        <f t="shared" ref="BR32" si="531">ROUND(BQ32*$I32,2)</f>
        <v>0</v>
      </c>
      <c r="BS32" s="680">
        <v>0</v>
      </c>
      <c r="BT32" s="677">
        <f t="shared" ref="BT32" si="532">ROUND(BS32*$I32,2)</f>
        <v>0</v>
      </c>
      <c r="BU32" s="680">
        <v>0</v>
      </c>
      <c r="BV32" s="677">
        <f t="shared" ref="BV32" si="533">ROUND(BU32*$I32,2)</f>
        <v>0</v>
      </c>
      <c r="BW32" s="680">
        <v>0</v>
      </c>
      <c r="BX32" s="677">
        <f t="shared" ref="BX32" si="534">ROUND(BW32*$I32,2)</f>
        <v>0</v>
      </c>
      <c r="BY32" s="680">
        <v>0</v>
      </c>
      <c r="BZ32" s="677">
        <f t="shared" ref="BZ32" si="535">ROUND(BY32*$I32,2)</f>
        <v>0</v>
      </c>
      <c r="CA32" s="680">
        <f t="shared" si="471"/>
        <v>1</v>
      </c>
      <c r="CB32" s="677">
        <f t="shared" si="436"/>
        <v>3088387.57</v>
      </c>
      <c r="CC32" s="664">
        <f t="shared" si="37"/>
        <v>0</v>
      </c>
      <c r="CD32" s="665">
        <f t="shared" si="38"/>
        <v>0</v>
      </c>
    </row>
    <row r="33" spans="1:82" s="666" customFormat="1" ht="15.6" customHeight="1">
      <c r="A33" s="669" t="s">
        <v>281</v>
      </c>
      <c r="B33" s="737" t="s">
        <v>1044</v>
      </c>
      <c r="C33" s="737"/>
      <c r="D33" s="737"/>
      <c r="E33" s="737"/>
      <c r="F33" s="735"/>
      <c r="G33" s="735"/>
      <c r="H33" s="735"/>
      <c r="I33" s="672"/>
      <c r="J33" s="668"/>
      <c r="K33" s="676"/>
      <c r="L33" s="677"/>
      <c r="M33" s="676"/>
      <c r="N33" s="677"/>
      <c r="O33" s="676"/>
      <c r="P33" s="677"/>
      <c r="Q33" s="676"/>
      <c r="R33" s="677"/>
      <c r="S33" s="676"/>
      <c r="T33" s="677"/>
      <c r="U33" s="676"/>
      <c r="V33" s="678"/>
      <c r="W33" s="676"/>
      <c r="X33" s="677"/>
      <c r="Y33" s="676"/>
      <c r="Z33" s="677"/>
      <c r="AA33" s="679"/>
      <c r="AB33" s="677"/>
      <c r="AC33" s="679"/>
      <c r="AD33" s="677"/>
      <c r="AE33" s="679"/>
      <c r="AF33" s="677"/>
      <c r="AG33" s="680"/>
      <c r="AH33" s="677"/>
      <c r="AI33" s="679"/>
      <c r="AJ33" s="677"/>
      <c r="AK33" s="679"/>
      <c r="AL33" s="677"/>
      <c r="AM33" s="679"/>
      <c r="AN33" s="677"/>
      <c r="AO33" s="679"/>
      <c r="AP33" s="677"/>
      <c r="AQ33" s="679"/>
      <c r="AR33" s="677"/>
      <c r="AS33" s="679"/>
      <c r="AT33" s="677"/>
      <c r="AU33" s="679"/>
      <c r="AV33" s="677"/>
      <c r="AW33" s="679"/>
      <c r="AX33" s="677"/>
      <c r="AY33" s="679"/>
      <c r="AZ33" s="677"/>
      <c r="BA33" s="679"/>
      <c r="BB33" s="677"/>
      <c r="BC33" s="679"/>
      <c r="BD33" s="677"/>
      <c r="BE33" s="676"/>
      <c r="BF33" s="677"/>
      <c r="BG33" s="679"/>
      <c r="BH33" s="677"/>
      <c r="BI33" s="676"/>
      <c r="BJ33" s="681"/>
      <c r="BK33" s="679"/>
      <c r="BL33" s="677"/>
      <c r="BM33" s="679"/>
      <c r="BN33" s="677"/>
      <c r="BO33" s="679"/>
      <c r="BP33" s="677"/>
      <c r="BQ33" s="679"/>
      <c r="BR33" s="677"/>
      <c r="BS33" s="679"/>
      <c r="BT33" s="677"/>
      <c r="BU33" s="676"/>
      <c r="BV33" s="677"/>
      <c r="BW33" s="676"/>
      <c r="BX33" s="677"/>
      <c r="BY33" s="676"/>
      <c r="BZ33" s="677"/>
      <c r="CA33" s="685">
        <f t="shared" si="436"/>
        <v>0</v>
      </c>
      <c r="CB33" s="683">
        <f t="shared" si="436"/>
        <v>0</v>
      </c>
      <c r="CC33" s="664">
        <f t="shared" si="37"/>
        <v>0</v>
      </c>
      <c r="CD33" s="665" t="e">
        <f t="shared" si="38"/>
        <v>#DIV/0!</v>
      </c>
    </row>
    <row r="34" spans="1:82" s="666" customFormat="1" ht="15.6" customHeight="1">
      <c r="A34" s="669" t="s">
        <v>286</v>
      </c>
      <c r="B34" s="735"/>
      <c r="C34" s="735"/>
      <c r="D34" s="735"/>
      <c r="E34" s="735" t="s">
        <v>1317</v>
      </c>
      <c r="F34" s="735"/>
      <c r="G34" s="735"/>
      <c r="H34" s="735"/>
      <c r="I34" s="677">
        <v>4872743.9000000004</v>
      </c>
      <c r="J34" s="684">
        <f t="shared" ref="J34:J37" si="536">+I34/$I$75</f>
        <v>5.4183988793332236E-2</v>
      </c>
      <c r="K34" s="680">
        <v>0</v>
      </c>
      <c r="L34" s="677">
        <f t="shared" ref="L34:N34" si="537">ROUND(K34*$I34,2)</f>
        <v>0</v>
      </c>
      <c r="M34" s="680">
        <v>0</v>
      </c>
      <c r="N34" s="677">
        <f t="shared" si="537"/>
        <v>0</v>
      </c>
      <c r="O34" s="680">
        <v>0</v>
      </c>
      <c r="P34" s="677">
        <f t="shared" ref="P34" si="538">ROUND(O34*$I34,2)</f>
        <v>0</v>
      </c>
      <c r="Q34" s="680">
        <v>0</v>
      </c>
      <c r="R34" s="677">
        <f t="shared" ref="R34" si="539">ROUND(Q34*$I34,2)</f>
        <v>0</v>
      </c>
      <c r="S34" s="680">
        <v>0</v>
      </c>
      <c r="T34" s="677">
        <f t="shared" ref="T34" si="540">ROUND(S34*$I34,2)</f>
        <v>0</v>
      </c>
      <c r="U34" s="680">
        <v>0</v>
      </c>
      <c r="V34" s="678">
        <f t="shared" ref="V34" si="541">ROUND(U34*$I34,2)</f>
        <v>0</v>
      </c>
      <c r="W34" s="680">
        <v>0</v>
      </c>
      <c r="X34" s="677">
        <f t="shared" ref="X34" si="542">ROUND(W34*$I34,2)</f>
        <v>0</v>
      </c>
      <c r="Y34" s="680">
        <v>0</v>
      </c>
      <c r="Z34" s="677">
        <f t="shared" ref="Z34" si="543">ROUND(Y34*$I34,2)</f>
        <v>0</v>
      </c>
      <c r="AA34" s="680">
        <v>0.15000000025632634</v>
      </c>
      <c r="AB34" s="677">
        <f t="shared" ref="AB34" si="544">ROUND(AA34*$I34,2)</f>
        <v>730911.59</v>
      </c>
      <c r="AC34" s="680">
        <v>0.15000000025632634</v>
      </c>
      <c r="AD34" s="677">
        <f t="shared" ref="AD34" si="545">ROUND(AC34*$I34,2)</f>
        <v>730911.59</v>
      </c>
      <c r="AE34" s="680">
        <v>0.12499999935918421</v>
      </c>
      <c r="AF34" s="677">
        <f t="shared" ref="AF34" si="546">ROUND(AE34*$I34,2)</f>
        <v>609092.98</v>
      </c>
      <c r="AG34" s="680">
        <v>0.11499999694971677</v>
      </c>
      <c r="AH34" s="677">
        <f t="shared" ref="AH34" si="547">ROUND(AG34*$I34,2)</f>
        <v>560365.53</v>
      </c>
      <c r="AI34" s="680">
        <v>0.11499999694971677</v>
      </c>
      <c r="AJ34" s="677">
        <f t="shared" ref="AJ34" si="548">ROUND(AI34*$I34,2)</f>
        <v>560365.53</v>
      </c>
      <c r="AK34" s="680">
        <v>0.11499999694971677</v>
      </c>
      <c r="AL34" s="677">
        <f t="shared" ref="AL34" si="549">ROUND(AK34*$I34,2)</f>
        <v>560365.53</v>
      </c>
      <c r="AM34" s="680">
        <v>0.11499999694971677</v>
      </c>
      <c r="AN34" s="677">
        <f t="shared" ref="AN34" si="550">ROUND(AM34*$I34,2)</f>
        <v>560365.53</v>
      </c>
      <c r="AO34" s="680">
        <v>0.11499999694971677</v>
      </c>
      <c r="AP34" s="677">
        <f t="shared" ref="AP34" si="551">ROUND(AO34*$I34,2)</f>
        <v>560365.53</v>
      </c>
      <c r="AQ34" s="680">
        <v>0</v>
      </c>
      <c r="AR34" s="677">
        <f t="shared" ref="AR34" si="552">ROUND(AQ34*$I34,2)</f>
        <v>0</v>
      </c>
      <c r="AS34" s="680">
        <v>0</v>
      </c>
      <c r="AT34" s="677">
        <f t="shared" ref="AT34" si="553">ROUND(AS34*$I34,2)</f>
        <v>0</v>
      </c>
      <c r="AU34" s="680">
        <v>0</v>
      </c>
      <c r="AV34" s="677">
        <f t="shared" ref="AV34" si="554">ROUND(AU34*$I34,2)</f>
        <v>0</v>
      </c>
      <c r="AW34" s="680">
        <v>0</v>
      </c>
      <c r="AX34" s="677">
        <f t="shared" ref="AX34" si="555">ROUND(AW34*$I34,2)</f>
        <v>0</v>
      </c>
      <c r="AY34" s="680">
        <v>0</v>
      </c>
      <c r="AZ34" s="677">
        <f t="shared" ref="AZ34" si="556">ROUND(AY34*$I34,2)</f>
        <v>0</v>
      </c>
      <c r="BA34" s="680">
        <v>0</v>
      </c>
      <c r="BB34" s="677">
        <f t="shared" ref="BB34" si="557">ROUND(BA34*$I34,2)</f>
        <v>0</v>
      </c>
      <c r="BC34" s="680">
        <v>0</v>
      </c>
      <c r="BD34" s="677">
        <f t="shared" ref="BD34" si="558">ROUND(BC34*$I34,2)</f>
        <v>0</v>
      </c>
      <c r="BE34" s="680">
        <v>0</v>
      </c>
      <c r="BF34" s="677">
        <f t="shared" ref="BF34" si="559">ROUND(BE34*$I34,2)</f>
        <v>0</v>
      </c>
      <c r="BG34" s="680">
        <v>0</v>
      </c>
      <c r="BH34" s="677">
        <f t="shared" ref="BH34" si="560">ROUND(BG34*$I34,2)</f>
        <v>0</v>
      </c>
      <c r="BI34" s="680">
        <v>0</v>
      </c>
      <c r="BJ34" s="681">
        <f t="shared" ref="BJ34:BJ37" si="561">ROUND(BI34*$I34,2)</f>
        <v>0</v>
      </c>
      <c r="BK34" s="680">
        <v>0</v>
      </c>
      <c r="BL34" s="677">
        <f t="shared" ref="BL34" si="562">ROUND(BK34*$I34,2)</f>
        <v>0</v>
      </c>
      <c r="BM34" s="680">
        <v>0</v>
      </c>
      <c r="BN34" s="677">
        <f t="shared" ref="BN34" si="563">ROUND(BM34*$I34,2)</f>
        <v>0</v>
      </c>
      <c r="BO34" s="680">
        <v>0</v>
      </c>
      <c r="BP34" s="677">
        <f t="shared" ref="BP34" si="564">ROUND(BO34*$I34,2)</f>
        <v>0</v>
      </c>
      <c r="BQ34" s="680">
        <v>0</v>
      </c>
      <c r="BR34" s="677">
        <f t="shared" ref="BR34" si="565">ROUND(BQ34*$I34,2)</f>
        <v>0</v>
      </c>
      <c r="BS34" s="680">
        <v>0</v>
      </c>
      <c r="BT34" s="677">
        <f t="shared" ref="BT34" si="566">ROUND(BS34*$I34,2)</f>
        <v>0</v>
      </c>
      <c r="BU34" s="680">
        <v>0</v>
      </c>
      <c r="BV34" s="677">
        <f t="shared" ref="BV34" si="567">ROUND(BU34*$I34,2)</f>
        <v>0</v>
      </c>
      <c r="BW34" s="680">
        <v>0</v>
      </c>
      <c r="BX34" s="677">
        <f t="shared" ref="BX34" si="568">ROUND(BW34*$I34,2)</f>
        <v>0</v>
      </c>
      <c r="BY34" s="680">
        <v>0</v>
      </c>
      <c r="BZ34" s="677">
        <f t="shared" ref="BZ34" si="569">ROUND(BY34*$I34,2)</f>
        <v>0</v>
      </c>
      <c r="CA34" s="680">
        <f t="shared" ref="CA34:CA37" si="570">+CB34/I34</f>
        <v>0.99999998152991376</v>
      </c>
      <c r="CB34" s="677">
        <f t="shared" si="436"/>
        <v>4872743.8100000005</v>
      </c>
      <c r="CC34" s="664">
        <f t="shared" si="37"/>
        <v>8.9999999850988388E-2</v>
      </c>
      <c r="CD34" s="665">
        <f t="shared" si="38"/>
        <v>1.8470086197427363E-8</v>
      </c>
    </row>
    <row r="35" spans="1:82" s="666" customFormat="1" ht="15.6" customHeight="1">
      <c r="A35" s="669" t="s">
        <v>286</v>
      </c>
      <c r="B35" s="735"/>
      <c r="C35" s="735"/>
      <c r="D35" s="735"/>
      <c r="E35" s="735" t="s">
        <v>728</v>
      </c>
      <c r="F35" s="735"/>
      <c r="G35" s="735"/>
      <c r="H35" s="735"/>
      <c r="I35" s="677">
        <v>472732.91</v>
      </c>
      <c r="J35" s="684">
        <f t="shared" si="536"/>
        <v>5.2567003773129409E-3</v>
      </c>
      <c r="K35" s="680">
        <v>0</v>
      </c>
      <c r="L35" s="677">
        <f t="shared" ref="L35:N35" si="571">ROUND(K35*$I35,2)</f>
        <v>0</v>
      </c>
      <c r="M35" s="680">
        <v>0</v>
      </c>
      <c r="N35" s="677">
        <f t="shared" si="571"/>
        <v>0</v>
      </c>
      <c r="O35" s="680">
        <v>0</v>
      </c>
      <c r="P35" s="677">
        <f t="shared" ref="P35" si="572">ROUND(O35*$I35,2)</f>
        <v>0</v>
      </c>
      <c r="Q35" s="680">
        <v>0</v>
      </c>
      <c r="R35" s="677">
        <f t="shared" ref="R35" si="573">ROUND(Q35*$I35,2)</f>
        <v>0</v>
      </c>
      <c r="S35" s="680">
        <v>0</v>
      </c>
      <c r="T35" s="677">
        <f t="shared" ref="T35" si="574">ROUND(S35*$I35,2)</f>
        <v>0</v>
      </c>
      <c r="U35" s="680">
        <v>0</v>
      </c>
      <c r="V35" s="678">
        <f t="shared" ref="V35" si="575">ROUND(U35*$I35,2)</f>
        <v>0</v>
      </c>
      <c r="W35" s="680">
        <v>0</v>
      </c>
      <c r="X35" s="677">
        <f t="shared" ref="X35" si="576">ROUND(W35*$I35,2)</f>
        <v>0</v>
      </c>
      <c r="Y35" s="680">
        <v>0</v>
      </c>
      <c r="Z35" s="677">
        <f t="shared" ref="Z35" si="577">ROUND(Y35*$I35,2)</f>
        <v>0</v>
      </c>
      <c r="AA35" s="680">
        <v>0</v>
      </c>
      <c r="AB35" s="677">
        <f t="shared" ref="AB35" si="578">ROUND(AA35*$I35,2)</f>
        <v>0</v>
      </c>
      <c r="AC35" s="680">
        <v>0</v>
      </c>
      <c r="AD35" s="677">
        <f t="shared" ref="AD35" si="579">ROUND(AC35*$I35,2)</f>
        <v>0</v>
      </c>
      <c r="AE35" s="680">
        <v>0</v>
      </c>
      <c r="AF35" s="677">
        <f t="shared" ref="AF35" si="580">ROUND(AE35*$I35,2)</f>
        <v>0</v>
      </c>
      <c r="AG35" s="680">
        <v>0.1</v>
      </c>
      <c r="AH35" s="677">
        <f t="shared" ref="AH35" si="581">ROUND(AG35*$I35,2)</f>
        <v>47273.29</v>
      </c>
      <c r="AI35" s="680">
        <v>0.1</v>
      </c>
      <c r="AJ35" s="677">
        <f t="shared" ref="AJ35" si="582">ROUND(AI35*$I35,2)</f>
        <v>47273.29</v>
      </c>
      <c r="AK35" s="680">
        <v>0.1</v>
      </c>
      <c r="AL35" s="677">
        <f t="shared" ref="AL35" si="583">ROUND(AK35*$I35,2)</f>
        <v>47273.29</v>
      </c>
      <c r="AM35" s="680">
        <v>0.1</v>
      </c>
      <c r="AN35" s="677">
        <f t="shared" ref="AN35" si="584">ROUND(AM35*$I35,2)</f>
        <v>47273.29</v>
      </c>
      <c r="AO35" s="680">
        <v>0.1</v>
      </c>
      <c r="AP35" s="677">
        <f t="shared" ref="AP35" si="585">ROUND(AO35*$I35,2)</f>
        <v>47273.29</v>
      </c>
      <c r="AQ35" s="680">
        <v>0.1</v>
      </c>
      <c r="AR35" s="677">
        <f t="shared" ref="AR35" si="586">ROUND(AQ35*$I35,2)</f>
        <v>47273.29</v>
      </c>
      <c r="AS35" s="680">
        <v>0.1</v>
      </c>
      <c r="AT35" s="677">
        <f t="shared" ref="AT35" si="587">ROUND(AS35*$I35,2)</f>
        <v>47273.29</v>
      </c>
      <c r="AU35" s="680">
        <v>0</v>
      </c>
      <c r="AV35" s="677">
        <f t="shared" ref="AV35" si="588">ROUND(AU35*$I35,2)</f>
        <v>0</v>
      </c>
      <c r="AW35" s="680">
        <v>0</v>
      </c>
      <c r="AX35" s="677">
        <f t="shared" ref="AX35" si="589">ROUND(AW35*$I35,2)</f>
        <v>0</v>
      </c>
      <c r="AY35" s="680">
        <v>0</v>
      </c>
      <c r="AZ35" s="677">
        <f t="shared" ref="AZ35" si="590">ROUND(AY35*$I35,2)</f>
        <v>0</v>
      </c>
      <c r="BA35" s="680">
        <v>0</v>
      </c>
      <c r="BB35" s="677">
        <f t="shared" ref="BB35" si="591">ROUND(BA35*$I35,2)</f>
        <v>0</v>
      </c>
      <c r="BC35" s="680">
        <v>0</v>
      </c>
      <c r="BD35" s="677">
        <f t="shared" ref="BD35" si="592">ROUND(BC35*$I35,2)</f>
        <v>0</v>
      </c>
      <c r="BE35" s="680">
        <v>0</v>
      </c>
      <c r="BF35" s="677">
        <f t="shared" ref="BF35" si="593">ROUND(BE35*$I35,2)</f>
        <v>0</v>
      </c>
      <c r="BG35" s="680">
        <v>0</v>
      </c>
      <c r="BH35" s="677">
        <f t="shared" ref="BH35" si="594">ROUND(BG35*$I35,2)</f>
        <v>0</v>
      </c>
      <c r="BI35" s="680">
        <v>0</v>
      </c>
      <c r="BJ35" s="681">
        <f t="shared" si="561"/>
        <v>0</v>
      </c>
      <c r="BK35" s="680">
        <v>0.1</v>
      </c>
      <c r="BL35" s="677">
        <f t="shared" ref="BL35" si="595">ROUND(BK35*$I35,2)</f>
        <v>47273.29</v>
      </c>
      <c r="BM35" s="680">
        <v>0.1</v>
      </c>
      <c r="BN35" s="677">
        <f t="shared" ref="BN35" si="596">ROUND(BM35*$I35,2)</f>
        <v>47273.29</v>
      </c>
      <c r="BO35" s="680">
        <v>0.1</v>
      </c>
      <c r="BP35" s="677">
        <f t="shared" ref="BP35" si="597">ROUND(BO35*$I35,2)</f>
        <v>47273.29</v>
      </c>
      <c r="BQ35" s="680">
        <v>0</v>
      </c>
      <c r="BR35" s="677">
        <f t="shared" ref="BR35" si="598">ROUND(BQ35*$I35,2)</f>
        <v>0</v>
      </c>
      <c r="BS35" s="680">
        <v>0</v>
      </c>
      <c r="BT35" s="677">
        <f t="shared" ref="BT35" si="599">ROUND(BS35*$I35,2)</f>
        <v>0</v>
      </c>
      <c r="BU35" s="680">
        <v>0</v>
      </c>
      <c r="BV35" s="677">
        <f t="shared" ref="BV35" si="600">ROUND(BU35*$I35,2)</f>
        <v>0</v>
      </c>
      <c r="BW35" s="680">
        <v>0</v>
      </c>
      <c r="BX35" s="677">
        <f t="shared" ref="BX35" si="601">ROUND(BW35*$I35,2)</f>
        <v>0</v>
      </c>
      <c r="BY35" s="680">
        <v>0</v>
      </c>
      <c r="BZ35" s="677">
        <f t="shared" ref="BZ35" si="602">ROUND(BY35*$I35,2)</f>
        <v>0</v>
      </c>
      <c r="CA35" s="680">
        <f t="shared" si="570"/>
        <v>0.99999997884640601</v>
      </c>
      <c r="CB35" s="677">
        <f t="shared" si="436"/>
        <v>472732.89999999991</v>
      </c>
      <c r="CC35" s="664">
        <f t="shared" si="37"/>
        <v>1.0000000067520887E-2</v>
      </c>
      <c r="CD35" s="665">
        <f t="shared" si="38"/>
        <v>2.1153594040069871E-8</v>
      </c>
    </row>
    <row r="36" spans="1:82" s="666" customFormat="1" ht="15.6" customHeight="1">
      <c r="A36" s="669" t="s">
        <v>769</v>
      </c>
      <c r="B36" s="735"/>
      <c r="C36" s="735"/>
      <c r="D36" s="735"/>
      <c r="E36" s="735" t="s">
        <v>774</v>
      </c>
      <c r="F36" s="735"/>
      <c r="G36" s="735"/>
      <c r="H36" s="735"/>
      <c r="I36" s="677">
        <v>352147.22</v>
      </c>
      <c r="J36" s="684">
        <f t="shared" si="536"/>
        <v>3.9158103552462704E-3</v>
      </c>
      <c r="K36" s="680">
        <v>0</v>
      </c>
      <c r="L36" s="677">
        <f t="shared" ref="L36:N36" si="603">ROUND(K36*$I36,2)</f>
        <v>0</v>
      </c>
      <c r="M36" s="680">
        <v>0</v>
      </c>
      <c r="N36" s="677">
        <f t="shared" si="603"/>
        <v>0</v>
      </c>
      <c r="O36" s="680">
        <v>0</v>
      </c>
      <c r="P36" s="677">
        <f t="shared" ref="P36" si="604">ROUND(O36*$I36,2)</f>
        <v>0</v>
      </c>
      <c r="Q36" s="680">
        <v>0</v>
      </c>
      <c r="R36" s="677">
        <f t="shared" ref="R36" si="605">ROUND(Q36*$I36,2)</f>
        <v>0</v>
      </c>
      <c r="S36" s="680">
        <v>0</v>
      </c>
      <c r="T36" s="677">
        <f t="shared" ref="T36" si="606">ROUND(S36*$I36,2)</f>
        <v>0</v>
      </c>
      <c r="U36" s="680">
        <v>0</v>
      </c>
      <c r="V36" s="678">
        <f t="shared" ref="V36" si="607">ROUND(U36*$I36,2)</f>
        <v>0</v>
      </c>
      <c r="W36" s="680">
        <v>0</v>
      </c>
      <c r="X36" s="677">
        <f t="shared" ref="X36" si="608">ROUND(W36*$I36,2)</f>
        <v>0</v>
      </c>
      <c r="Y36" s="680">
        <v>0</v>
      </c>
      <c r="Z36" s="677">
        <f t="shared" ref="Z36" si="609">ROUND(Y36*$I36,2)</f>
        <v>0</v>
      </c>
      <c r="AA36" s="680">
        <v>0.50000001773484026</v>
      </c>
      <c r="AB36" s="677">
        <f t="shared" ref="AB36" si="610">ROUND(AA36*$I36,2)</f>
        <v>176073.62</v>
      </c>
      <c r="AC36" s="680">
        <v>0.50000001773484026</v>
      </c>
      <c r="AD36" s="677">
        <f t="shared" ref="AD36" si="611">ROUND(AC36*$I36,2)</f>
        <v>176073.62</v>
      </c>
      <c r="AE36" s="680">
        <v>0</v>
      </c>
      <c r="AF36" s="677">
        <f t="shared" ref="AF36" si="612">ROUND(AE36*$I36,2)</f>
        <v>0</v>
      </c>
      <c r="AG36" s="680">
        <v>0</v>
      </c>
      <c r="AH36" s="677">
        <f t="shared" ref="AH36" si="613">ROUND(AG36*$I36,2)</f>
        <v>0</v>
      </c>
      <c r="AI36" s="680">
        <v>0</v>
      </c>
      <c r="AJ36" s="677">
        <f t="shared" ref="AJ36" si="614">ROUND(AI36*$I36,2)</f>
        <v>0</v>
      </c>
      <c r="AK36" s="680">
        <v>0</v>
      </c>
      <c r="AL36" s="677">
        <f t="shared" ref="AL36" si="615">ROUND(AK36*$I36,2)</f>
        <v>0</v>
      </c>
      <c r="AM36" s="680">
        <v>0</v>
      </c>
      <c r="AN36" s="677">
        <f t="shared" ref="AN36" si="616">ROUND(AM36*$I36,2)</f>
        <v>0</v>
      </c>
      <c r="AO36" s="680">
        <v>0</v>
      </c>
      <c r="AP36" s="677">
        <f t="shared" ref="AP36" si="617">ROUND(AO36*$I36,2)</f>
        <v>0</v>
      </c>
      <c r="AQ36" s="680">
        <v>0</v>
      </c>
      <c r="AR36" s="677">
        <f t="shared" ref="AR36" si="618">ROUND(AQ36*$I36,2)</f>
        <v>0</v>
      </c>
      <c r="AS36" s="680">
        <v>0</v>
      </c>
      <c r="AT36" s="677">
        <f t="shared" ref="AT36" si="619">ROUND(AS36*$I36,2)</f>
        <v>0</v>
      </c>
      <c r="AU36" s="680">
        <v>0</v>
      </c>
      <c r="AV36" s="677">
        <f t="shared" ref="AV36" si="620">ROUND(AU36*$I36,2)</f>
        <v>0</v>
      </c>
      <c r="AW36" s="680">
        <v>0</v>
      </c>
      <c r="AX36" s="677">
        <f t="shared" ref="AX36" si="621">ROUND(AW36*$I36,2)</f>
        <v>0</v>
      </c>
      <c r="AY36" s="680">
        <v>0</v>
      </c>
      <c r="AZ36" s="677">
        <f t="shared" ref="AZ36" si="622">ROUND(AY36*$I36,2)</f>
        <v>0</v>
      </c>
      <c r="BA36" s="680">
        <v>0</v>
      </c>
      <c r="BB36" s="677">
        <f t="shared" ref="BB36" si="623">ROUND(BA36*$I36,2)</f>
        <v>0</v>
      </c>
      <c r="BC36" s="680">
        <v>0</v>
      </c>
      <c r="BD36" s="677">
        <f t="shared" ref="BD36" si="624">ROUND(BC36*$I36,2)</f>
        <v>0</v>
      </c>
      <c r="BE36" s="680">
        <v>0</v>
      </c>
      <c r="BF36" s="677">
        <f t="shared" ref="BF36" si="625">ROUND(BE36*$I36,2)</f>
        <v>0</v>
      </c>
      <c r="BG36" s="680">
        <v>0</v>
      </c>
      <c r="BH36" s="677">
        <f t="shared" ref="BH36" si="626">ROUND(BG36*$I36,2)</f>
        <v>0</v>
      </c>
      <c r="BI36" s="680">
        <v>0</v>
      </c>
      <c r="BJ36" s="681">
        <f t="shared" si="561"/>
        <v>0</v>
      </c>
      <c r="BK36" s="680">
        <v>0</v>
      </c>
      <c r="BL36" s="677">
        <f t="shared" ref="BL36" si="627">ROUND(BK36*$I36,2)</f>
        <v>0</v>
      </c>
      <c r="BM36" s="680">
        <v>0</v>
      </c>
      <c r="BN36" s="677">
        <f t="shared" ref="BN36" si="628">ROUND(BM36*$I36,2)</f>
        <v>0</v>
      </c>
      <c r="BO36" s="680">
        <v>0</v>
      </c>
      <c r="BP36" s="677">
        <f t="shared" ref="BP36" si="629">ROUND(BO36*$I36,2)</f>
        <v>0</v>
      </c>
      <c r="BQ36" s="680">
        <v>0</v>
      </c>
      <c r="BR36" s="677">
        <f t="shared" ref="BR36" si="630">ROUND(BQ36*$I36,2)</f>
        <v>0</v>
      </c>
      <c r="BS36" s="680">
        <v>0</v>
      </c>
      <c r="BT36" s="677">
        <f t="shared" ref="BT36" si="631">ROUND(BS36*$I36,2)</f>
        <v>0</v>
      </c>
      <c r="BU36" s="680">
        <v>0</v>
      </c>
      <c r="BV36" s="677">
        <f t="shared" ref="BV36" si="632">ROUND(BU36*$I36,2)</f>
        <v>0</v>
      </c>
      <c r="BW36" s="680">
        <v>0</v>
      </c>
      <c r="BX36" s="677">
        <f t="shared" ref="BX36" si="633">ROUND(BW36*$I36,2)</f>
        <v>0</v>
      </c>
      <c r="BY36" s="680">
        <v>0</v>
      </c>
      <c r="BZ36" s="677">
        <f t="shared" ref="BZ36" si="634">ROUND(BY36*$I36,2)</f>
        <v>0</v>
      </c>
      <c r="CA36" s="680">
        <f t="shared" si="570"/>
        <v>1.0000000567944283</v>
      </c>
      <c r="CB36" s="677">
        <f t="shared" si="436"/>
        <v>352147.24</v>
      </c>
      <c r="CC36" s="664">
        <f t="shared" si="37"/>
        <v>-2.0000000018626451E-2</v>
      </c>
      <c r="CD36" s="665">
        <f t="shared" si="38"/>
        <v>-5.6794428246874856E-8</v>
      </c>
    </row>
    <row r="37" spans="1:82" s="666" customFormat="1" ht="15.6" customHeight="1">
      <c r="A37" s="669" t="s">
        <v>1045</v>
      </c>
      <c r="B37" s="735"/>
      <c r="C37" s="735"/>
      <c r="D37" s="735"/>
      <c r="E37" s="735" t="s">
        <v>1337</v>
      </c>
      <c r="F37" s="735"/>
      <c r="G37" s="735"/>
      <c r="H37" s="735"/>
      <c r="I37" s="677">
        <v>86873.05</v>
      </c>
      <c r="J37" s="684">
        <f t="shared" si="536"/>
        <v>9.6601185374067995E-4</v>
      </c>
      <c r="K37" s="680">
        <v>0</v>
      </c>
      <c r="L37" s="677">
        <f t="shared" ref="L37:N37" si="635">ROUND(K37*$I37,2)</f>
        <v>0</v>
      </c>
      <c r="M37" s="680">
        <v>0</v>
      </c>
      <c r="N37" s="677">
        <f t="shared" si="635"/>
        <v>0</v>
      </c>
      <c r="O37" s="680">
        <v>0</v>
      </c>
      <c r="P37" s="677">
        <f t="shared" ref="P37" si="636">ROUND(O37*$I37,2)</f>
        <v>0</v>
      </c>
      <c r="Q37" s="680">
        <v>0</v>
      </c>
      <c r="R37" s="677">
        <f t="shared" ref="R37" si="637">ROUND(Q37*$I37,2)</f>
        <v>0</v>
      </c>
      <c r="S37" s="680">
        <v>0</v>
      </c>
      <c r="T37" s="677">
        <f t="shared" ref="T37" si="638">ROUND(S37*$I37,2)</f>
        <v>0</v>
      </c>
      <c r="U37" s="680">
        <v>0</v>
      </c>
      <c r="V37" s="678">
        <f t="shared" ref="V37" si="639">ROUND(U37*$I37,2)</f>
        <v>0</v>
      </c>
      <c r="W37" s="680">
        <v>0</v>
      </c>
      <c r="X37" s="677">
        <f t="shared" ref="X37" si="640">ROUND(W37*$I37,2)</f>
        <v>0</v>
      </c>
      <c r="Y37" s="680">
        <v>0</v>
      </c>
      <c r="Z37" s="677">
        <f t="shared" ref="Z37" si="641">ROUND(Y37*$I37,2)</f>
        <v>0</v>
      </c>
      <c r="AA37" s="680">
        <v>0</v>
      </c>
      <c r="AB37" s="677">
        <f t="shared" ref="AB37" si="642">ROUND(AA37*$I37,2)</f>
        <v>0</v>
      </c>
      <c r="AC37" s="680">
        <v>0</v>
      </c>
      <c r="AD37" s="677">
        <f t="shared" ref="AD37" si="643">ROUND(AC37*$I37,2)</f>
        <v>0</v>
      </c>
      <c r="AE37" s="680">
        <v>0</v>
      </c>
      <c r="AF37" s="677">
        <f t="shared" ref="AF37" si="644">ROUND(AE37*$I37,2)</f>
        <v>0</v>
      </c>
      <c r="AG37" s="680">
        <v>0</v>
      </c>
      <c r="AH37" s="677">
        <f t="shared" ref="AH37" si="645">ROUND(AG37*$I37,2)</f>
        <v>0</v>
      </c>
      <c r="AI37" s="680">
        <v>0</v>
      </c>
      <c r="AJ37" s="677">
        <f t="shared" ref="AJ37" si="646">ROUND(AI37*$I37,2)</f>
        <v>0</v>
      </c>
      <c r="AK37" s="680">
        <v>0</v>
      </c>
      <c r="AL37" s="677">
        <f t="shared" ref="AL37" si="647">ROUND(AK37*$I37,2)</f>
        <v>0</v>
      </c>
      <c r="AM37" s="680">
        <v>0</v>
      </c>
      <c r="AN37" s="677">
        <f t="shared" ref="AN37" si="648">ROUND(AM37*$I37,2)</f>
        <v>0</v>
      </c>
      <c r="AO37" s="680">
        <v>1</v>
      </c>
      <c r="AP37" s="677">
        <f t="shared" ref="AP37" si="649">ROUND(AO37*$I37,2)</f>
        <v>86873.05</v>
      </c>
      <c r="AQ37" s="680">
        <v>0</v>
      </c>
      <c r="AR37" s="677">
        <f t="shared" ref="AR37" si="650">ROUND(AQ37*$I37,2)</f>
        <v>0</v>
      </c>
      <c r="AS37" s="680">
        <v>0</v>
      </c>
      <c r="AT37" s="677">
        <f t="shared" ref="AT37" si="651">ROUND(AS37*$I37,2)</f>
        <v>0</v>
      </c>
      <c r="AU37" s="680">
        <v>0</v>
      </c>
      <c r="AV37" s="677">
        <f t="shared" ref="AV37" si="652">ROUND(AU37*$I37,2)</f>
        <v>0</v>
      </c>
      <c r="AW37" s="680">
        <v>0</v>
      </c>
      <c r="AX37" s="677">
        <f t="shared" ref="AX37" si="653">ROUND(AW37*$I37,2)</f>
        <v>0</v>
      </c>
      <c r="AY37" s="680">
        <v>0</v>
      </c>
      <c r="AZ37" s="677">
        <f t="shared" ref="AZ37" si="654">ROUND(AY37*$I37,2)</f>
        <v>0</v>
      </c>
      <c r="BA37" s="680">
        <v>0</v>
      </c>
      <c r="BB37" s="677">
        <f t="shared" ref="BB37" si="655">ROUND(BA37*$I37,2)</f>
        <v>0</v>
      </c>
      <c r="BC37" s="680">
        <v>0</v>
      </c>
      <c r="BD37" s="677">
        <f t="shared" ref="BD37" si="656">ROUND(BC37*$I37,2)</f>
        <v>0</v>
      </c>
      <c r="BE37" s="680">
        <v>0</v>
      </c>
      <c r="BF37" s="677">
        <f t="shared" ref="BF37" si="657">ROUND(BE37*$I37,2)</f>
        <v>0</v>
      </c>
      <c r="BG37" s="680">
        <v>0</v>
      </c>
      <c r="BH37" s="677">
        <f t="shared" ref="BH37" si="658">ROUND(BG37*$I37,2)</f>
        <v>0</v>
      </c>
      <c r="BI37" s="680">
        <v>0</v>
      </c>
      <c r="BJ37" s="681">
        <f t="shared" si="561"/>
        <v>0</v>
      </c>
      <c r="BK37" s="680">
        <v>0</v>
      </c>
      <c r="BL37" s="677">
        <f t="shared" ref="BL37" si="659">ROUND(BK37*$I37,2)</f>
        <v>0</v>
      </c>
      <c r="BM37" s="680">
        <v>0</v>
      </c>
      <c r="BN37" s="677">
        <f t="shared" ref="BN37" si="660">ROUND(BM37*$I37,2)</f>
        <v>0</v>
      </c>
      <c r="BO37" s="680">
        <v>0</v>
      </c>
      <c r="BP37" s="677">
        <f t="shared" ref="BP37" si="661">ROUND(BO37*$I37,2)</f>
        <v>0</v>
      </c>
      <c r="BQ37" s="680">
        <v>0</v>
      </c>
      <c r="BR37" s="677">
        <f t="shared" ref="BR37" si="662">ROUND(BQ37*$I37,2)</f>
        <v>0</v>
      </c>
      <c r="BS37" s="680">
        <v>0</v>
      </c>
      <c r="BT37" s="677">
        <f t="shared" ref="BT37" si="663">ROUND(BS37*$I37,2)</f>
        <v>0</v>
      </c>
      <c r="BU37" s="680">
        <v>0</v>
      </c>
      <c r="BV37" s="677">
        <f t="shared" ref="BV37" si="664">ROUND(BU37*$I37,2)</f>
        <v>0</v>
      </c>
      <c r="BW37" s="680">
        <v>0</v>
      </c>
      <c r="BX37" s="677">
        <f t="shared" ref="BX37" si="665">ROUND(BW37*$I37,2)</f>
        <v>0</v>
      </c>
      <c r="BY37" s="680">
        <v>0</v>
      </c>
      <c r="BZ37" s="677">
        <f t="shared" ref="BZ37" si="666">ROUND(BY37*$I37,2)</f>
        <v>0</v>
      </c>
      <c r="CA37" s="680">
        <f t="shared" si="570"/>
        <v>1</v>
      </c>
      <c r="CB37" s="677">
        <f t="shared" si="436"/>
        <v>86873.05</v>
      </c>
      <c r="CC37" s="664">
        <f t="shared" si="37"/>
        <v>0</v>
      </c>
      <c r="CD37" s="665">
        <f t="shared" si="38"/>
        <v>0</v>
      </c>
    </row>
    <row r="38" spans="1:82" s="666" customFormat="1" ht="12.6">
      <c r="A38" s="669">
        <v>4</v>
      </c>
      <c r="B38" s="737" t="s">
        <v>289</v>
      </c>
      <c r="C38" s="737"/>
      <c r="D38" s="737"/>
      <c r="E38" s="737"/>
      <c r="F38" s="735"/>
      <c r="G38" s="736"/>
      <c r="H38" s="736"/>
      <c r="I38" s="688"/>
      <c r="J38" s="675"/>
      <c r="K38" s="676"/>
      <c r="L38" s="677"/>
      <c r="M38" s="676"/>
      <c r="N38" s="677"/>
      <c r="O38" s="676"/>
      <c r="P38" s="677"/>
      <c r="Q38" s="676"/>
      <c r="R38" s="677"/>
      <c r="S38" s="676"/>
      <c r="T38" s="677"/>
      <c r="U38" s="676"/>
      <c r="V38" s="678"/>
      <c r="W38" s="676"/>
      <c r="X38" s="677"/>
      <c r="Y38" s="676"/>
      <c r="Z38" s="677"/>
      <c r="AA38" s="679"/>
      <c r="AB38" s="677"/>
      <c r="AC38" s="679"/>
      <c r="AD38" s="677"/>
      <c r="AE38" s="679"/>
      <c r="AF38" s="677"/>
      <c r="AG38" s="680"/>
      <c r="AH38" s="677"/>
      <c r="AI38" s="679"/>
      <c r="AJ38" s="677"/>
      <c r="AK38" s="679"/>
      <c r="AL38" s="677"/>
      <c r="AM38" s="679"/>
      <c r="AN38" s="677"/>
      <c r="AO38" s="679"/>
      <c r="AP38" s="677"/>
      <c r="AQ38" s="679"/>
      <c r="AR38" s="677"/>
      <c r="AS38" s="679"/>
      <c r="AT38" s="677"/>
      <c r="AU38" s="679"/>
      <c r="AV38" s="677"/>
      <c r="AW38" s="679"/>
      <c r="AX38" s="677"/>
      <c r="AY38" s="679"/>
      <c r="AZ38" s="677"/>
      <c r="BA38" s="679"/>
      <c r="BB38" s="677"/>
      <c r="BC38" s="679"/>
      <c r="BD38" s="677"/>
      <c r="BE38" s="676"/>
      <c r="BF38" s="677"/>
      <c r="BG38" s="679"/>
      <c r="BH38" s="677"/>
      <c r="BI38" s="676"/>
      <c r="BJ38" s="681"/>
      <c r="BK38" s="679"/>
      <c r="BL38" s="677"/>
      <c r="BM38" s="679"/>
      <c r="BN38" s="677"/>
      <c r="BO38" s="679"/>
      <c r="BP38" s="677"/>
      <c r="BQ38" s="679"/>
      <c r="BR38" s="677"/>
      <c r="BS38" s="679"/>
      <c r="BT38" s="677"/>
      <c r="BU38" s="676"/>
      <c r="BV38" s="677"/>
      <c r="BW38" s="676"/>
      <c r="BX38" s="677"/>
      <c r="BY38" s="676"/>
      <c r="BZ38" s="677"/>
      <c r="CA38" s="685">
        <f t="shared" si="436"/>
        <v>0</v>
      </c>
      <c r="CB38" s="683">
        <f t="shared" si="436"/>
        <v>0</v>
      </c>
      <c r="CC38" s="664">
        <f t="shared" si="37"/>
        <v>0</v>
      </c>
      <c r="CD38" s="665" t="e">
        <f t="shared" si="38"/>
        <v>#DIV/0!</v>
      </c>
    </row>
    <row r="39" spans="1:82" s="666" customFormat="1" ht="15.6" customHeight="1">
      <c r="A39" s="669" t="s">
        <v>290</v>
      </c>
      <c r="B39" s="735"/>
      <c r="C39" s="735"/>
      <c r="D39" s="735"/>
      <c r="E39" s="735" t="s">
        <v>291</v>
      </c>
      <c r="F39" s="735"/>
      <c r="G39" s="735"/>
      <c r="H39" s="735"/>
      <c r="I39" s="677">
        <v>2449432.83</v>
      </c>
      <c r="J39" s="684">
        <f t="shared" ref="J39:J42" si="667">+I39/$I$75</f>
        <v>2.7237228907256966E-2</v>
      </c>
      <c r="K39" s="680">
        <v>0</v>
      </c>
      <c r="L39" s="677">
        <f t="shared" ref="L39:N39" si="668">ROUND(K39*$I39,2)</f>
        <v>0</v>
      </c>
      <c r="M39" s="680">
        <v>0</v>
      </c>
      <c r="N39" s="677">
        <f t="shared" si="668"/>
        <v>0</v>
      </c>
      <c r="O39" s="680">
        <v>0</v>
      </c>
      <c r="P39" s="677">
        <f t="shared" ref="P39" si="669">ROUND(O39*$I39,2)</f>
        <v>0</v>
      </c>
      <c r="Q39" s="680">
        <v>0</v>
      </c>
      <c r="R39" s="677">
        <f t="shared" ref="R39" si="670">ROUND(Q39*$I39,2)</f>
        <v>0</v>
      </c>
      <c r="S39" s="680">
        <v>0</v>
      </c>
      <c r="T39" s="677">
        <f t="shared" ref="T39" si="671">ROUND(S39*$I39,2)</f>
        <v>0</v>
      </c>
      <c r="U39" s="680">
        <v>0</v>
      </c>
      <c r="V39" s="678">
        <f t="shared" ref="V39" si="672">ROUND(U39*$I39,2)</f>
        <v>0</v>
      </c>
      <c r="W39" s="680">
        <v>0</v>
      </c>
      <c r="X39" s="677">
        <f t="shared" ref="X39" si="673">ROUND(W39*$I39,2)</f>
        <v>0</v>
      </c>
      <c r="Y39" s="680">
        <v>0</v>
      </c>
      <c r="Z39" s="677">
        <f t="shared" ref="Z39" si="674">ROUND(Y39*$I39,2)</f>
        <v>0</v>
      </c>
      <c r="AA39" s="680">
        <v>0</v>
      </c>
      <c r="AB39" s="677">
        <f t="shared" ref="AB39" si="675">ROUND(AA39*$I39,2)</f>
        <v>0</v>
      </c>
      <c r="AC39" s="680">
        <v>0</v>
      </c>
      <c r="AD39" s="677">
        <f t="shared" ref="AD39" si="676">ROUND(AC39*$I39,2)</f>
        <v>0</v>
      </c>
      <c r="AE39" s="680">
        <v>0</v>
      </c>
      <c r="AF39" s="677">
        <f t="shared" ref="AF39" si="677">ROUND(AE39*$I39,2)</f>
        <v>0</v>
      </c>
      <c r="AG39" s="680">
        <v>9.1989527651716224E-2</v>
      </c>
      <c r="AH39" s="677">
        <f t="shared" ref="AH39" si="678">ROUND(AG39*$I39,2)</f>
        <v>225322.17</v>
      </c>
      <c r="AI39" s="680">
        <v>9.1989527651716224E-2</v>
      </c>
      <c r="AJ39" s="677">
        <f t="shared" ref="AJ39" si="679">ROUND(AI39*$I39,2)</f>
        <v>225322.17</v>
      </c>
      <c r="AK39" s="680">
        <v>9.1989527651716224E-2</v>
      </c>
      <c r="AL39" s="677">
        <f t="shared" ref="AL39" si="680">ROUND(AK39*$I39,2)</f>
        <v>225322.17</v>
      </c>
      <c r="AM39" s="680">
        <v>9.1989527651716224E-2</v>
      </c>
      <c r="AN39" s="677">
        <f t="shared" ref="AN39" si="681">ROUND(AM39*$I39,2)</f>
        <v>225322.17</v>
      </c>
      <c r="AO39" s="680">
        <v>9.1989527651716224E-2</v>
      </c>
      <c r="AP39" s="677">
        <f t="shared" ref="AP39" si="682">ROUND(AO39*$I39,2)</f>
        <v>225322.17</v>
      </c>
      <c r="AQ39" s="680">
        <v>9.1989527651716224E-2</v>
      </c>
      <c r="AR39" s="677">
        <f t="shared" ref="AR39" si="683">ROUND(AQ39*$I39,2)</f>
        <v>225322.17</v>
      </c>
      <c r="AS39" s="680">
        <v>9.1989527651716224E-2</v>
      </c>
      <c r="AT39" s="677">
        <f t="shared" ref="AT39" si="684">ROUND(AS39*$I39,2)</f>
        <v>225322.17</v>
      </c>
      <c r="AU39" s="680">
        <v>2.4031414742193773E-2</v>
      </c>
      <c r="AV39" s="677">
        <f t="shared" ref="AV39" si="685">ROUND(AU39*$I39,2)</f>
        <v>58863.34</v>
      </c>
      <c r="AW39" s="680">
        <v>1.602094124258124E-2</v>
      </c>
      <c r="AX39" s="677">
        <f t="shared" ref="AX39" si="686">ROUND(AW39*$I39,2)</f>
        <v>39242.22</v>
      </c>
      <c r="AY39" s="680">
        <v>8.0104734996125325E-3</v>
      </c>
      <c r="AZ39" s="677">
        <f t="shared" ref="AZ39" si="687">ROUND(AY39*$I39,2)</f>
        <v>19621.12</v>
      </c>
      <c r="BA39" s="680">
        <v>0</v>
      </c>
      <c r="BB39" s="677">
        <f t="shared" ref="BB39" si="688">ROUND(BA39*$I39,2)</f>
        <v>0</v>
      </c>
      <c r="BC39" s="680">
        <v>0</v>
      </c>
      <c r="BD39" s="677">
        <f t="shared" ref="BD39" si="689">ROUND(BC39*$I39,2)</f>
        <v>0</v>
      </c>
      <c r="BE39" s="680">
        <v>0</v>
      </c>
      <c r="BF39" s="677">
        <f t="shared" ref="BF39" si="690">ROUND(BE39*$I39,2)</f>
        <v>0</v>
      </c>
      <c r="BG39" s="680">
        <v>0</v>
      </c>
      <c r="BH39" s="677">
        <f t="shared" ref="BH39" si="691">ROUND(BG39*$I39,2)</f>
        <v>0</v>
      </c>
      <c r="BI39" s="680">
        <v>0</v>
      </c>
      <c r="BJ39" s="681">
        <f t="shared" ref="BJ39:BJ42" si="692">ROUND(BI39*$I39,2)</f>
        <v>0</v>
      </c>
      <c r="BK39" s="680">
        <v>9.1989527651716224E-2</v>
      </c>
      <c r="BL39" s="677">
        <f t="shared" ref="BL39" si="693">ROUND(BK39*$I39,2)</f>
        <v>225322.17</v>
      </c>
      <c r="BM39" s="680">
        <v>9.1989527651716224E-2</v>
      </c>
      <c r="BN39" s="677">
        <f t="shared" ref="BN39" si="694">ROUND(BM39*$I39,2)</f>
        <v>225322.17</v>
      </c>
      <c r="BO39" s="680">
        <v>9.1989527651716224E-2</v>
      </c>
      <c r="BP39" s="677">
        <f t="shared" ref="BP39" si="695">ROUND(BO39*$I39,2)</f>
        <v>225322.17</v>
      </c>
      <c r="BQ39" s="680">
        <v>1.602094124258124E-2</v>
      </c>
      <c r="BR39" s="677">
        <f t="shared" ref="BR39" si="696">ROUND(BQ39*$I39,2)</f>
        <v>39242.22</v>
      </c>
      <c r="BS39" s="680">
        <v>1.602094124258124E-2</v>
      </c>
      <c r="BT39" s="677">
        <f t="shared" ref="BT39" si="697">ROUND(BS39*$I39,2)</f>
        <v>39242.22</v>
      </c>
      <c r="BU39" s="680">
        <v>0</v>
      </c>
      <c r="BV39" s="677">
        <f t="shared" ref="BV39" si="698">ROUND(BU39*$I39,2)</f>
        <v>0</v>
      </c>
      <c r="BW39" s="680">
        <v>0</v>
      </c>
      <c r="BX39" s="677">
        <f t="shared" ref="BX39" si="699">ROUND(BW39*$I39,2)</f>
        <v>0</v>
      </c>
      <c r="BY39" s="680">
        <v>0</v>
      </c>
      <c r="BZ39" s="677">
        <f t="shared" ref="BZ39" si="700">ROUND(BY39*$I39,2)</f>
        <v>0</v>
      </c>
      <c r="CA39" s="680">
        <f t="shared" ref="CA39:CA42" si="701">+CB39/I39</f>
        <v>0.99999999591742217</v>
      </c>
      <c r="CB39" s="677">
        <f t="shared" si="436"/>
        <v>2449432.8199999998</v>
      </c>
      <c r="CC39" s="664">
        <f t="shared" si="37"/>
        <v>1.0000000242143869E-2</v>
      </c>
      <c r="CD39" s="665">
        <f t="shared" si="38"/>
        <v>4.0825778603383336E-9</v>
      </c>
    </row>
    <row r="40" spans="1:82" s="666" customFormat="1" ht="15.6" customHeight="1">
      <c r="A40" s="669" t="s">
        <v>299</v>
      </c>
      <c r="B40" s="735"/>
      <c r="C40" s="735"/>
      <c r="D40" s="735"/>
      <c r="E40" s="735" t="s">
        <v>300</v>
      </c>
      <c r="F40" s="735"/>
      <c r="G40" s="735"/>
      <c r="H40" s="735"/>
      <c r="I40" s="677">
        <v>2874481.28</v>
      </c>
      <c r="J40" s="684">
        <f t="shared" si="667"/>
        <v>3.1963687125474267E-2</v>
      </c>
      <c r="K40" s="680">
        <v>0</v>
      </c>
      <c r="L40" s="677">
        <f t="shared" ref="L40:N40" si="702">ROUND(K40*$I40,2)</f>
        <v>0</v>
      </c>
      <c r="M40" s="680">
        <v>0</v>
      </c>
      <c r="N40" s="677">
        <f t="shared" si="702"/>
        <v>0</v>
      </c>
      <c r="O40" s="680">
        <v>0</v>
      </c>
      <c r="P40" s="677">
        <f t="shared" ref="P40" si="703">ROUND(O40*$I40,2)</f>
        <v>0</v>
      </c>
      <c r="Q40" s="680">
        <v>0</v>
      </c>
      <c r="R40" s="677">
        <f t="shared" ref="R40" si="704">ROUND(Q40*$I40,2)</f>
        <v>0</v>
      </c>
      <c r="S40" s="680">
        <v>0</v>
      </c>
      <c r="T40" s="677">
        <f t="shared" ref="T40" si="705">ROUND(S40*$I40,2)</f>
        <v>0</v>
      </c>
      <c r="U40" s="680">
        <v>0</v>
      </c>
      <c r="V40" s="678">
        <f t="shared" ref="V40" si="706">ROUND(U40*$I40,2)</f>
        <v>0</v>
      </c>
      <c r="W40" s="680">
        <v>0</v>
      </c>
      <c r="X40" s="677">
        <f t="shared" ref="X40" si="707">ROUND(W40*$I40,2)</f>
        <v>0</v>
      </c>
      <c r="Y40" s="680">
        <v>0</v>
      </c>
      <c r="Z40" s="677">
        <f t="shared" ref="Z40" si="708">ROUND(Y40*$I40,2)</f>
        <v>0</v>
      </c>
      <c r="AA40" s="680">
        <v>0</v>
      </c>
      <c r="AB40" s="677">
        <f t="shared" ref="AB40" si="709">ROUND(AA40*$I40,2)</f>
        <v>0</v>
      </c>
      <c r="AC40" s="680">
        <v>0</v>
      </c>
      <c r="AD40" s="677">
        <f t="shared" ref="AD40" si="710">ROUND(AC40*$I40,2)</f>
        <v>0</v>
      </c>
      <c r="AE40" s="680">
        <v>0</v>
      </c>
      <c r="AF40" s="677">
        <f t="shared" ref="AF40" si="711">ROUND(AE40*$I40,2)</f>
        <v>0</v>
      </c>
      <c r="AG40" s="680">
        <v>0</v>
      </c>
      <c r="AH40" s="677">
        <f t="shared" ref="AH40" si="712">ROUND(AG40*$I40,2)</f>
        <v>0</v>
      </c>
      <c r="AI40" s="680">
        <v>0</v>
      </c>
      <c r="AJ40" s="677">
        <f t="shared" ref="AJ40" si="713">ROUND(AI40*$I40,2)</f>
        <v>0</v>
      </c>
      <c r="AK40" s="680">
        <v>0</v>
      </c>
      <c r="AL40" s="677">
        <f t="shared" ref="AL40" si="714">ROUND(AK40*$I40,2)</f>
        <v>0</v>
      </c>
      <c r="AM40" s="680">
        <v>0</v>
      </c>
      <c r="AN40" s="677">
        <f t="shared" ref="AN40" si="715">ROUND(AM40*$I40,2)</f>
        <v>0</v>
      </c>
      <c r="AO40" s="680">
        <v>0</v>
      </c>
      <c r="AP40" s="677">
        <f t="shared" ref="AP40" si="716">ROUND(AO40*$I40,2)</f>
        <v>0</v>
      </c>
      <c r="AQ40" s="680">
        <v>0</v>
      </c>
      <c r="AR40" s="677">
        <f t="shared" ref="AR40" si="717">ROUND(AQ40*$I40,2)</f>
        <v>0</v>
      </c>
      <c r="AS40" s="680">
        <v>0</v>
      </c>
      <c r="AT40" s="677">
        <f t="shared" ref="AT40" si="718">ROUND(AS40*$I40,2)</f>
        <v>0</v>
      </c>
      <c r="AU40" s="680">
        <v>0.1305117759565316</v>
      </c>
      <c r="AV40" s="677">
        <f t="shared" ref="AV40" si="719">ROUND(AU40*$I40,2)</f>
        <v>375153.66</v>
      </c>
      <c r="AW40" s="680">
        <v>0.1305117759565316</v>
      </c>
      <c r="AX40" s="677">
        <f t="shared" ref="AX40" si="720">ROUND(AW40*$I40,2)</f>
        <v>375153.66</v>
      </c>
      <c r="AY40" s="680">
        <v>0.20358723230134795</v>
      </c>
      <c r="AZ40" s="677">
        <f t="shared" ref="AZ40" si="721">ROUND(AY40*$I40,2)</f>
        <v>585207.68999999994</v>
      </c>
      <c r="BA40" s="680">
        <v>0.19204593418483376</v>
      </c>
      <c r="BB40" s="677">
        <f t="shared" ref="BB40" si="722">ROUND(BA40*$I40,2)</f>
        <v>552032.43999999994</v>
      </c>
      <c r="BC40" s="680">
        <v>0.18066520966819785</v>
      </c>
      <c r="BD40" s="677">
        <f t="shared" ref="BD40" si="723">ROUND(BC40*$I40,2)</f>
        <v>519318.76</v>
      </c>
      <c r="BE40" s="680">
        <v>4.9735605958418382E-2</v>
      </c>
      <c r="BF40" s="677">
        <f t="shared" ref="BF40" si="724">ROUND(BE40*$I40,2)</f>
        <v>142964.07</v>
      </c>
      <c r="BG40" s="680">
        <v>0</v>
      </c>
      <c r="BH40" s="677">
        <f t="shared" ref="BH40" si="725">ROUND(BG40*$I40,2)</f>
        <v>0</v>
      </c>
      <c r="BI40" s="680">
        <v>0</v>
      </c>
      <c r="BJ40" s="681">
        <f t="shared" si="692"/>
        <v>0</v>
      </c>
      <c r="BK40" s="680">
        <v>0</v>
      </c>
      <c r="BL40" s="677">
        <f t="shared" ref="BL40" si="726">ROUND(BK40*$I40,2)</f>
        <v>0</v>
      </c>
      <c r="BM40" s="680">
        <v>2.9256039642217017E-2</v>
      </c>
      <c r="BN40" s="677">
        <f t="shared" ref="BN40" si="727">ROUND(BM40*$I40,2)</f>
        <v>84095.94</v>
      </c>
      <c r="BO40" s="680">
        <v>0</v>
      </c>
      <c r="BP40" s="677">
        <f t="shared" ref="BP40" si="728">ROUND(BO40*$I40,2)</f>
        <v>0</v>
      </c>
      <c r="BQ40" s="680">
        <v>4.1843226204471062E-2</v>
      </c>
      <c r="BR40" s="677">
        <f t="shared" ref="BR40" si="729">ROUND(BQ40*$I40,2)</f>
        <v>120277.57</v>
      </c>
      <c r="BS40" s="680">
        <v>4.1843226204471062E-2</v>
      </c>
      <c r="BT40" s="677">
        <f>ROUND(BS40*$I40,2)-0.06</f>
        <v>120277.51000000001</v>
      </c>
      <c r="BU40" s="680">
        <v>0</v>
      </c>
      <c r="BV40" s="677">
        <f t="shared" ref="BV40" si="730">ROUND(BU40*$I40,2)</f>
        <v>0</v>
      </c>
      <c r="BW40" s="680">
        <v>0</v>
      </c>
      <c r="BX40" s="677">
        <f t="shared" ref="BX40" si="731">ROUND(BW40*$I40,2)</f>
        <v>0</v>
      </c>
      <c r="BY40" s="680">
        <v>0</v>
      </c>
      <c r="BZ40" s="677">
        <f t="shared" ref="BZ40" si="732">ROUND(BY40*$I40,2)</f>
        <v>0</v>
      </c>
      <c r="CA40" s="680">
        <f t="shared" si="701"/>
        <v>1.0000000069577772</v>
      </c>
      <c r="CB40" s="677">
        <f t="shared" si="436"/>
        <v>2874481.3000000003</v>
      </c>
      <c r="CC40" s="664">
        <f t="shared" si="37"/>
        <v>-2.0000000484287739E-2</v>
      </c>
      <c r="CD40" s="665">
        <f t="shared" si="38"/>
        <v>-6.9577772600027993E-9</v>
      </c>
    </row>
    <row r="41" spans="1:82" s="666" customFormat="1" ht="15.6" customHeight="1">
      <c r="A41" s="669" t="s">
        <v>320</v>
      </c>
      <c r="B41" s="735"/>
      <c r="C41" s="735"/>
      <c r="D41" s="735"/>
      <c r="E41" s="735" t="s">
        <v>110</v>
      </c>
      <c r="F41" s="735"/>
      <c r="G41" s="735"/>
      <c r="H41" s="735"/>
      <c r="I41" s="677">
        <v>1112657.22</v>
      </c>
      <c r="J41" s="684">
        <f t="shared" si="667"/>
        <v>1.2372537440209035E-2</v>
      </c>
      <c r="K41" s="680">
        <v>0</v>
      </c>
      <c r="L41" s="677">
        <f t="shared" ref="L41:N41" si="733">ROUND(K41*$I41,2)</f>
        <v>0</v>
      </c>
      <c r="M41" s="680">
        <v>0</v>
      </c>
      <c r="N41" s="677">
        <f t="shared" si="733"/>
        <v>0</v>
      </c>
      <c r="O41" s="680">
        <v>0</v>
      </c>
      <c r="P41" s="677">
        <f t="shared" ref="P41" si="734">ROUND(O41*$I41,2)</f>
        <v>0</v>
      </c>
      <c r="Q41" s="680">
        <v>0</v>
      </c>
      <c r="R41" s="677">
        <f t="shared" ref="R41" si="735">ROUND(Q41*$I41,2)</f>
        <v>0</v>
      </c>
      <c r="S41" s="680">
        <v>0</v>
      </c>
      <c r="T41" s="677">
        <f t="shared" ref="T41" si="736">ROUND(S41*$I41,2)</f>
        <v>0</v>
      </c>
      <c r="U41" s="680">
        <v>0</v>
      </c>
      <c r="V41" s="678">
        <f t="shared" ref="V41" si="737">ROUND(U41*$I41,2)</f>
        <v>0</v>
      </c>
      <c r="W41" s="680">
        <v>0</v>
      </c>
      <c r="X41" s="677">
        <f t="shared" ref="X41" si="738">ROUND(W41*$I41,2)</f>
        <v>0</v>
      </c>
      <c r="Y41" s="680">
        <v>0</v>
      </c>
      <c r="Z41" s="677">
        <f t="shared" ref="Z41" si="739">ROUND(Y41*$I41,2)</f>
        <v>0</v>
      </c>
      <c r="AA41" s="680">
        <v>0</v>
      </c>
      <c r="AB41" s="677">
        <f t="shared" ref="AB41" si="740">ROUND(AA41*$I41,2)</f>
        <v>0</v>
      </c>
      <c r="AC41" s="680">
        <v>0</v>
      </c>
      <c r="AD41" s="677">
        <f t="shared" ref="AD41" si="741">ROUND(AC41*$I41,2)</f>
        <v>0</v>
      </c>
      <c r="AE41" s="680">
        <v>0</v>
      </c>
      <c r="AF41" s="677">
        <f t="shared" ref="AF41" si="742">ROUND(AE41*$I41,2)</f>
        <v>0</v>
      </c>
      <c r="AG41" s="680">
        <v>0</v>
      </c>
      <c r="AH41" s="677">
        <f t="shared" ref="AH41" si="743">ROUND(AG41*$I41,2)</f>
        <v>0</v>
      </c>
      <c r="AI41" s="680">
        <v>0</v>
      </c>
      <c r="AJ41" s="677">
        <f t="shared" ref="AJ41" si="744">ROUND(AI41*$I41,2)</f>
        <v>0</v>
      </c>
      <c r="AK41" s="680">
        <v>0</v>
      </c>
      <c r="AL41" s="677">
        <f t="shared" ref="AL41" si="745">ROUND(AK41*$I41,2)</f>
        <v>0</v>
      </c>
      <c r="AM41" s="680">
        <v>0</v>
      </c>
      <c r="AN41" s="677">
        <f t="shared" ref="AN41" si="746">ROUND(AM41*$I41,2)</f>
        <v>0</v>
      </c>
      <c r="AO41" s="680">
        <v>0</v>
      </c>
      <c r="AP41" s="677">
        <f t="shared" ref="AP41" si="747">ROUND(AO41*$I41,2)</f>
        <v>0</v>
      </c>
      <c r="AQ41" s="680">
        <v>0</v>
      </c>
      <c r="AR41" s="677">
        <f t="shared" ref="AR41" si="748">ROUND(AQ41*$I41,2)</f>
        <v>0</v>
      </c>
      <c r="AS41" s="680">
        <v>0</v>
      </c>
      <c r="AT41" s="677">
        <f t="shared" ref="AT41" si="749">ROUND(AS41*$I41,2)</f>
        <v>0</v>
      </c>
      <c r="AU41" s="680">
        <v>0</v>
      </c>
      <c r="AV41" s="677">
        <f t="shared" ref="AV41" si="750">ROUND(AU41*$I41,2)</f>
        <v>0</v>
      </c>
      <c r="AW41" s="680">
        <v>0</v>
      </c>
      <c r="AX41" s="677">
        <f t="shared" ref="AX41" si="751">ROUND(AW41*$I41,2)</f>
        <v>0</v>
      </c>
      <c r="AY41" s="680">
        <v>0</v>
      </c>
      <c r="AZ41" s="677">
        <f t="shared" ref="AZ41" si="752">ROUND(AY41*$I41,2)</f>
        <v>0</v>
      </c>
      <c r="BA41" s="680">
        <v>0.15</v>
      </c>
      <c r="BB41" s="677">
        <f t="shared" ref="BB41" si="753">ROUND(BA41*$I41,2)</f>
        <v>166898.57999999999</v>
      </c>
      <c r="BC41" s="680">
        <v>0.15</v>
      </c>
      <c r="BD41" s="677">
        <f t="shared" ref="BD41" si="754">ROUND(BC41*$I41,2)</f>
        <v>166898.57999999999</v>
      </c>
      <c r="BE41" s="680">
        <v>0.15</v>
      </c>
      <c r="BF41" s="677">
        <f t="shared" ref="BF41" si="755">ROUND(BE41*$I41,2)</f>
        <v>166898.57999999999</v>
      </c>
      <c r="BG41" s="680">
        <v>0.15</v>
      </c>
      <c r="BH41" s="677">
        <f t="shared" ref="BH41" si="756">ROUND(BG41*$I41,2)</f>
        <v>166898.57999999999</v>
      </c>
      <c r="BI41" s="680">
        <v>0.15</v>
      </c>
      <c r="BJ41" s="681">
        <f t="shared" si="692"/>
        <v>166898.57999999999</v>
      </c>
      <c r="BK41" s="680">
        <v>0</v>
      </c>
      <c r="BL41" s="677">
        <f t="shared" ref="BL41" si="757">ROUND(BK41*$I41,2)</f>
        <v>0</v>
      </c>
      <c r="BM41" s="680">
        <v>0</v>
      </c>
      <c r="BN41" s="677">
        <f t="shared" ref="BN41" si="758">ROUND(BM41*$I41,2)</f>
        <v>0</v>
      </c>
      <c r="BO41" s="680">
        <v>0.1</v>
      </c>
      <c r="BP41" s="677">
        <f t="shared" ref="BP41" si="759">ROUND(BO41*$I41,2)</f>
        <v>111265.72</v>
      </c>
      <c r="BQ41" s="680">
        <v>0.1</v>
      </c>
      <c r="BR41" s="677">
        <f t="shared" ref="BR41" si="760">ROUND(BQ41*$I41,2)</f>
        <v>111265.72</v>
      </c>
      <c r="BS41" s="680">
        <v>0.05</v>
      </c>
      <c r="BT41" s="677">
        <f>ROUND(BS41*$I41,2)-0.02</f>
        <v>55632.840000000004</v>
      </c>
      <c r="BU41" s="680">
        <v>0</v>
      </c>
      <c r="BV41" s="677">
        <f t="shared" ref="BV41" si="761">ROUND(BU41*$I41,2)</f>
        <v>0</v>
      </c>
      <c r="BW41" s="680">
        <v>0</v>
      </c>
      <c r="BX41" s="677">
        <f t="shared" ref="BX41" si="762">ROUND(BW41*$I41,2)</f>
        <v>0</v>
      </c>
      <c r="BY41" s="680">
        <v>0</v>
      </c>
      <c r="BZ41" s="677">
        <f t="shared" ref="BZ41" si="763">ROUND(BY41*$I41,2)</f>
        <v>0</v>
      </c>
      <c r="CA41" s="680">
        <f t="shared" si="701"/>
        <v>0.99999996405002434</v>
      </c>
      <c r="CB41" s="677">
        <f t="shared" si="436"/>
        <v>1112657.18</v>
      </c>
      <c r="CC41" s="664">
        <f t="shared" si="37"/>
        <v>4.0000000037252903E-2</v>
      </c>
      <c r="CD41" s="665">
        <f t="shared" si="38"/>
        <v>3.5949975714221228E-8</v>
      </c>
    </row>
    <row r="42" spans="1:82" s="666" customFormat="1" ht="15.6" customHeight="1">
      <c r="A42" s="669" t="s">
        <v>325</v>
      </c>
      <c r="B42" s="735"/>
      <c r="C42" s="735"/>
      <c r="D42" s="735"/>
      <c r="E42" s="735" t="s">
        <v>327</v>
      </c>
      <c r="F42" s="735"/>
      <c r="G42" s="735"/>
      <c r="H42" s="735"/>
      <c r="I42" s="677">
        <v>428698.64</v>
      </c>
      <c r="J42" s="684">
        <f t="shared" si="667"/>
        <v>4.7670476393140157E-3</v>
      </c>
      <c r="K42" s="680">
        <v>0</v>
      </c>
      <c r="L42" s="677">
        <f t="shared" ref="L42:N42" si="764">ROUND(K42*$I42,2)</f>
        <v>0</v>
      </c>
      <c r="M42" s="680">
        <v>0</v>
      </c>
      <c r="N42" s="677">
        <f t="shared" si="764"/>
        <v>0</v>
      </c>
      <c r="O42" s="680">
        <v>0</v>
      </c>
      <c r="P42" s="677">
        <f t="shared" ref="P42" si="765">ROUND(O42*$I42,2)</f>
        <v>0</v>
      </c>
      <c r="Q42" s="680">
        <v>0</v>
      </c>
      <c r="R42" s="677">
        <f t="shared" ref="R42" si="766">ROUND(Q42*$I42,2)</f>
        <v>0</v>
      </c>
      <c r="S42" s="680">
        <v>0</v>
      </c>
      <c r="T42" s="677">
        <f t="shared" ref="T42" si="767">ROUND(S42*$I42,2)</f>
        <v>0</v>
      </c>
      <c r="U42" s="680">
        <v>0</v>
      </c>
      <c r="V42" s="678">
        <f t="shared" ref="V42" si="768">ROUND(U42*$I42,2)</f>
        <v>0</v>
      </c>
      <c r="W42" s="680">
        <v>0</v>
      </c>
      <c r="X42" s="677">
        <f t="shared" ref="X42" si="769">ROUND(W42*$I42,2)</f>
        <v>0</v>
      </c>
      <c r="Y42" s="680">
        <v>0</v>
      </c>
      <c r="Z42" s="677">
        <f t="shared" ref="Z42" si="770">ROUND(Y42*$I42,2)</f>
        <v>0</v>
      </c>
      <c r="AA42" s="680">
        <v>0</v>
      </c>
      <c r="AB42" s="677">
        <f t="shared" ref="AB42" si="771">ROUND(AA42*$I42,2)</f>
        <v>0</v>
      </c>
      <c r="AC42" s="680">
        <v>0</v>
      </c>
      <c r="AD42" s="677">
        <f t="shared" ref="AD42" si="772">ROUND(AC42*$I42,2)</f>
        <v>0</v>
      </c>
      <c r="AE42" s="680">
        <v>0</v>
      </c>
      <c r="AF42" s="677">
        <f t="shared" ref="AF42" si="773">ROUND(AE42*$I42,2)</f>
        <v>0</v>
      </c>
      <c r="AG42" s="680">
        <v>0</v>
      </c>
      <c r="AH42" s="677">
        <f t="shared" ref="AH42" si="774">ROUND(AG42*$I42,2)</f>
        <v>0</v>
      </c>
      <c r="AI42" s="680">
        <v>0</v>
      </c>
      <c r="AJ42" s="677">
        <f t="shared" ref="AJ42" si="775">ROUND(AI42*$I42,2)</f>
        <v>0</v>
      </c>
      <c r="AK42" s="680">
        <v>0</v>
      </c>
      <c r="AL42" s="677">
        <f t="shared" ref="AL42" si="776">ROUND(AK42*$I42,2)</f>
        <v>0</v>
      </c>
      <c r="AM42" s="680">
        <v>0</v>
      </c>
      <c r="AN42" s="677">
        <f t="shared" ref="AN42" si="777">ROUND(AM42*$I42,2)</f>
        <v>0</v>
      </c>
      <c r="AO42" s="680">
        <v>0</v>
      </c>
      <c r="AP42" s="677">
        <f t="shared" ref="AP42" si="778">ROUND(AO42*$I42,2)</f>
        <v>0</v>
      </c>
      <c r="AQ42" s="680">
        <v>0</v>
      </c>
      <c r="AR42" s="677">
        <f t="shared" ref="AR42" si="779">ROUND(AQ42*$I42,2)</f>
        <v>0</v>
      </c>
      <c r="AS42" s="680">
        <v>0</v>
      </c>
      <c r="AT42" s="677">
        <f t="shared" ref="AT42" si="780">ROUND(AS42*$I42,2)</f>
        <v>0</v>
      </c>
      <c r="AU42" s="680">
        <v>0</v>
      </c>
      <c r="AV42" s="677">
        <f t="shared" ref="AV42" si="781">ROUND(AU42*$I42,2)</f>
        <v>0</v>
      </c>
      <c r="AW42" s="680">
        <v>0</v>
      </c>
      <c r="AX42" s="677">
        <f t="shared" ref="AX42" si="782">ROUND(AW42*$I42,2)</f>
        <v>0</v>
      </c>
      <c r="AY42" s="680">
        <v>0</v>
      </c>
      <c r="AZ42" s="677">
        <f t="shared" ref="AZ42" si="783">ROUND(AY42*$I42,2)</f>
        <v>0</v>
      </c>
      <c r="BA42" s="680">
        <v>0</v>
      </c>
      <c r="BB42" s="677">
        <f t="shared" ref="BB42" si="784">ROUND(BA42*$I42,2)</f>
        <v>0</v>
      </c>
      <c r="BC42" s="680">
        <v>0</v>
      </c>
      <c r="BD42" s="677">
        <f t="shared" ref="BD42" si="785">ROUND(BC42*$I42,2)</f>
        <v>0</v>
      </c>
      <c r="BE42" s="680">
        <v>0.40000001165666949</v>
      </c>
      <c r="BF42" s="677">
        <f t="shared" ref="BF42" si="786">ROUND(BE42*$I42,2)</f>
        <v>171479.46</v>
      </c>
      <c r="BG42" s="680">
        <v>0.50000001457083687</v>
      </c>
      <c r="BH42" s="677">
        <f t="shared" ref="BH42" si="787">ROUND(BG42*$I42,2)</f>
        <v>214349.33</v>
      </c>
      <c r="BI42" s="680">
        <v>0.10000000291416737</v>
      </c>
      <c r="BJ42" s="681">
        <f t="shared" si="692"/>
        <v>42869.87</v>
      </c>
      <c r="BK42" s="680">
        <v>0</v>
      </c>
      <c r="BL42" s="677">
        <f t="shared" ref="BL42" si="788">ROUND(BK42*$I42,2)</f>
        <v>0</v>
      </c>
      <c r="BM42" s="680">
        <v>0</v>
      </c>
      <c r="BN42" s="677">
        <f t="shared" ref="BN42" si="789">ROUND(BM42*$I42,2)</f>
        <v>0</v>
      </c>
      <c r="BO42" s="680">
        <v>0</v>
      </c>
      <c r="BP42" s="677">
        <f t="shared" ref="BP42" si="790">ROUND(BO42*$I42,2)</f>
        <v>0</v>
      </c>
      <c r="BQ42" s="680">
        <v>0</v>
      </c>
      <c r="BR42" s="677">
        <f t="shared" ref="BR42" si="791">ROUND(BQ42*$I42,2)</f>
        <v>0</v>
      </c>
      <c r="BS42" s="680">
        <v>0</v>
      </c>
      <c r="BT42" s="677">
        <f>ROUND(BS42*$I42,2)-0.01</f>
        <v>-0.01</v>
      </c>
      <c r="BU42" s="680">
        <v>0</v>
      </c>
      <c r="BV42" s="677">
        <f t="shared" ref="BV42" si="792">ROUND(BU42*$I42,2)</f>
        <v>0</v>
      </c>
      <c r="BW42" s="680">
        <v>0</v>
      </c>
      <c r="BX42" s="677">
        <f t="shared" ref="BX42" si="793">ROUND(BW42*$I42,2)</f>
        <v>0</v>
      </c>
      <c r="BY42" s="680">
        <v>0</v>
      </c>
      <c r="BZ42" s="677">
        <f t="shared" ref="BZ42" si="794">ROUND(BY42*$I42,2)</f>
        <v>0</v>
      </c>
      <c r="CA42" s="680">
        <f t="shared" si="701"/>
        <v>1.0000000233264095</v>
      </c>
      <c r="CB42" s="677">
        <f t="shared" si="436"/>
        <v>428698.65</v>
      </c>
      <c r="CC42" s="664">
        <f t="shared" si="37"/>
        <v>-1.0000000009313226E-2</v>
      </c>
      <c r="CD42" s="665">
        <f t="shared" si="38"/>
        <v>-2.3326409454700453E-8</v>
      </c>
    </row>
    <row r="43" spans="1:82" s="666" customFormat="1" ht="16.5" customHeight="1">
      <c r="A43" s="669">
        <v>5</v>
      </c>
      <c r="B43" s="737" t="s">
        <v>329</v>
      </c>
      <c r="C43" s="737"/>
      <c r="D43" s="737"/>
      <c r="E43" s="737"/>
      <c r="F43" s="738"/>
      <c r="G43" s="742"/>
      <c r="H43" s="742"/>
      <c r="I43" s="687"/>
      <c r="J43" s="675"/>
      <c r="K43" s="676"/>
      <c r="L43" s="677"/>
      <c r="M43" s="676"/>
      <c r="N43" s="677"/>
      <c r="O43" s="676"/>
      <c r="P43" s="677"/>
      <c r="Q43" s="676"/>
      <c r="R43" s="677"/>
      <c r="S43" s="676"/>
      <c r="T43" s="677"/>
      <c r="U43" s="676"/>
      <c r="V43" s="678"/>
      <c r="W43" s="676"/>
      <c r="X43" s="677"/>
      <c r="Y43" s="676"/>
      <c r="Z43" s="677"/>
      <c r="AA43" s="679"/>
      <c r="AB43" s="677"/>
      <c r="AC43" s="679"/>
      <c r="AD43" s="677"/>
      <c r="AE43" s="679"/>
      <c r="AF43" s="677"/>
      <c r="AG43" s="680"/>
      <c r="AH43" s="677"/>
      <c r="AI43" s="679"/>
      <c r="AJ43" s="677"/>
      <c r="AK43" s="679"/>
      <c r="AL43" s="677"/>
      <c r="AM43" s="679"/>
      <c r="AN43" s="677"/>
      <c r="AO43" s="679"/>
      <c r="AP43" s="677"/>
      <c r="AQ43" s="679"/>
      <c r="AR43" s="677"/>
      <c r="AS43" s="679"/>
      <c r="AT43" s="677"/>
      <c r="AU43" s="679"/>
      <c r="AV43" s="677"/>
      <c r="AW43" s="679"/>
      <c r="AX43" s="677"/>
      <c r="AY43" s="679"/>
      <c r="AZ43" s="677"/>
      <c r="BA43" s="679"/>
      <c r="BB43" s="677"/>
      <c r="BC43" s="679"/>
      <c r="BD43" s="677"/>
      <c r="BE43" s="676"/>
      <c r="BF43" s="677"/>
      <c r="BG43" s="679"/>
      <c r="BH43" s="677"/>
      <c r="BI43" s="676"/>
      <c r="BJ43" s="681"/>
      <c r="BK43" s="679"/>
      <c r="BL43" s="677"/>
      <c r="BM43" s="679"/>
      <c r="BN43" s="677"/>
      <c r="BO43" s="679"/>
      <c r="BP43" s="677"/>
      <c r="BQ43" s="679"/>
      <c r="BR43" s="677"/>
      <c r="BS43" s="679"/>
      <c r="BT43" s="677"/>
      <c r="BU43" s="676"/>
      <c r="BV43" s="677"/>
      <c r="BW43" s="676"/>
      <c r="BX43" s="677"/>
      <c r="BY43" s="676"/>
      <c r="BZ43" s="677"/>
      <c r="CA43" s="685">
        <f t="shared" ref="CA43:CB51" si="795">+BY43+BW43+BU43+BS43+BQ43+BO43+BM43+BK43+BI43+BG43+BE43+BC43+BA43+AY43+AW43+AU43+AS43+AQ43+AO43+AM43+AK43+AI43+AG43+AE43+AC43+AA43+Y43+W43+U43+S43+Q43+O43+M43+K43</f>
        <v>0</v>
      </c>
      <c r="CB43" s="683">
        <f t="shared" si="795"/>
        <v>0</v>
      </c>
      <c r="CC43" s="664">
        <f t="shared" si="37"/>
        <v>0</v>
      </c>
      <c r="CD43" s="665" t="e">
        <f t="shared" si="38"/>
        <v>#DIV/0!</v>
      </c>
    </row>
    <row r="44" spans="1:82" s="666" customFormat="1" ht="15.6" customHeight="1">
      <c r="A44" s="669" t="s">
        <v>330</v>
      </c>
      <c r="B44" s="735"/>
      <c r="C44" s="735"/>
      <c r="D44" s="735"/>
      <c r="E44" s="735" t="s">
        <v>1338</v>
      </c>
      <c r="F44" s="735"/>
      <c r="G44" s="735"/>
      <c r="H44" s="735"/>
      <c r="I44" s="677">
        <v>729834.89</v>
      </c>
      <c r="J44" s="684">
        <f t="shared" ref="J44:J45" si="796">+I44/$I$75</f>
        <v>8.1156256746312602E-3</v>
      </c>
      <c r="K44" s="680">
        <v>0</v>
      </c>
      <c r="L44" s="677">
        <f t="shared" ref="L44:N44" si="797">ROUND(K44*$I44,2)</f>
        <v>0</v>
      </c>
      <c r="M44" s="680">
        <v>0</v>
      </c>
      <c r="N44" s="677">
        <f t="shared" si="797"/>
        <v>0</v>
      </c>
      <c r="O44" s="680">
        <v>0</v>
      </c>
      <c r="P44" s="677">
        <f t="shared" ref="P44" si="798">ROUND(O44*$I44,2)</f>
        <v>0</v>
      </c>
      <c r="Q44" s="680">
        <v>0</v>
      </c>
      <c r="R44" s="677">
        <f t="shared" ref="R44" si="799">ROUND(Q44*$I44,2)</f>
        <v>0</v>
      </c>
      <c r="S44" s="680">
        <v>0</v>
      </c>
      <c r="T44" s="677">
        <f t="shared" ref="T44" si="800">ROUND(S44*$I44,2)</f>
        <v>0</v>
      </c>
      <c r="U44" s="680">
        <v>0</v>
      </c>
      <c r="V44" s="678">
        <f t="shared" ref="V44" si="801">ROUND(U44*$I44,2)</f>
        <v>0</v>
      </c>
      <c r="W44" s="680">
        <v>0</v>
      </c>
      <c r="X44" s="677">
        <f t="shared" ref="X44" si="802">ROUND(W44*$I44,2)</f>
        <v>0</v>
      </c>
      <c r="Y44" s="680">
        <v>0</v>
      </c>
      <c r="Z44" s="677">
        <f t="shared" ref="Z44" si="803">ROUND(Y44*$I44,2)</f>
        <v>0</v>
      </c>
      <c r="AA44" s="680">
        <v>0</v>
      </c>
      <c r="AB44" s="677">
        <f t="shared" ref="AB44" si="804">ROUND(AA44*$I44,2)</f>
        <v>0</v>
      </c>
      <c r="AC44" s="680">
        <v>0</v>
      </c>
      <c r="AD44" s="677">
        <f t="shared" ref="AD44" si="805">ROUND(AC44*$I44,2)</f>
        <v>0</v>
      </c>
      <c r="AE44" s="680">
        <v>0</v>
      </c>
      <c r="AF44" s="677">
        <f t="shared" ref="AF44" si="806">ROUND(AE44*$I44,2)</f>
        <v>0</v>
      </c>
      <c r="AG44" s="680">
        <v>0</v>
      </c>
      <c r="AH44" s="677">
        <f t="shared" ref="AH44" si="807">ROUND(AG44*$I44,2)</f>
        <v>0</v>
      </c>
      <c r="AI44" s="680">
        <v>0</v>
      </c>
      <c r="AJ44" s="677">
        <f t="shared" ref="AJ44" si="808">ROUND(AI44*$I44,2)</f>
        <v>0</v>
      </c>
      <c r="AK44" s="680">
        <v>0</v>
      </c>
      <c r="AL44" s="677">
        <f t="shared" ref="AL44" si="809">ROUND(AK44*$I44,2)</f>
        <v>0</v>
      </c>
      <c r="AM44" s="680">
        <v>0</v>
      </c>
      <c r="AN44" s="677">
        <f t="shared" ref="AN44" si="810">ROUND(AM44*$I44,2)</f>
        <v>0</v>
      </c>
      <c r="AO44" s="680">
        <v>0</v>
      </c>
      <c r="AP44" s="677">
        <f t="shared" ref="AP44" si="811">ROUND(AO44*$I44,2)</f>
        <v>0</v>
      </c>
      <c r="AQ44" s="680">
        <v>0.70000000513523553</v>
      </c>
      <c r="AR44" s="677">
        <f t="shared" ref="AR44" si="812">ROUND(AQ44*$I44,2)</f>
        <v>510884.43</v>
      </c>
      <c r="AS44" s="680">
        <v>0.29999999486476453</v>
      </c>
      <c r="AT44" s="677">
        <f t="shared" ref="AT44" si="813">ROUND(AS44*$I44,2)</f>
        <v>218950.46</v>
      </c>
      <c r="AU44" s="680">
        <v>0</v>
      </c>
      <c r="AV44" s="677">
        <f t="shared" ref="AV44" si="814">ROUND(AU44*$I44,2)</f>
        <v>0</v>
      </c>
      <c r="AW44" s="680">
        <v>0</v>
      </c>
      <c r="AX44" s="677">
        <f t="shared" ref="AX44" si="815">ROUND(AW44*$I44,2)</f>
        <v>0</v>
      </c>
      <c r="AY44" s="680">
        <v>0</v>
      </c>
      <c r="AZ44" s="677">
        <f t="shared" ref="AZ44" si="816">ROUND(AY44*$I44,2)</f>
        <v>0</v>
      </c>
      <c r="BA44" s="680">
        <v>0</v>
      </c>
      <c r="BB44" s="677">
        <f t="shared" ref="BB44" si="817">ROUND(BA44*$I44,2)</f>
        <v>0</v>
      </c>
      <c r="BC44" s="680">
        <v>0</v>
      </c>
      <c r="BD44" s="677">
        <f t="shared" ref="BD44" si="818">ROUND(BC44*$I44,2)</f>
        <v>0</v>
      </c>
      <c r="BE44" s="680">
        <v>0</v>
      </c>
      <c r="BF44" s="677">
        <f t="shared" ref="BF44" si="819">ROUND(BE44*$I44,2)</f>
        <v>0</v>
      </c>
      <c r="BG44" s="680">
        <v>0</v>
      </c>
      <c r="BH44" s="677">
        <f t="shared" ref="BH44" si="820">ROUND(BG44*$I44,2)</f>
        <v>0</v>
      </c>
      <c r="BI44" s="680">
        <v>0</v>
      </c>
      <c r="BJ44" s="681">
        <f t="shared" ref="BJ44:BJ45" si="821">ROUND(BI44*$I44,2)</f>
        <v>0</v>
      </c>
      <c r="BK44" s="680">
        <v>0</v>
      </c>
      <c r="BL44" s="677">
        <f t="shared" ref="BL44" si="822">ROUND(BK44*$I44,2)</f>
        <v>0</v>
      </c>
      <c r="BM44" s="680">
        <v>0</v>
      </c>
      <c r="BN44" s="677">
        <f t="shared" ref="BN44" si="823">ROUND(BM44*$I44,2)</f>
        <v>0</v>
      </c>
      <c r="BO44" s="680">
        <v>0</v>
      </c>
      <c r="BP44" s="677">
        <f t="shared" ref="BP44" si="824">ROUND(BO44*$I44,2)</f>
        <v>0</v>
      </c>
      <c r="BQ44" s="680">
        <v>0</v>
      </c>
      <c r="BR44" s="677">
        <f t="shared" ref="BR44" si="825">ROUND(BQ44*$I44,2)</f>
        <v>0</v>
      </c>
      <c r="BS44" s="680">
        <v>0</v>
      </c>
      <c r="BT44" s="677">
        <f t="shared" ref="BT44" si="826">ROUND(BS44*$I44,2)</f>
        <v>0</v>
      </c>
      <c r="BU44" s="680">
        <v>0</v>
      </c>
      <c r="BV44" s="677">
        <f t="shared" ref="BV44" si="827">ROUND(BU44*$I44,2)</f>
        <v>0</v>
      </c>
      <c r="BW44" s="680">
        <v>0</v>
      </c>
      <c r="BX44" s="677">
        <f t="shared" ref="BX44" si="828">ROUND(BW44*$I44,2)</f>
        <v>0</v>
      </c>
      <c r="BY44" s="680">
        <v>0</v>
      </c>
      <c r="BZ44" s="677">
        <f t="shared" ref="BZ44" si="829">ROUND(BY44*$I44,2)</f>
        <v>0</v>
      </c>
      <c r="CA44" s="680">
        <f t="shared" ref="CA44:CA45" si="830">+CB44/I44</f>
        <v>1</v>
      </c>
      <c r="CB44" s="677">
        <f t="shared" si="795"/>
        <v>729834.89</v>
      </c>
      <c r="CC44" s="664">
        <f t="shared" si="37"/>
        <v>0</v>
      </c>
      <c r="CD44" s="665">
        <f t="shared" si="38"/>
        <v>0</v>
      </c>
    </row>
    <row r="45" spans="1:82" s="666" customFormat="1" ht="15.6" customHeight="1">
      <c r="A45" s="669" t="s">
        <v>341</v>
      </c>
      <c r="B45" s="735"/>
      <c r="C45" s="735"/>
      <c r="D45" s="735"/>
      <c r="E45" s="735" t="s">
        <v>342</v>
      </c>
      <c r="F45" s="735"/>
      <c r="G45" s="735"/>
      <c r="H45" s="735"/>
      <c r="I45" s="677">
        <v>86700.85</v>
      </c>
      <c r="J45" s="684">
        <f t="shared" si="796"/>
        <v>9.6409702237221597E-4</v>
      </c>
      <c r="K45" s="680">
        <v>0</v>
      </c>
      <c r="L45" s="677">
        <f t="shared" ref="L45:N45" si="831">ROUND(K45*$I45,2)</f>
        <v>0</v>
      </c>
      <c r="M45" s="680">
        <v>0</v>
      </c>
      <c r="N45" s="677">
        <f t="shared" si="831"/>
        <v>0</v>
      </c>
      <c r="O45" s="680">
        <v>0</v>
      </c>
      <c r="P45" s="677">
        <f t="shared" ref="P45" si="832">ROUND(O45*$I45,2)</f>
        <v>0</v>
      </c>
      <c r="Q45" s="680">
        <v>0</v>
      </c>
      <c r="R45" s="677">
        <f t="shared" ref="R45" si="833">ROUND(Q45*$I45,2)</f>
        <v>0</v>
      </c>
      <c r="S45" s="680">
        <v>0</v>
      </c>
      <c r="T45" s="677">
        <f t="shared" ref="T45" si="834">ROUND(S45*$I45,2)</f>
        <v>0</v>
      </c>
      <c r="U45" s="680">
        <v>0</v>
      </c>
      <c r="V45" s="678">
        <f t="shared" ref="V45" si="835">ROUND(U45*$I45,2)</f>
        <v>0</v>
      </c>
      <c r="W45" s="680">
        <v>0</v>
      </c>
      <c r="X45" s="677">
        <f t="shared" ref="X45" si="836">ROUND(W45*$I45,2)</f>
        <v>0</v>
      </c>
      <c r="Y45" s="680">
        <v>0</v>
      </c>
      <c r="Z45" s="677">
        <f t="shared" ref="Z45" si="837">ROUND(Y45*$I45,2)</f>
        <v>0</v>
      </c>
      <c r="AA45" s="680">
        <v>0</v>
      </c>
      <c r="AB45" s="677">
        <f t="shared" ref="AB45" si="838">ROUND(AA45*$I45,2)</f>
        <v>0</v>
      </c>
      <c r="AC45" s="680">
        <v>0</v>
      </c>
      <c r="AD45" s="677">
        <f t="shared" ref="AD45" si="839">ROUND(AC45*$I45,2)</f>
        <v>0</v>
      </c>
      <c r="AE45" s="680">
        <v>0</v>
      </c>
      <c r="AF45" s="677">
        <f t="shared" ref="AF45" si="840">ROUND(AE45*$I45,2)</f>
        <v>0</v>
      </c>
      <c r="AG45" s="680">
        <v>0</v>
      </c>
      <c r="AH45" s="677">
        <f t="shared" ref="AH45" si="841">ROUND(AG45*$I45,2)</f>
        <v>0</v>
      </c>
      <c r="AI45" s="680">
        <v>0</v>
      </c>
      <c r="AJ45" s="677">
        <f t="shared" ref="AJ45" si="842">ROUND(AI45*$I45,2)</f>
        <v>0</v>
      </c>
      <c r="AK45" s="680">
        <v>0</v>
      </c>
      <c r="AL45" s="677">
        <f t="shared" ref="AL45" si="843">ROUND(AK45*$I45,2)</f>
        <v>0</v>
      </c>
      <c r="AM45" s="680">
        <v>0</v>
      </c>
      <c r="AN45" s="677">
        <f t="shared" ref="AN45" si="844">ROUND(AM45*$I45,2)</f>
        <v>0</v>
      </c>
      <c r="AO45" s="680">
        <v>0</v>
      </c>
      <c r="AP45" s="677">
        <f t="shared" ref="AP45" si="845">ROUND(AO45*$I45,2)</f>
        <v>0</v>
      </c>
      <c r="AQ45" s="680">
        <v>0.70000007204647274</v>
      </c>
      <c r="AR45" s="677">
        <f t="shared" ref="AR45" si="846">ROUND(AQ45*$I45,2)</f>
        <v>60690.6</v>
      </c>
      <c r="AS45" s="680">
        <v>0.29999992795352709</v>
      </c>
      <c r="AT45" s="677">
        <f t="shared" ref="AT45" si="847">ROUND(AS45*$I45,2)</f>
        <v>26010.25</v>
      </c>
      <c r="AU45" s="680">
        <v>0</v>
      </c>
      <c r="AV45" s="677">
        <f t="shared" ref="AV45" si="848">ROUND(AU45*$I45,2)</f>
        <v>0</v>
      </c>
      <c r="AW45" s="680">
        <v>0</v>
      </c>
      <c r="AX45" s="677">
        <f t="shared" ref="AX45" si="849">ROUND(AW45*$I45,2)</f>
        <v>0</v>
      </c>
      <c r="AY45" s="680">
        <v>0</v>
      </c>
      <c r="AZ45" s="677">
        <f t="shared" ref="AZ45" si="850">ROUND(AY45*$I45,2)</f>
        <v>0</v>
      </c>
      <c r="BA45" s="680">
        <v>0</v>
      </c>
      <c r="BB45" s="677">
        <f t="shared" ref="BB45" si="851">ROUND(BA45*$I45,2)</f>
        <v>0</v>
      </c>
      <c r="BC45" s="680">
        <v>0</v>
      </c>
      <c r="BD45" s="677">
        <f t="shared" ref="BD45" si="852">ROUND(BC45*$I45,2)</f>
        <v>0</v>
      </c>
      <c r="BE45" s="680">
        <v>0</v>
      </c>
      <c r="BF45" s="677">
        <f t="shared" ref="BF45" si="853">ROUND(BE45*$I45,2)</f>
        <v>0</v>
      </c>
      <c r="BG45" s="680">
        <v>0</v>
      </c>
      <c r="BH45" s="677">
        <f t="shared" ref="BH45" si="854">ROUND(BG45*$I45,2)</f>
        <v>0</v>
      </c>
      <c r="BI45" s="680">
        <v>0</v>
      </c>
      <c r="BJ45" s="681">
        <f t="shared" si="821"/>
        <v>0</v>
      </c>
      <c r="BK45" s="680">
        <v>0</v>
      </c>
      <c r="BL45" s="677">
        <f t="shared" ref="BL45" si="855">ROUND(BK45*$I45,2)</f>
        <v>0</v>
      </c>
      <c r="BM45" s="680">
        <v>0</v>
      </c>
      <c r="BN45" s="677">
        <f t="shared" ref="BN45" si="856">ROUND(BM45*$I45,2)</f>
        <v>0</v>
      </c>
      <c r="BO45" s="680">
        <v>0</v>
      </c>
      <c r="BP45" s="677">
        <f t="shared" ref="BP45" si="857">ROUND(BO45*$I45,2)</f>
        <v>0</v>
      </c>
      <c r="BQ45" s="680">
        <v>0</v>
      </c>
      <c r="BR45" s="677">
        <f t="shared" ref="BR45" si="858">ROUND(BQ45*$I45,2)</f>
        <v>0</v>
      </c>
      <c r="BS45" s="680">
        <v>0</v>
      </c>
      <c r="BT45" s="677">
        <f t="shared" ref="BT45" si="859">ROUND(BS45*$I45,2)</f>
        <v>0</v>
      </c>
      <c r="BU45" s="680">
        <v>0</v>
      </c>
      <c r="BV45" s="677">
        <f t="shared" ref="BV45" si="860">ROUND(BU45*$I45,2)</f>
        <v>0</v>
      </c>
      <c r="BW45" s="680">
        <v>0</v>
      </c>
      <c r="BX45" s="677">
        <f t="shared" ref="BX45" si="861">ROUND(BW45*$I45,2)</f>
        <v>0</v>
      </c>
      <c r="BY45" s="680">
        <v>0</v>
      </c>
      <c r="BZ45" s="677">
        <f t="shared" ref="BZ45" si="862">ROUND(BY45*$I45,2)</f>
        <v>0</v>
      </c>
      <c r="CA45" s="680">
        <f t="shared" si="830"/>
        <v>1</v>
      </c>
      <c r="CB45" s="677">
        <f t="shared" si="795"/>
        <v>86700.85</v>
      </c>
      <c r="CC45" s="664">
        <f t="shared" si="37"/>
        <v>0</v>
      </c>
      <c r="CD45" s="665">
        <f t="shared" si="38"/>
        <v>0</v>
      </c>
    </row>
    <row r="46" spans="1:82" s="666" customFormat="1" ht="16.2" customHeight="1">
      <c r="A46" s="669">
        <v>6</v>
      </c>
      <c r="B46" s="750" t="s">
        <v>346</v>
      </c>
      <c r="C46" s="751"/>
      <c r="D46" s="751"/>
      <c r="E46" s="752"/>
      <c r="F46" s="738"/>
      <c r="G46" s="742"/>
      <c r="H46" s="742"/>
      <c r="I46" s="687"/>
      <c r="J46" s="675"/>
      <c r="K46" s="676"/>
      <c r="L46" s="677"/>
      <c r="M46" s="676"/>
      <c r="N46" s="677"/>
      <c r="O46" s="676"/>
      <c r="P46" s="677"/>
      <c r="Q46" s="676"/>
      <c r="R46" s="677"/>
      <c r="S46" s="676"/>
      <c r="T46" s="677"/>
      <c r="U46" s="676"/>
      <c r="V46" s="678"/>
      <c r="W46" s="676"/>
      <c r="X46" s="677"/>
      <c r="Y46" s="676"/>
      <c r="Z46" s="677"/>
      <c r="AA46" s="679"/>
      <c r="AB46" s="677"/>
      <c r="AC46" s="679"/>
      <c r="AD46" s="677"/>
      <c r="AE46" s="679"/>
      <c r="AF46" s="677"/>
      <c r="AG46" s="680"/>
      <c r="AH46" s="677"/>
      <c r="AI46" s="679"/>
      <c r="AJ46" s="677"/>
      <c r="AK46" s="679"/>
      <c r="AL46" s="677"/>
      <c r="AM46" s="679"/>
      <c r="AN46" s="677"/>
      <c r="AO46" s="679"/>
      <c r="AP46" s="677"/>
      <c r="AQ46" s="679"/>
      <c r="AR46" s="677"/>
      <c r="AS46" s="679"/>
      <c r="AT46" s="677"/>
      <c r="AU46" s="679"/>
      <c r="AV46" s="677"/>
      <c r="AW46" s="679"/>
      <c r="AX46" s="677"/>
      <c r="AY46" s="679"/>
      <c r="AZ46" s="677"/>
      <c r="BA46" s="679"/>
      <c r="BB46" s="677"/>
      <c r="BC46" s="679"/>
      <c r="BD46" s="677"/>
      <c r="BE46" s="676"/>
      <c r="BF46" s="677"/>
      <c r="BG46" s="679"/>
      <c r="BH46" s="677"/>
      <c r="BI46" s="676"/>
      <c r="BJ46" s="681"/>
      <c r="BK46" s="679"/>
      <c r="BL46" s="677"/>
      <c r="BM46" s="679"/>
      <c r="BN46" s="677"/>
      <c r="BO46" s="679"/>
      <c r="BP46" s="677"/>
      <c r="BQ46" s="679"/>
      <c r="BR46" s="677"/>
      <c r="BS46" s="679"/>
      <c r="BT46" s="677"/>
      <c r="BU46" s="676"/>
      <c r="BV46" s="677"/>
      <c r="BW46" s="676"/>
      <c r="BX46" s="677"/>
      <c r="BY46" s="676"/>
      <c r="BZ46" s="677"/>
      <c r="CA46" s="685">
        <f t="shared" si="795"/>
        <v>0</v>
      </c>
      <c r="CB46" s="683">
        <f t="shared" si="795"/>
        <v>0</v>
      </c>
      <c r="CC46" s="664">
        <f t="shared" si="37"/>
        <v>0</v>
      </c>
      <c r="CD46" s="665" t="e">
        <f t="shared" si="38"/>
        <v>#DIV/0!</v>
      </c>
    </row>
    <row r="47" spans="1:82" s="666" customFormat="1" ht="15.6" customHeight="1">
      <c r="A47" s="669" t="s">
        <v>347</v>
      </c>
      <c r="B47" s="735"/>
      <c r="C47" s="735"/>
      <c r="D47" s="735"/>
      <c r="E47" s="735" t="s">
        <v>1318</v>
      </c>
      <c r="F47" s="735"/>
      <c r="G47" s="735"/>
      <c r="H47" s="735"/>
      <c r="I47" s="677">
        <v>2848826.64</v>
      </c>
      <c r="J47" s="684">
        <f t="shared" ref="J47:J51" si="863">+I47/$I$75</f>
        <v>3.1678412390174313E-2</v>
      </c>
      <c r="K47" s="680">
        <v>0</v>
      </c>
      <c r="L47" s="677">
        <f t="shared" ref="L47:N47" si="864">ROUND(K47*$I47,2)</f>
        <v>0</v>
      </c>
      <c r="M47" s="680">
        <v>0</v>
      </c>
      <c r="N47" s="677">
        <f t="shared" si="864"/>
        <v>0</v>
      </c>
      <c r="O47" s="680">
        <v>0</v>
      </c>
      <c r="P47" s="677">
        <f t="shared" ref="P47" si="865">ROUND(O47*$I47,2)</f>
        <v>0</v>
      </c>
      <c r="Q47" s="680">
        <v>0</v>
      </c>
      <c r="R47" s="677">
        <f t="shared" ref="R47" si="866">ROUND(Q47*$I47,2)</f>
        <v>0</v>
      </c>
      <c r="S47" s="680">
        <v>0</v>
      </c>
      <c r="T47" s="677">
        <f t="shared" ref="T47" si="867">ROUND(S47*$I47,2)</f>
        <v>0</v>
      </c>
      <c r="U47" s="680">
        <v>0</v>
      </c>
      <c r="V47" s="678">
        <f t="shared" ref="V47" si="868">ROUND(U47*$I47,2)</f>
        <v>0</v>
      </c>
      <c r="W47" s="680">
        <v>0</v>
      </c>
      <c r="X47" s="677">
        <f t="shared" ref="X47" si="869">ROUND(W47*$I47,2)</f>
        <v>0</v>
      </c>
      <c r="Y47" s="680">
        <v>0</v>
      </c>
      <c r="Z47" s="677">
        <f t="shared" ref="Z47" si="870">ROUND(Y47*$I47,2)</f>
        <v>0</v>
      </c>
      <c r="AA47" s="680">
        <v>0</v>
      </c>
      <c r="AB47" s="677">
        <f t="shared" ref="AB47" si="871">ROUND(AA47*$I47,2)</f>
        <v>0</v>
      </c>
      <c r="AC47" s="680">
        <v>0</v>
      </c>
      <c r="AD47" s="677">
        <f t="shared" ref="AD47" si="872">ROUND(AC47*$I47,2)</f>
        <v>0</v>
      </c>
      <c r="AE47" s="680">
        <v>0</v>
      </c>
      <c r="AF47" s="677">
        <f t="shared" ref="AF47" si="873">ROUND(AE47*$I47,2)</f>
        <v>0</v>
      </c>
      <c r="AG47" s="680">
        <v>0</v>
      </c>
      <c r="AH47" s="677">
        <f t="shared" ref="AH47" si="874">ROUND(AG47*$I47,2)</f>
        <v>0</v>
      </c>
      <c r="AI47" s="680">
        <v>3.5000000000000003E-2</v>
      </c>
      <c r="AJ47" s="677">
        <f t="shared" ref="AJ47" si="875">ROUND(AI47*$I47,2)</f>
        <v>99708.93</v>
      </c>
      <c r="AK47" s="680">
        <v>3.5000000000000003E-2</v>
      </c>
      <c r="AL47" s="677">
        <f t="shared" ref="AL47" si="876">ROUND(AK47*$I47,2)</f>
        <v>99708.93</v>
      </c>
      <c r="AM47" s="680">
        <v>7.0000000000000007E-2</v>
      </c>
      <c r="AN47" s="677">
        <f t="shared" ref="AN47" si="877">ROUND(AM47*$I47,2)</f>
        <v>199417.86</v>
      </c>
      <c r="AO47" s="680">
        <v>7.0000000000000007E-2</v>
      </c>
      <c r="AP47" s="677">
        <f t="shared" ref="AP47" si="878">ROUND(AO47*$I47,2)</f>
        <v>199417.86</v>
      </c>
      <c r="AQ47" s="680">
        <v>7.0000000000000007E-2</v>
      </c>
      <c r="AR47" s="677">
        <f t="shared" ref="AR47" si="879">ROUND(AQ47*$I47,2)</f>
        <v>199417.86</v>
      </c>
      <c r="AS47" s="680">
        <v>7.0000000000000007E-2</v>
      </c>
      <c r="AT47" s="677">
        <f t="shared" ref="AT47" si="880">ROUND(AS47*$I47,2)</f>
        <v>199417.86</v>
      </c>
      <c r="AU47" s="680">
        <v>7.0000000000000007E-2</v>
      </c>
      <c r="AV47" s="677">
        <f t="shared" ref="AV47" si="881">ROUND(AU47*$I47,2)</f>
        <v>199417.86</v>
      </c>
      <c r="AW47" s="680">
        <v>0.05</v>
      </c>
      <c r="AX47" s="677">
        <f t="shared" ref="AX47" si="882">ROUND(AW47*$I47,2)</f>
        <v>142441.32999999999</v>
      </c>
      <c r="AY47" s="680">
        <v>0.05</v>
      </c>
      <c r="AZ47" s="677">
        <f t="shared" ref="AZ47" si="883">ROUND(AY47*$I47,2)</f>
        <v>142441.32999999999</v>
      </c>
      <c r="BA47" s="680">
        <v>0</v>
      </c>
      <c r="BB47" s="677">
        <f t="shared" ref="BB47" si="884">ROUND(BA47*$I47,2)</f>
        <v>0</v>
      </c>
      <c r="BC47" s="680">
        <v>0</v>
      </c>
      <c r="BD47" s="677">
        <f t="shared" ref="BD47" si="885">ROUND(BC47*$I47,2)</f>
        <v>0</v>
      </c>
      <c r="BE47" s="680">
        <v>0</v>
      </c>
      <c r="BF47" s="677">
        <f t="shared" ref="BF47" si="886">ROUND(BE47*$I47,2)</f>
        <v>0</v>
      </c>
      <c r="BG47" s="680">
        <v>0</v>
      </c>
      <c r="BH47" s="677">
        <f t="shared" ref="BH47" si="887">ROUND(BG47*$I47,2)</f>
        <v>0</v>
      </c>
      <c r="BI47" s="680">
        <v>0</v>
      </c>
      <c r="BJ47" s="681">
        <f t="shared" ref="BJ47:BJ51" si="888">ROUND(BI47*$I47,2)</f>
        <v>0</v>
      </c>
      <c r="BK47" s="680">
        <v>0.08</v>
      </c>
      <c r="BL47" s="677">
        <f t="shared" ref="BL47" si="889">ROUND(BK47*$I47,2)</f>
        <v>227906.13</v>
      </c>
      <c r="BM47" s="680">
        <v>0.1</v>
      </c>
      <c r="BN47" s="677">
        <f t="shared" ref="BN47" si="890">ROUND(BM47*$I47,2)</f>
        <v>284882.65999999997</v>
      </c>
      <c r="BO47" s="680">
        <v>0.1</v>
      </c>
      <c r="BP47" s="677">
        <f t="shared" ref="BP47" si="891">ROUND(BO47*$I47,2)</f>
        <v>284882.65999999997</v>
      </c>
      <c r="BQ47" s="680">
        <v>0.1</v>
      </c>
      <c r="BR47" s="677">
        <f t="shared" ref="BR47" si="892">ROUND(BQ47*$I47,2)</f>
        <v>284882.65999999997</v>
      </c>
      <c r="BS47" s="680">
        <v>0.1</v>
      </c>
      <c r="BT47" s="677">
        <f>ROUND(BS47*$I47,2)-0.02</f>
        <v>284882.63999999996</v>
      </c>
      <c r="BU47" s="680">
        <v>0</v>
      </c>
      <c r="BV47" s="677">
        <f t="shared" ref="BV47" si="893">ROUND(BU47*$I47,2)</f>
        <v>0</v>
      </c>
      <c r="BW47" s="680">
        <v>0</v>
      </c>
      <c r="BX47" s="677">
        <f t="shared" ref="BX47" si="894">ROUND(BW47*$I47,2)</f>
        <v>0</v>
      </c>
      <c r="BY47" s="680">
        <v>0</v>
      </c>
      <c r="BZ47" s="677">
        <f t="shared" ref="BZ47" si="895">ROUND(BY47*$I47,2)</f>
        <v>0</v>
      </c>
      <c r="CA47" s="680">
        <f t="shared" ref="CA47:CA51" si="896">+CB47/I47</f>
        <v>0.99999997542848018</v>
      </c>
      <c r="CB47" s="677">
        <f t="shared" si="795"/>
        <v>2848826.57</v>
      </c>
      <c r="CC47" s="664">
        <f t="shared" si="37"/>
        <v>7.0000000298023224E-2</v>
      </c>
      <c r="CD47" s="665">
        <f t="shared" si="38"/>
        <v>2.4571519837382319E-8</v>
      </c>
    </row>
    <row r="48" spans="1:82" s="666" customFormat="1" ht="16.5" customHeight="1">
      <c r="A48" s="669" t="s">
        <v>355</v>
      </c>
      <c r="B48" s="735"/>
      <c r="C48" s="735"/>
      <c r="D48" s="735"/>
      <c r="E48" s="735" t="s">
        <v>1319</v>
      </c>
      <c r="F48" s="735"/>
      <c r="G48" s="735"/>
      <c r="H48" s="735"/>
      <c r="I48" s="677">
        <v>1331120.23</v>
      </c>
      <c r="J48" s="684">
        <f t="shared" si="863"/>
        <v>1.4801804713130485E-2</v>
      </c>
      <c r="K48" s="680">
        <v>0</v>
      </c>
      <c r="L48" s="677">
        <f t="shared" ref="L48:N48" si="897">ROUND(K48*$I48,2)</f>
        <v>0</v>
      </c>
      <c r="M48" s="680">
        <v>0</v>
      </c>
      <c r="N48" s="677">
        <f t="shared" si="897"/>
        <v>0</v>
      </c>
      <c r="O48" s="680">
        <v>0</v>
      </c>
      <c r="P48" s="677">
        <f t="shared" ref="P48" si="898">ROUND(O48*$I48,2)</f>
        <v>0</v>
      </c>
      <c r="Q48" s="680">
        <v>0</v>
      </c>
      <c r="R48" s="677">
        <f t="shared" ref="R48" si="899">ROUND(Q48*$I48,2)</f>
        <v>0</v>
      </c>
      <c r="S48" s="680">
        <v>0</v>
      </c>
      <c r="T48" s="677">
        <f t="shared" ref="T48" si="900">ROUND(S48*$I48,2)</f>
        <v>0</v>
      </c>
      <c r="U48" s="680">
        <v>0</v>
      </c>
      <c r="V48" s="678">
        <f t="shared" ref="V48" si="901">ROUND(U48*$I48,2)</f>
        <v>0</v>
      </c>
      <c r="W48" s="680">
        <v>0</v>
      </c>
      <c r="X48" s="677">
        <f t="shared" ref="X48" si="902">ROUND(W48*$I48,2)</f>
        <v>0</v>
      </c>
      <c r="Y48" s="680">
        <v>0</v>
      </c>
      <c r="Z48" s="677">
        <f t="shared" ref="Z48" si="903">ROUND(Y48*$I48,2)</f>
        <v>0</v>
      </c>
      <c r="AA48" s="680">
        <v>0</v>
      </c>
      <c r="AB48" s="677">
        <f t="shared" ref="AB48" si="904">ROUND(AA48*$I48,2)</f>
        <v>0</v>
      </c>
      <c r="AC48" s="680">
        <v>0</v>
      </c>
      <c r="AD48" s="677">
        <f t="shared" ref="AD48" si="905">ROUND(AC48*$I48,2)</f>
        <v>0</v>
      </c>
      <c r="AE48" s="680">
        <v>0</v>
      </c>
      <c r="AF48" s="677">
        <f t="shared" ref="AF48" si="906">ROUND(AE48*$I48,2)</f>
        <v>0</v>
      </c>
      <c r="AG48" s="680">
        <v>0</v>
      </c>
      <c r="AH48" s="677">
        <f t="shared" ref="AH48" si="907">ROUND(AG48*$I48,2)</f>
        <v>0</v>
      </c>
      <c r="AI48" s="680">
        <v>0</v>
      </c>
      <c r="AJ48" s="677">
        <f t="shared" ref="AJ48" si="908">ROUND(AI48*$I48,2)</f>
        <v>0</v>
      </c>
      <c r="AK48" s="680">
        <v>0</v>
      </c>
      <c r="AL48" s="677">
        <f t="shared" ref="AL48" si="909">ROUND(AK48*$I48,2)</f>
        <v>0</v>
      </c>
      <c r="AM48" s="680">
        <v>0</v>
      </c>
      <c r="AN48" s="677">
        <f t="shared" ref="AN48" si="910">ROUND(AM48*$I48,2)</f>
        <v>0</v>
      </c>
      <c r="AO48" s="680">
        <v>0</v>
      </c>
      <c r="AP48" s="677">
        <f t="shared" ref="AP48" si="911">ROUND(AO48*$I48,2)</f>
        <v>0</v>
      </c>
      <c r="AQ48" s="680">
        <v>0</v>
      </c>
      <c r="AR48" s="677">
        <f t="shared" ref="AR48" si="912">ROUND(AQ48*$I48,2)</f>
        <v>0</v>
      </c>
      <c r="AS48" s="680">
        <v>0</v>
      </c>
      <c r="AT48" s="677">
        <f t="shared" ref="AT48" si="913">ROUND(AS48*$I48,2)</f>
        <v>0</v>
      </c>
      <c r="AU48" s="680">
        <v>0</v>
      </c>
      <c r="AV48" s="677">
        <f t="shared" ref="AV48" si="914">ROUND(AU48*$I48,2)</f>
        <v>0</v>
      </c>
      <c r="AW48" s="680">
        <v>0</v>
      </c>
      <c r="AX48" s="677">
        <f t="shared" ref="AX48" si="915">ROUND(AW48*$I48,2)</f>
        <v>0</v>
      </c>
      <c r="AY48" s="680">
        <v>0.25000000703882591</v>
      </c>
      <c r="AZ48" s="677">
        <f t="shared" ref="AZ48" si="916">ROUND(AY48*$I48,2)</f>
        <v>332780.07</v>
      </c>
      <c r="BA48" s="680">
        <v>0.25000000703882591</v>
      </c>
      <c r="BB48" s="677">
        <f t="shared" ref="BB48" si="917">ROUND(BA48*$I48,2)</f>
        <v>332780.07</v>
      </c>
      <c r="BC48" s="680">
        <v>0.25000000703882591</v>
      </c>
      <c r="BD48" s="677">
        <f t="shared" ref="BD48" si="918">ROUND(BC48*$I48,2)</f>
        <v>332780.07</v>
      </c>
      <c r="BE48" s="680">
        <v>0</v>
      </c>
      <c r="BF48" s="677">
        <f t="shared" ref="BF48" si="919">ROUND(BE48*$I48,2)</f>
        <v>0</v>
      </c>
      <c r="BG48" s="680">
        <v>0</v>
      </c>
      <c r="BH48" s="677">
        <f t="shared" ref="BH48" si="920">ROUND(BG48*$I48,2)</f>
        <v>0</v>
      </c>
      <c r="BI48" s="680">
        <v>0</v>
      </c>
      <c r="BJ48" s="681">
        <f t="shared" si="888"/>
        <v>0</v>
      </c>
      <c r="BK48" s="680">
        <v>0.05</v>
      </c>
      <c r="BL48" s="677">
        <f t="shared" ref="BL48" si="921">ROUND(BK48*$I48,2)</f>
        <v>66556.009999999995</v>
      </c>
      <c r="BM48" s="680">
        <v>7.4999999999999997E-2</v>
      </c>
      <c r="BN48" s="677">
        <f t="shared" ref="BN48" si="922">ROUND(BM48*$I48,2)</f>
        <v>99834.02</v>
      </c>
      <c r="BO48" s="680">
        <v>7.4999999999999997E-2</v>
      </c>
      <c r="BP48" s="677">
        <f t="shared" ref="BP48" si="923">ROUND(BO48*$I48,2)</f>
        <v>99834.02</v>
      </c>
      <c r="BQ48" s="680">
        <v>0.05</v>
      </c>
      <c r="BR48" s="677">
        <f>ROUND(BQ48*$I48,2)-0.03</f>
        <v>66555.98</v>
      </c>
      <c r="BS48" s="680">
        <v>0</v>
      </c>
      <c r="BT48" s="677">
        <f t="shared" ref="BT48" si="924">ROUND(BS48*$I48,2)</f>
        <v>0</v>
      </c>
      <c r="BU48" s="680">
        <v>0</v>
      </c>
      <c r="BV48" s="677">
        <f t="shared" ref="BV48" si="925">ROUND(BU48*$I48,2)</f>
        <v>0</v>
      </c>
      <c r="BW48" s="680">
        <v>0</v>
      </c>
      <c r="BX48" s="677">
        <f t="shared" ref="BX48" si="926">ROUND(BW48*$I48,2)</f>
        <v>0</v>
      </c>
      <c r="BY48" s="680">
        <v>0</v>
      </c>
      <c r="BZ48" s="677">
        <f t="shared" ref="BZ48" si="927">ROUND(BY48*$I48,2)</f>
        <v>0</v>
      </c>
      <c r="CA48" s="680">
        <f t="shared" si="896"/>
        <v>1.0000000075124695</v>
      </c>
      <c r="CB48" s="677">
        <f t="shared" si="795"/>
        <v>1331120.2400000002</v>
      </c>
      <c r="CC48" s="664">
        <f t="shared" si="37"/>
        <v>-1.0000000242143869E-2</v>
      </c>
      <c r="CD48" s="665">
        <f t="shared" si="38"/>
        <v>-7.5124695852183607E-9</v>
      </c>
    </row>
    <row r="49" spans="1:82" s="666" customFormat="1" ht="15.6" customHeight="1">
      <c r="A49" s="669" t="s">
        <v>359</v>
      </c>
      <c r="B49" s="735"/>
      <c r="C49" s="735"/>
      <c r="D49" s="735"/>
      <c r="E49" s="735" t="s">
        <v>356</v>
      </c>
      <c r="F49" s="735"/>
      <c r="G49" s="735"/>
      <c r="H49" s="735"/>
      <c r="I49" s="677">
        <v>1681872.1</v>
      </c>
      <c r="J49" s="684">
        <f t="shared" si="863"/>
        <v>1.8702099040792633E-2</v>
      </c>
      <c r="K49" s="680">
        <v>0</v>
      </c>
      <c r="L49" s="677">
        <f t="shared" ref="L49:N49" si="928">ROUND(K49*$I49,2)</f>
        <v>0</v>
      </c>
      <c r="M49" s="680">
        <v>0</v>
      </c>
      <c r="N49" s="677">
        <f t="shared" si="928"/>
        <v>0</v>
      </c>
      <c r="O49" s="680">
        <v>0</v>
      </c>
      <c r="P49" s="677">
        <f t="shared" ref="P49" si="929">ROUND(O49*$I49,2)</f>
        <v>0</v>
      </c>
      <c r="Q49" s="680">
        <v>0</v>
      </c>
      <c r="R49" s="677">
        <f t="shared" ref="R49" si="930">ROUND(Q49*$I49,2)</f>
        <v>0</v>
      </c>
      <c r="S49" s="680">
        <v>0</v>
      </c>
      <c r="T49" s="677">
        <f t="shared" ref="T49" si="931">ROUND(S49*$I49,2)</f>
        <v>0</v>
      </c>
      <c r="U49" s="680">
        <v>0</v>
      </c>
      <c r="V49" s="678">
        <f t="shared" ref="V49" si="932">ROUND(U49*$I49,2)</f>
        <v>0</v>
      </c>
      <c r="W49" s="680">
        <v>0</v>
      </c>
      <c r="X49" s="677">
        <f t="shared" ref="X49" si="933">ROUND(W49*$I49,2)</f>
        <v>0</v>
      </c>
      <c r="Y49" s="680">
        <v>0</v>
      </c>
      <c r="Z49" s="677">
        <f t="shared" ref="Z49" si="934">ROUND(Y49*$I49,2)</f>
        <v>0</v>
      </c>
      <c r="AA49" s="680">
        <v>0</v>
      </c>
      <c r="AB49" s="677">
        <f t="shared" ref="AB49" si="935">ROUND(AA49*$I49,2)</f>
        <v>0</v>
      </c>
      <c r="AC49" s="680">
        <v>0</v>
      </c>
      <c r="AD49" s="677">
        <f t="shared" ref="AD49" si="936">ROUND(AC49*$I49,2)</f>
        <v>0</v>
      </c>
      <c r="AE49" s="680">
        <v>0</v>
      </c>
      <c r="AF49" s="677">
        <f t="shared" ref="AF49" si="937">ROUND(AE49*$I49,2)</f>
        <v>0</v>
      </c>
      <c r="AG49" s="680">
        <v>0</v>
      </c>
      <c r="AH49" s="677">
        <f t="shared" ref="AH49" si="938">ROUND(AG49*$I49,2)</f>
        <v>0</v>
      </c>
      <c r="AI49" s="680">
        <v>7.1852795842236774E-3</v>
      </c>
      <c r="AJ49" s="677">
        <f t="shared" ref="AJ49" si="939">ROUND(AI49*$I49,2)</f>
        <v>12084.72</v>
      </c>
      <c r="AK49" s="680">
        <v>7.1852795842236774E-3</v>
      </c>
      <c r="AL49" s="677">
        <f t="shared" ref="AL49" si="940">ROUND(AK49*$I49,2)</f>
        <v>12084.72</v>
      </c>
      <c r="AM49" s="680">
        <v>7.1852795842236774E-3</v>
      </c>
      <c r="AN49" s="677">
        <f t="shared" ref="AN49" si="941">ROUND(AM49*$I49,2)</f>
        <v>12084.72</v>
      </c>
      <c r="AO49" s="680">
        <v>7.1852795842236774E-3</v>
      </c>
      <c r="AP49" s="677">
        <f t="shared" ref="AP49" si="942">ROUND(AO49*$I49,2)</f>
        <v>12084.72</v>
      </c>
      <c r="AQ49" s="680">
        <v>7.1852795842236774E-3</v>
      </c>
      <c r="AR49" s="677">
        <f t="shared" ref="AR49" si="943">ROUND(AQ49*$I49,2)</f>
        <v>12084.72</v>
      </c>
      <c r="AS49" s="680">
        <v>8.0885655078323293E-2</v>
      </c>
      <c r="AT49" s="677">
        <f t="shared" ref="AT49" si="944">ROUND(AS49*$I49,2)</f>
        <v>136039.32999999999</v>
      </c>
      <c r="AU49" s="680">
        <v>8.0885655078323293E-2</v>
      </c>
      <c r="AV49" s="677">
        <f t="shared" ref="AV49" si="945">ROUND(AU49*$I49,2)</f>
        <v>136039.32999999999</v>
      </c>
      <c r="AW49" s="680">
        <v>7.3700375494099621E-2</v>
      </c>
      <c r="AX49" s="677">
        <f t="shared" ref="AX49" si="946">ROUND(AW49*$I49,2)</f>
        <v>123954.61</v>
      </c>
      <c r="AY49" s="680">
        <v>7.3700375494099621E-2</v>
      </c>
      <c r="AZ49" s="677">
        <f t="shared" ref="AZ49" si="947">ROUND(AY49*$I49,2)</f>
        <v>123954.61</v>
      </c>
      <c r="BA49" s="680">
        <v>7.3700375494099621E-2</v>
      </c>
      <c r="BB49" s="677">
        <f t="shared" ref="BB49" si="948">ROUND(BA49*$I49,2)</f>
        <v>123954.61</v>
      </c>
      <c r="BC49" s="680">
        <v>7.3700375494099621E-2</v>
      </c>
      <c r="BD49" s="677">
        <f t="shared" ref="BD49" si="949">ROUND(BC49*$I49,2)</f>
        <v>123954.61</v>
      </c>
      <c r="BE49" s="680">
        <v>8.599455335892664E-2</v>
      </c>
      <c r="BF49" s="677">
        <f t="shared" ref="BF49" si="950">ROUND(BE49*$I49,2)</f>
        <v>144631.84</v>
      </c>
      <c r="BG49" s="680">
        <v>7.1539729339575558E-2</v>
      </c>
      <c r="BH49" s="677">
        <f t="shared" ref="BH49" si="951">ROUND(BG49*$I49,2)</f>
        <v>120320.67</v>
      </c>
      <c r="BI49" s="680">
        <v>0</v>
      </c>
      <c r="BJ49" s="681">
        <f t="shared" si="888"/>
        <v>0</v>
      </c>
      <c r="BK49" s="680">
        <v>8.09E-2</v>
      </c>
      <c r="BL49" s="677">
        <f t="shared" ref="BL49" si="952">ROUND(BK49*$I49,2)</f>
        <v>136063.45000000001</v>
      </c>
      <c r="BM49" s="680">
        <v>8.09E-2</v>
      </c>
      <c r="BN49" s="677">
        <f t="shared" ref="BN49" si="953">ROUND(BM49*$I49,2)</f>
        <v>136063.45000000001</v>
      </c>
      <c r="BO49" s="680">
        <v>8.0885655078323293E-2</v>
      </c>
      <c r="BP49" s="677">
        <f t="shared" ref="BP49" si="954">ROUND(BO49*$I49,2)</f>
        <v>136039.32999999999</v>
      </c>
      <c r="BQ49" s="680">
        <v>5.7299999999999997E-2</v>
      </c>
      <c r="BR49" s="677">
        <f t="shared" ref="BR49" si="955">ROUND(BQ49*$I49,2)</f>
        <v>96371.27</v>
      </c>
      <c r="BS49" s="680">
        <v>4.998085E-2</v>
      </c>
      <c r="BT49" s="677">
        <f t="shared" ref="BT49" si="956">ROUND(BS49*$I49,2)</f>
        <v>84061.4</v>
      </c>
      <c r="BU49" s="680">
        <v>0</v>
      </c>
      <c r="BV49" s="677">
        <f t="shared" ref="BV49" si="957">ROUND(BU49*$I49,2)</f>
        <v>0</v>
      </c>
      <c r="BW49" s="680">
        <v>0</v>
      </c>
      <c r="BX49" s="677">
        <f t="shared" ref="BX49" si="958">ROUND(BW49*$I49,2)</f>
        <v>0</v>
      </c>
      <c r="BY49" s="680">
        <v>0</v>
      </c>
      <c r="BZ49" s="677">
        <f t="shared" ref="BZ49" si="959">ROUND(BY49*$I49,2)</f>
        <v>0</v>
      </c>
      <c r="CA49" s="680">
        <f t="shared" si="896"/>
        <v>1.0000000059457554</v>
      </c>
      <c r="CB49" s="677">
        <f t="shared" si="795"/>
        <v>1681872.1100000003</v>
      </c>
      <c r="CC49" s="664">
        <f t="shared" si="37"/>
        <v>-1.0000000242143869E-2</v>
      </c>
      <c r="CD49" s="665">
        <f t="shared" si="38"/>
        <v>-5.9457554722168641E-9</v>
      </c>
    </row>
    <row r="50" spans="1:82" s="666" customFormat="1" ht="15.6" customHeight="1">
      <c r="A50" s="669" t="s">
        <v>364</v>
      </c>
      <c r="B50" s="735"/>
      <c r="C50" s="735"/>
      <c r="D50" s="735"/>
      <c r="E50" s="735" t="s">
        <v>1261</v>
      </c>
      <c r="F50" s="735"/>
      <c r="G50" s="735"/>
      <c r="H50" s="735"/>
      <c r="I50" s="677">
        <v>574344.65</v>
      </c>
      <c r="J50" s="684">
        <f t="shared" si="863"/>
        <v>6.3866036709030252E-3</v>
      </c>
      <c r="K50" s="680">
        <v>0</v>
      </c>
      <c r="L50" s="677">
        <f t="shared" ref="L50:N51" si="960">ROUND(K50*$I50,2)</f>
        <v>0</v>
      </c>
      <c r="M50" s="680">
        <v>0</v>
      </c>
      <c r="N50" s="677">
        <f t="shared" si="960"/>
        <v>0</v>
      </c>
      <c r="O50" s="680">
        <v>0</v>
      </c>
      <c r="P50" s="677">
        <f t="shared" ref="P50" si="961">ROUND(O50*$I50,2)</f>
        <v>0</v>
      </c>
      <c r="Q50" s="680">
        <v>0</v>
      </c>
      <c r="R50" s="677">
        <f t="shared" ref="R50" si="962">ROUND(Q50*$I50,2)</f>
        <v>0</v>
      </c>
      <c r="S50" s="680">
        <v>0</v>
      </c>
      <c r="T50" s="677">
        <f t="shared" ref="T50" si="963">ROUND(S50*$I50,2)</f>
        <v>0</v>
      </c>
      <c r="U50" s="680">
        <v>0</v>
      </c>
      <c r="V50" s="678">
        <f t="shared" ref="V50" si="964">ROUND(U50*$I50,2)</f>
        <v>0</v>
      </c>
      <c r="W50" s="680">
        <v>0</v>
      </c>
      <c r="X50" s="677">
        <f t="shared" ref="X50" si="965">ROUND(W50*$I50,2)</f>
        <v>0</v>
      </c>
      <c r="Y50" s="680">
        <v>0</v>
      </c>
      <c r="Z50" s="677">
        <f t="shared" ref="Z50" si="966">ROUND(Y50*$I50,2)</f>
        <v>0</v>
      </c>
      <c r="AA50" s="680">
        <v>0</v>
      </c>
      <c r="AB50" s="677">
        <f t="shared" ref="AB50" si="967">ROUND(AA50*$I50,2)</f>
        <v>0</v>
      </c>
      <c r="AC50" s="680">
        <v>0</v>
      </c>
      <c r="AD50" s="677">
        <f t="shared" ref="AD50" si="968">ROUND(AC50*$I50,2)</f>
        <v>0</v>
      </c>
      <c r="AE50" s="680">
        <v>0</v>
      </c>
      <c r="AF50" s="677">
        <f t="shared" ref="AF50" si="969">ROUND(AE50*$I50,2)</f>
        <v>0</v>
      </c>
      <c r="AG50" s="680">
        <v>0</v>
      </c>
      <c r="AH50" s="677">
        <f t="shared" ref="AH50" si="970">ROUND(AG50*$I50,2)</f>
        <v>0</v>
      </c>
      <c r="AI50" s="680">
        <v>0</v>
      </c>
      <c r="AJ50" s="677">
        <f t="shared" ref="AJ50" si="971">ROUND(AI50*$I50,2)</f>
        <v>0</v>
      </c>
      <c r="AK50" s="680">
        <v>0</v>
      </c>
      <c r="AL50" s="677">
        <f t="shared" ref="AL50" si="972">ROUND(AK50*$I50,2)</f>
        <v>0</v>
      </c>
      <c r="AM50" s="680">
        <v>0</v>
      </c>
      <c r="AN50" s="677">
        <f t="shared" ref="AN50" si="973">ROUND(AM50*$I50,2)</f>
        <v>0</v>
      </c>
      <c r="AO50" s="680">
        <v>0</v>
      </c>
      <c r="AP50" s="677">
        <f t="shared" ref="AP50" si="974">ROUND(AO50*$I50,2)</f>
        <v>0</v>
      </c>
      <c r="AQ50" s="680">
        <v>0</v>
      </c>
      <c r="AR50" s="677">
        <f t="shared" ref="AR50" si="975">ROUND(AQ50*$I50,2)</f>
        <v>0</v>
      </c>
      <c r="AS50" s="680">
        <v>0</v>
      </c>
      <c r="AT50" s="677">
        <f t="shared" ref="AT50" si="976">ROUND(AS50*$I50,2)</f>
        <v>0</v>
      </c>
      <c r="AU50" s="680">
        <v>0</v>
      </c>
      <c r="AV50" s="677">
        <f t="shared" ref="AV50" si="977">ROUND(AU50*$I50,2)</f>
        <v>0</v>
      </c>
      <c r="AW50" s="680">
        <v>0</v>
      </c>
      <c r="AX50" s="677">
        <f t="shared" ref="AX50" si="978">ROUND(AW50*$I50,2)</f>
        <v>0</v>
      </c>
      <c r="AY50" s="680">
        <v>7.3414042260536161E-2</v>
      </c>
      <c r="AZ50" s="677">
        <f t="shared" ref="AZ50" si="979">ROUND(AY50*$I50,2)</f>
        <v>42164.959999999999</v>
      </c>
      <c r="BA50" s="680">
        <v>0.13254382945264914</v>
      </c>
      <c r="BB50" s="677">
        <f t="shared" ref="BB50" si="980">ROUND(BA50*$I50,2)</f>
        <v>76125.84</v>
      </c>
      <c r="BC50" s="680">
        <v>0.14108628821054164</v>
      </c>
      <c r="BD50" s="677">
        <f t="shared" ref="BD50" si="981">ROUND(BC50*$I50,2)</f>
        <v>81032.149999999994</v>
      </c>
      <c r="BE50" s="680">
        <v>0.14769736288299723</v>
      </c>
      <c r="BF50" s="677">
        <f t="shared" ref="BF50" si="982">ROUND(BE50*$I50,2)</f>
        <v>84829.19</v>
      </c>
      <c r="BG50" s="680">
        <v>0.20930254006165172</v>
      </c>
      <c r="BH50" s="677">
        <f t="shared" ref="BH50" si="983">ROUND(BG50*$I50,2)</f>
        <v>120211.79</v>
      </c>
      <c r="BI50" s="680">
        <v>5.7200000000000001E-2</v>
      </c>
      <c r="BJ50" s="681">
        <f t="shared" si="888"/>
        <v>32852.51</v>
      </c>
      <c r="BK50" s="680">
        <v>0</v>
      </c>
      <c r="BL50" s="677">
        <f t="shared" ref="BL50" si="984">ROUND(BK50*$I50,2)</f>
        <v>0</v>
      </c>
      <c r="BM50" s="680">
        <v>0</v>
      </c>
      <c r="BN50" s="677">
        <f t="shared" ref="BN50" si="985">ROUND(BM50*$I50,2)</f>
        <v>0</v>
      </c>
      <c r="BO50" s="680">
        <v>0</v>
      </c>
      <c r="BP50" s="677">
        <f t="shared" ref="BP50" si="986">ROUND(BO50*$I50,2)</f>
        <v>0</v>
      </c>
      <c r="BQ50" s="680">
        <v>0.1</v>
      </c>
      <c r="BR50" s="677">
        <f t="shared" ref="BR50" si="987">ROUND(BQ50*$I50,2)</f>
        <v>57434.47</v>
      </c>
      <c r="BS50" s="680">
        <v>0.13875593999999999</v>
      </c>
      <c r="BT50" s="677">
        <f t="shared" ref="BT50" si="988">ROUND(BS50*$I50,2)</f>
        <v>79693.73</v>
      </c>
      <c r="BU50" s="680">
        <v>0</v>
      </c>
      <c r="BV50" s="677">
        <f t="shared" ref="BV50" si="989">ROUND(BU50*$I50,2)</f>
        <v>0</v>
      </c>
      <c r="BW50" s="680">
        <v>0</v>
      </c>
      <c r="BX50" s="677">
        <f t="shared" ref="BX50" si="990">ROUND(BW50*$I50,2)</f>
        <v>0</v>
      </c>
      <c r="BY50" s="680">
        <v>0</v>
      </c>
      <c r="BZ50" s="677">
        <f t="shared" ref="BZ50" si="991">ROUND(BY50*$I50,2)</f>
        <v>0</v>
      </c>
      <c r="CA50" s="680">
        <f t="shared" si="896"/>
        <v>0.99999998258885126</v>
      </c>
      <c r="CB50" s="677">
        <f t="shared" si="795"/>
        <v>574344.6399999999</v>
      </c>
      <c r="CC50" s="664">
        <f t="shared" si="37"/>
        <v>1.0000000125728548E-2</v>
      </c>
      <c r="CD50" s="665">
        <f t="shared" si="38"/>
        <v>1.7411148734002393E-8</v>
      </c>
    </row>
    <row r="51" spans="1:82" s="666" customFormat="1" ht="15.6" customHeight="1">
      <c r="A51" s="669" t="s">
        <v>1136</v>
      </c>
      <c r="B51" s="735"/>
      <c r="C51" s="735"/>
      <c r="D51" s="735"/>
      <c r="E51" s="735" t="s">
        <v>365</v>
      </c>
      <c r="F51" s="735"/>
      <c r="G51" s="735"/>
      <c r="H51" s="735"/>
      <c r="I51" s="677">
        <v>1783611.97</v>
      </c>
      <c r="J51" s="684">
        <f t="shared" si="863"/>
        <v>1.9833427115702351E-2</v>
      </c>
      <c r="K51" s="680">
        <v>0</v>
      </c>
      <c r="L51" s="677">
        <f t="shared" si="960"/>
        <v>0</v>
      </c>
      <c r="M51" s="680">
        <v>0</v>
      </c>
      <c r="N51" s="677">
        <f t="shared" si="960"/>
        <v>0</v>
      </c>
      <c r="O51" s="680">
        <v>0</v>
      </c>
      <c r="P51" s="677">
        <f t="shared" ref="P51" si="992">ROUND(O51*$I51,2)</f>
        <v>0</v>
      </c>
      <c r="Q51" s="680">
        <v>0</v>
      </c>
      <c r="R51" s="677">
        <f t="shared" ref="R51" si="993">ROUND(Q51*$I51,2)</f>
        <v>0</v>
      </c>
      <c r="S51" s="680">
        <v>0</v>
      </c>
      <c r="T51" s="677">
        <f t="shared" ref="T51" si="994">ROUND(S51*$I51,2)</f>
        <v>0</v>
      </c>
      <c r="U51" s="680">
        <v>0</v>
      </c>
      <c r="V51" s="678">
        <f t="shared" ref="V51" si="995">ROUND(U51*$I51,2)</f>
        <v>0</v>
      </c>
      <c r="W51" s="680">
        <v>0</v>
      </c>
      <c r="X51" s="677">
        <f t="shared" ref="X51" si="996">ROUND(W51*$I51,2)</f>
        <v>0</v>
      </c>
      <c r="Y51" s="680">
        <v>0</v>
      </c>
      <c r="Z51" s="677">
        <f t="shared" ref="Z51" si="997">ROUND(Y51*$I51,2)</f>
        <v>0</v>
      </c>
      <c r="AA51" s="680">
        <v>0</v>
      </c>
      <c r="AB51" s="677">
        <f t="shared" ref="AB51" si="998">ROUND(AA51*$I51,2)</f>
        <v>0</v>
      </c>
      <c r="AC51" s="680">
        <v>0</v>
      </c>
      <c r="AD51" s="677">
        <f t="shared" ref="AD51" si="999">ROUND(AC51*$I51,2)</f>
        <v>0</v>
      </c>
      <c r="AE51" s="680">
        <v>0</v>
      </c>
      <c r="AF51" s="677">
        <f t="shared" ref="AF51" si="1000">ROUND(AE51*$I51,2)</f>
        <v>0</v>
      </c>
      <c r="AG51" s="680">
        <v>0</v>
      </c>
      <c r="AH51" s="677">
        <f t="shared" ref="AH51" si="1001">ROUND(AG51*$I51,2)</f>
        <v>0</v>
      </c>
      <c r="AI51" s="680">
        <v>0</v>
      </c>
      <c r="AJ51" s="677">
        <f t="shared" ref="AJ51" si="1002">ROUND(AI51*$I51,2)</f>
        <v>0</v>
      </c>
      <c r="AK51" s="680">
        <v>0</v>
      </c>
      <c r="AL51" s="677">
        <f t="shared" ref="AL51" si="1003">ROUND(AK51*$I51,2)</f>
        <v>0</v>
      </c>
      <c r="AM51" s="680">
        <v>0</v>
      </c>
      <c r="AN51" s="677">
        <f t="shared" ref="AN51" si="1004">ROUND(AM51*$I51,2)</f>
        <v>0</v>
      </c>
      <c r="AO51" s="680">
        <v>0</v>
      </c>
      <c r="AP51" s="677">
        <f t="shared" ref="AP51" si="1005">ROUND(AO51*$I51,2)</f>
        <v>0</v>
      </c>
      <c r="AQ51" s="680">
        <v>0</v>
      </c>
      <c r="AR51" s="677">
        <f t="shared" ref="AR51" si="1006">ROUND(AQ51*$I51,2)</f>
        <v>0</v>
      </c>
      <c r="AS51" s="680">
        <v>0</v>
      </c>
      <c r="AT51" s="677">
        <f t="shared" ref="AT51" si="1007">ROUND(AS51*$I51,2)</f>
        <v>0</v>
      </c>
      <c r="AU51" s="680">
        <v>0</v>
      </c>
      <c r="AV51" s="677">
        <f t="shared" ref="AV51" si="1008">ROUND(AU51*$I51,2)</f>
        <v>0</v>
      </c>
      <c r="AW51" s="680">
        <v>0</v>
      </c>
      <c r="AX51" s="677">
        <f t="shared" ref="AX51" si="1009">ROUND(AW51*$I51,2)</f>
        <v>0</v>
      </c>
      <c r="AY51" s="680">
        <v>0</v>
      </c>
      <c r="AZ51" s="677">
        <f t="shared" ref="AZ51" si="1010">ROUND(AY51*$I51,2)</f>
        <v>0</v>
      </c>
      <c r="BA51" s="680">
        <v>0</v>
      </c>
      <c r="BB51" s="677">
        <f t="shared" ref="BB51" si="1011">ROUND(BA51*$I51,2)</f>
        <v>0</v>
      </c>
      <c r="BC51" s="680">
        <v>0.19721502924056469</v>
      </c>
      <c r="BD51" s="677">
        <f t="shared" ref="BD51" si="1012">ROUND(BC51*$I51,2)</f>
        <v>351755.09</v>
      </c>
      <c r="BE51" s="680">
        <v>0.19721502924056469</v>
      </c>
      <c r="BF51" s="677">
        <f t="shared" ref="BF51" si="1013">ROUND(BE51*$I51,2)</f>
        <v>351755.09</v>
      </c>
      <c r="BG51" s="680">
        <v>0.19721502924056469</v>
      </c>
      <c r="BH51" s="677">
        <f t="shared" ref="BH51" si="1014">ROUND(BG51*$I51,2)</f>
        <v>351755.09</v>
      </c>
      <c r="BI51" s="680">
        <v>0.1</v>
      </c>
      <c r="BJ51" s="681">
        <f t="shared" si="888"/>
        <v>178361.2</v>
      </c>
      <c r="BK51" s="680">
        <v>0</v>
      </c>
      <c r="BL51" s="677">
        <f t="shared" ref="BL51" si="1015">ROUND(BK51*$I51,2)</f>
        <v>0</v>
      </c>
      <c r="BM51" s="680">
        <v>0</v>
      </c>
      <c r="BN51" s="677">
        <f t="shared" ref="BN51" si="1016">ROUND(BM51*$I51,2)</f>
        <v>0</v>
      </c>
      <c r="BO51" s="680">
        <v>0.1111</v>
      </c>
      <c r="BP51" s="677">
        <f t="shared" ref="BP51" si="1017">ROUND(BO51*$I51,2)</f>
        <v>198159.29</v>
      </c>
      <c r="BQ51" s="680">
        <v>9.8607511118627991E-2</v>
      </c>
      <c r="BR51" s="677">
        <f t="shared" ref="BR51" si="1018">ROUND(BQ51*$I51,2)</f>
        <v>175877.54</v>
      </c>
      <c r="BS51" s="680">
        <v>9.8647399999999996E-2</v>
      </c>
      <c r="BT51" s="677">
        <f t="shared" ref="BT51" si="1019">ROUND(BS51*$I51,2)</f>
        <v>175948.68</v>
      </c>
      <c r="BU51" s="680">
        <v>0</v>
      </c>
      <c r="BV51" s="677">
        <f t="shared" ref="BV51" si="1020">ROUND(BU51*$I51,2)</f>
        <v>0</v>
      </c>
      <c r="BW51" s="680">
        <v>0</v>
      </c>
      <c r="BX51" s="677">
        <f t="shared" ref="BX51" si="1021">ROUND(BW51*$I51,2)</f>
        <v>0</v>
      </c>
      <c r="BY51" s="680">
        <v>0</v>
      </c>
      <c r="BZ51" s="677">
        <f t="shared" ref="BZ51" si="1022">ROUND(BY51*$I51,2)</f>
        <v>0</v>
      </c>
      <c r="CA51" s="680">
        <f t="shared" si="896"/>
        <v>1.0000000056066007</v>
      </c>
      <c r="CB51" s="677">
        <f t="shared" si="795"/>
        <v>1783611.9800000002</v>
      </c>
      <c r="CC51" s="664">
        <f t="shared" si="37"/>
        <v>-1.0000000242143869E-2</v>
      </c>
      <c r="CD51" s="665">
        <f t="shared" si="38"/>
        <v>-5.606600768744487E-9</v>
      </c>
    </row>
    <row r="52" spans="1:82" s="666" customFormat="1" ht="16.2" customHeight="1">
      <c r="A52" s="669">
        <v>7</v>
      </c>
      <c r="B52" s="737" t="s">
        <v>1339</v>
      </c>
      <c r="C52" s="737"/>
      <c r="D52" s="737"/>
      <c r="E52" s="737"/>
      <c r="F52" s="735"/>
      <c r="G52" s="736"/>
      <c r="H52" s="736"/>
      <c r="I52" s="688"/>
      <c r="J52" s="675"/>
      <c r="K52" s="676"/>
      <c r="L52" s="677"/>
      <c r="M52" s="676"/>
      <c r="N52" s="677"/>
      <c r="O52" s="676"/>
      <c r="P52" s="677"/>
      <c r="Q52" s="676"/>
      <c r="R52" s="677"/>
      <c r="S52" s="676"/>
      <c r="T52" s="677"/>
      <c r="U52" s="676"/>
      <c r="V52" s="678"/>
      <c r="W52" s="676"/>
      <c r="X52" s="677"/>
      <c r="Y52" s="676"/>
      <c r="Z52" s="677"/>
      <c r="AA52" s="679"/>
      <c r="AB52" s="677"/>
      <c r="AC52" s="679"/>
      <c r="AD52" s="677"/>
      <c r="AE52" s="679"/>
      <c r="AF52" s="677"/>
      <c r="AG52" s="680"/>
      <c r="AH52" s="677"/>
      <c r="AI52" s="679"/>
      <c r="AJ52" s="677"/>
      <c r="AK52" s="679"/>
      <c r="AL52" s="677"/>
      <c r="AM52" s="679"/>
      <c r="AN52" s="677"/>
      <c r="AO52" s="679"/>
      <c r="AP52" s="677"/>
      <c r="AQ52" s="679"/>
      <c r="AR52" s="677"/>
      <c r="AS52" s="679"/>
      <c r="AT52" s="677"/>
      <c r="AU52" s="679"/>
      <c r="AV52" s="677"/>
      <c r="AW52" s="679"/>
      <c r="AX52" s="677"/>
      <c r="AY52" s="679"/>
      <c r="AZ52" s="677"/>
      <c r="BA52" s="679"/>
      <c r="BB52" s="677"/>
      <c r="BC52" s="679"/>
      <c r="BD52" s="677"/>
      <c r="BE52" s="676"/>
      <c r="BF52" s="677"/>
      <c r="BG52" s="679"/>
      <c r="BH52" s="677"/>
      <c r="BI52" s="676"/>
      <c r="BJ52" s="681"/>
      <c r="BK52" s="679"/>
      <c r="BL52" s="677"/>
      <c r="BM52" s="679"/>
      <c r="BN52" s="677"/>
      <c r="BO52" s="679"/>
      <c r="BP52" s="677"/>
      <c r="BQ52" s="679"/>
      <c r="BR52" s="677"/>
      <c r="BS52" s="679"/>
      <c r="BT52" s="677"/>
      <c r="BU52" s="676"/>
      <c r="BV52" s="677"/>
      <c r="BW52" s="676"/>
      <c r="BX52" s="677"/>
      <c r="BY52" s="676"/>
      <c r="BZ52" s="677"/>
      <c r="CA52" s="685">
        <f t="shared" ref="CA52:CB62" si="1023">+BY52+BW52+BU52+BS52+BQ52+BO52+BM52+BK52+BI52+BG52+BE52+BC52+BA52+AY52+AW52+AU52+AS52+AQ52+AO52+AM52+AK52+AI52+AG52+AE52+AC52+AA52+Y52+W52+U52+S52+Q52+O52+M52+K52</f>
        <v>0</v>
      </c>
      <c r="CB52" s="683">
        <f t="shared" si="1023"/>
        <v>0</v>
      </c>
      <c r="CC52" s="664">
        <f t="shared" si="37"/>
        <v>0</v>
      </c>
      <c r="CD52" s="665" t="e">
        <f t="shared" si="38"/>
        <v>#DIV/0!</v>
      </c>
    </row>
    <row r="53" spans="1:82" s="666" customFormat="1" ht="15.6" customHeight="1">
      <c r="A53" s="669" t="s">
        <v>43</v>
      </c>
      <c r="B53" s="735"/>
      <c r="C53" s="735"/>
      <c r="D53" s="735"/>
      <c r="E53" s="735" t="s">
        <v>383</v>
      </c>
      <c r="F53" s="735"/>
      <c r="G53" s="735"/>
      <c r="H53" s="735"/>
      <c r="I53" s="677">
        <v>6102727.3899999997</v>
      </c>
      <c r="J53" s="684">
        <f t="shared" ref="J53:J54" si="1024">+I53/$I$75</f>
        <v>6.7861172122861135E-2</v>
      </c>
      <c r="K53" s="680">
        <v>0</v>
      </c>
      <c r="L53" s="677">
        <f t="shared" ref="L53:N53" si="1025">ROUND(K53*$I53,2)</f>
        <v>0</v>
      </c>
      <c r="M53" s="680">
        <v>0</v>
      </c>
      <c r="N53" s="677">
        <f t="shared" si="1025"/>
        <v>0</v>
      </c>
      <c r="O53" s="680">
        <v>0</v>
      </c>
      <c r="P53" s="677">
        <f t="shared" ref="P53" si="1026">ROUND(O53*$I53,2)</f>
        <v>0</v>
      </c>
      <c r="Q53" s="680">
        <v>0</v>
      </c>
      <c r="R53" s="677">
        <f t="shared" ref="R53" si="1027">ROUND(Q53*$I53,2)</f>
        <v>0</v>
      </c>
      <c r="S53" s="680">
        <v>0</v>
      </c>
      <c r="T53" s="677">
        <f t="shared" ref="T53" si="1028">ROUND(S53*$I53,2)</f>
        <v>0</v>
      </c>
      <c r="U53" s="680">
        <v>0</v>
      </c>
      <c r="V53" s="678">
        <f t="shared" ref="V53" si="1029">ROUND(U53*$I53,2)</f>
        <v>0</v>
      </c>
      <c r="W53" s="680">
        <v>0</v>
      </c>
      <c r="X53" s="677">
        <f t="shared" ref="X53" si="1030">ROUND(W53*$I53,2)</f>
        <v>0</v>
      </c>
      <c r="Y53" s="680">
        <v>0</v>
      </c>
      <c r="Z53" s="677">
        <f t="shared" ref="Z53" si="1031">ROUND(Y53*$I53,2)</f>
        <v>0</v>
      </c>
      <c r="AA53" s="680">
        <v>0</v>
      </c>
      <c r="AB53" s="677">
        <f t="shared" ref="AB53" si="1032">ROUND(AA53*$I53,2)</f>
        <v>0</v>
      </c>
      <c r="AC53" s="680">
        <v>0</v>
      </c>
      <c r="AD53" s="677">
        <f t="shared" ref="AD53" si="1033">ROUND(AC53*$I53,2)</f>
        <v>0</v>
      </c>
      <c r="AE53" s="680">
        <v>0</v>
      </c>
      <c r="AF53" s="677">
        <f t="shared" ref="AF53" si="1034">ROUND(AE53*$I53,2)</f>
        <v>0</v>
      </c>
      <c r="AG53" s="680">
        <v>0</v>
      </c>
      <c r="AH53" s="677">
        <f t="shared" ref="AH53" si="1035">ROUND(AG53*$I53,2)</f>
        <v>0</v>
      </c>
      <c r="AI53" s="680">
        <v>0</v>
      </c>
      <c r="AJ53" s="677">
        <f t="shared" ref="AJ53" si="1036">ROUND(AI53*$I53,2)</f>
        <v>0</v>
      </c>
      <c r="AK53" s="680">
        <v>0</v>
      </c>
      <c r="AL53" s="677">
        <f t="shared" ref="AL53" si="1037">ROUND(AK53*$I53,2)</f>
        <v>0</v>
      </c>
      <c r="AM53" s="680">
        <v>0</v>
      </c>
      <c r="AN53" s="677">
        <f t="shared" ref="AN53" si="1038">ROUND(AM53*$I53,2)</f>
        <v>0</v>
      </c>
      <c r="AO53" s="680">
        <v>0</v>
      </c>
      <c r="AP53" s="677">
        <f t="shared" ref="AP53" si="1039">ROUND(AO53*$I53,2)</f>
        <v>0</v>
      </c>
      <c r="AQ53" s="680">
        <v>7.890524061520128E-2</v>
      </c>
      <c r="AR53" s="677">
        <f t="shared" ref="AR53" si="1040">ROUND(AQ53*$I53,2)</f>
        <v>481537.17</v>
      </c>
      <c r="AS53" s="680">
        <v>7.890524061520128E-2</v>
      </c>
      <c r="AT53" s="677">
        <f t="shared" ref="AT53" si="1041">ROUND(AS53*$I53,2)</f>
        <v>481537.17</v>
      </c>
      <c r="AU53" s="680">
        <v>0.11572193363097</v>
      </c>
      <c r="AV53" s="677">
        <f t="shared" ref="AV53" si="1042">ROUND(AU53*$I53,2)</f>
        <v>706219.41</v>
      </c>
      <c r="AW53" s="680">
        <v>0.12799416327146509</v>
      </c>
      <c r="AX53" s="677">
        <f t="shared" ref="AX53" si="1043">ROUND(AW53*$I53,2)</f>
        <v>781113.49</v>
      </c>
      <c r="AY53" s="680">
        <v>0.11572193363097</v>
      </c>
      <c r="AZ53" s="677">
        <f t="shared" ref="AZ53" si="1044">ROUND(AY53*$I53,2)</f>
        <v>706219.41</v>
      </c>
      <c r="BA53" s="680">
        <v>7.890524061520128E-2</v>
      </c>
      <c r="BB53" s="677">
        <f t="shared" ref="BB53" si="1045">ROUND(BA53*$I53,2)</f>
        <v>481537.17</v>
      </c>
      <c r="BC53" s="680">
        <v>5.1513698540819913E-2</v>
      </c>
      <c r="BD53" s="677">
        <f t="shared" ref="BD53" si="1046">ROUND(BC53*$I53,2)</f>
        <v>314374.06</v>
      </c>
      <c r="BE53" s="680">
        <v>7.3548740816445565E-2</v>
      </c>
      <c r="BF53" s="677">
        <f t="shared" ref="BF53" si="1047">ROUND(BE53*$I53,2)</f>
        <v>448847.92</v>
      </c>
      <c r="BG53" s="680">
        <v>3.5630779733550992E-2</v>
      </c>
      <c r="BH53" s="677">
        <f t="shared" ref="BH53" si="1048">ROUND(BG53*$I53,2)</f>
        <v>217444.94</v>
      </c>
      <c r="BI53" s="680">
        <v>0</v>
      </c>
      <c r="BJ53" s="681">
        <f t="shared" ref="BJ53:BJ54" si="1049">ROUND(BI53*$I53,2)</f>
        <v>0</v>
      </c>
      <c r="BK53" s="680">
        <v>0</v>
      </c>
      <c r="BL53" s="677">
        <f t="shared" ref="BL53" si="1050">ROUND(BK53*$I53,2)</f>
        <v>0</v>
      </c>
      <c r="BM53" s="680">
        <v>0</v>
      </c>
      <c r="BN53" s="677">
        <f t="shared" ref="BN53" si="1051">ROUND(BM53*$I53,2)</f>
        <v>0</v>
      </c>
      <c r="BO53" s="680">
        <v>0</v>
      </c>
      <c r="BP53" s="677">
        <f t="shared" ref="BP53" si="1052">ROUND(BO53*$I53,2)</f>
        <v>0</v>
      </c>
      <c r="BQ53" s="680">
        <v>0.11835785989923109</v>
      </c>
      <c r="BR53" s="677">
        <f t="shared" ref="BR53" si="1053">ROUND(BQ53*$I53,2)</f>
        <v>722305.75</v>
      </c>
      <c r="BS53" s="680">
        <v>0.12479518705521879</v>
      </c>
      <c r="BT53" s="677">
        <f>ROUND(BS53*$I53,2)-0.09</f>
        <v>761590.92</v>
      </c>
      <c r="BU53" s="680">
        <v>0</v>
      </c>
      <c r="BV53" s="677">
        <f t="shared" ref="BV53" si="1054">ROUND(BU53*$I53,2)</f>
        <v>0</v>
      </c>
      <c r="BW53" s="680">
        <v>0</v>
      </c>
      <c r="BX53" s="677">
        <f t="shared" ref="BX53" si="1055">ROUND(BW53*$I53,2)</f>
        <v>0</v>
      </c>
      <c r="BY53" s="680">
        <v>0</v>
      </c>
      <c r="BZ53" s="677">
        <f t="shared" ref="BZ53" si="1056">ROUND(BY53*$I53,2)</f>
        <v>0</v>
      </c>
      <c r="CA53" s="680">
        <f t="shared" ref="CA53:CA54" si="1057">+CB53/I53</f>
        <v>1.0000000032772234</v>
      </c>
      <c r="CB53" s="677">
        <f t="shared" si="1023"/>
        <v>6102727.4100000001</v>
      </c>
      <c r="CC53" s="664">
        <f t="shared" si="37"/>
        <v>-2.0000000484287739E-2</v>
      </c>
      <c r="CD53" s="665">
        <f t="shared" si="38"/>
        <v>-3.2772233144577248E-9</v>
      </c>
    </row>
    <row r="54" spans="1:82" s="666" customFormat="1" ht="16.5" customHeight="1">
      <c r="A54" s="669" t="s">
        <v>44</v>
      </c>
      <c r="B54" s="735"/>
      <c r="C54" s="735"/>
      <c r="D54" s="735"/>
      <c r="E54" s="735" t="s">
        <v>1331</v>
      </c>
      <c r="F54" s="735"/>
      <c r="G54" s="735"/>
      <c r="H54" s="735"/>
      <c r="I54" s="677">
        <v>432409.82</v>
      </c>
      <c r="J54" s="684">
        <f t="shared" si="1024"/>
        <v>4.8083152576532508E-3</v>
      </c>
      <c r="K54" s="680">
        <v>0</v>
      </c>
      <c r="L54" s="677">
        <f t="shared" ref="L54:N54" si="1058">ROUND(K54*$I54,2)</f>
        <v>0</v>
      </c>
      <c r="M54" s="680">
        <v>0</v>
      </c>
      <c r="N54" s="677">
        <f t="shared" si="1058"/>
        <v>0</v>
      </c>
      <c r="O54" s="680">
        <v>0</v>
      </c>
      <c r="P54" s="677">
        <f t="shared" ref="P54" si="1059">ROUND(O54*$I54,2)</f>
        <v>0</v>
      </c>
      <c r="Q54" s="680">
        <v>0</v>
      </c>
      <c r="R54" s="677">
        <f t="shared" ref="R54" si="1060">ROUND(Q54*$I54,2)</f>
        <v>0</v>
      </c>
      <c r="S54" s="680">
        <v>0</v>
      </c>
      <c r="T54" s="677">
        <f t="shared" ref="T54" si="1061">ROUND(S54*$I54,2)</f>
        <v>0</v>
      </c>
      <c r="U54" s="680">
        <v>0</v>
      </c>
      <c r="V54" s="678">
        <f t="shared" ref="V54" si="1062">ROUND(U54*$I54,2)</f>
        <v>0</v>
      </c>
      <c r="W54" s="680">
        <v>0</v>
      </c>
      <c r="X54" s="677">
        <f t="shared" ref="X54" si="1063">ROUND(W54*$I54,2)</f>
        <v>0</v>
      </c>
      <c r="Y54" s="680">
        <v>0</v>
      </c>
      <c r="Z54" s="677">
        <f t="shared" ref="Z54" si="1064">ROUND(Y54*$I54,2)</f>
        <v>0</v>
      </c>
      <c r="AA54" s="680">
        <v>0</v>
      </c>
      <c r="AB54" s="677">
        <f t="shared" ref="AB54" si="1065">ROUND(AA54*$I54,2)</f>
        <v>0</v>
      </c>
      <c r="AC54" s="680">
        <v>0</v>
      </c>
      <c r="AD54" s="677">
        <f t="shared" ref="AD54" si="1066">ROUND(AC54*$I54,2)</f>
        <v>0</v>
      </c>
      <c r="AE54" s="680">
        <v>0</v>
      </c>
      <c r="AF54" s="677">
        <f t="shared" ref="AF54" si="1067">ROUND(AE54*$I54,2)</f>
        <v>0</v>
      </c>
      <c r="AG54" s="680">
        <v>0</v>
      </c>
      <c r="AH54" s="677">
        <f t="shared" ref="AH54" si="1068">ROUND(AG54*$I54,2)</f>
        <v>0</v>
      </c>
      <c r="AI54" s="680">
        <v>0</v>
      </c>
      <c r="AJ54" s="677">
        <f t="shared" ref="AJ54" si="1069">ROUND(AI54*$I54,2)</f>
        <v>0</v>
      </c>
      <c r="AK54" s="680">
        <v>0</v>
      </c>
      <c r="AL54" s="677">
        <f t="shared" ref="AL54" si="1070">ROUND(AK54*$I54,2)</f>
        <v>0</v>
      </c>
      <c r="AM54" s="680">
        <v>0</v>
      </c>
      <c r="AN54" s="677">
        <f t="shared" ref="AN54" si="1071">ROUND(AM54*$I54,2)</f>
        <v>0</v>
      </c>
      <c r="AO54" s="680">
        <v>0</v>
      </c>
      <c r="AP54" s="677">
        <f t="shared" ref="AP54" si="1072">ROUND(AO54*$I54,2)</f>
        <v>0</v>
      </c>
      <c r="AQ54" s="680">
        <v>0</v>
      </c>
      <c r="AR54" s="677">
        <f t="shared" ref="AR54" si="1073">ROUND(AQ54*$I54,2)</f>
        <v>0</v>
      </c>
      <c r="AS54" s="680">
        <v>0</v>
      </c>
      <c r="AT54" s="677">
        <f t="shared" ref="AT54" si="1074">ROUND(AS54*$I54,2)</f>
        <v>0</v>
      </c>
      <c r="AU54" s="680">
        <v>0</v>
      </c>
      <c r="AV54" s="677">
        <f t="shared" ref="AV54" si="1075">ROUND(AU54*$I54,2)</f>
        <v>0</v>
      </c>
      <c r="AW54" s="680">
        <v>0</v>
      </c>
      <c r="AX54" s="677">
        <f t="shared" ref="AX54" si="1076">ROUND(AW54*$I54,2)</f>
        <v>0</v>
      </c>
      <c r="AY54" s="680">
        <v>0.20000000577832372</v>
      </c>
      <c r="AZ54" s="677">
        <f t="shared" ref="AZ54" si="1077">ROUND(AY54*$I54,2)</f>
        <v>86481.97</v>
      </c>
      <c r="BA54" s="680">
        <v>0.20000000577832372</v>
      </c>
      <c r="BB54" s="677">
        <f t="shared" ref="BB54" si="1078">ROUND(BA54*$I54,2)</f>
        <v>86481.97</v>
      </c>
      <c r="BC54" s="680">
        <v>0.20000000577832372</v>
      </c>
      <c r="BD54" s="677">
        <f t="shared" ref="BD54" si="1079">ROUND(BC54*$I54,2)</f>
        <v>86481.97</v>
      </c>
      <c r="BE54" s="680">
        <v>0.20000000577832372</v>
      </c>
      <c r="BF54" s="677">
        <f t="shared" ref="BF54" si="1080">ROUND(BE54*$I54,2)</f>
        <v>86481.97</v>
      </c>
      <c r="BG54" s="680">
        <v>0</v>
      </c>
      <c r="BH54" s="677">
        <f t="shared" ref="BH54" si="1081">ROUND(BG54*$I54,2)</f>
        <v>0</v>
      </c>
      <c r="BI54" s="680">
        <v>0</v>
      </c>
      <c r="BJ54" s="681">
        <f t="shared" si="1049"/>
        <v>0</v>
      </c>
      <c r="BK54" s="680">
        <v>0</v>
      </c>
      <c r="BL54" s="677">
        <f t="shared" ref="BL54" si="1082">ROUND(BK54*$I54,2)</f>
        <v>0</v>
      </c>
      <c r="BM54" s="680">
        <v>0</v>
      </c>
      <c r="BN54" s="677">
        <f t="shared" ref="BN54" si="1083">ROUND(BM54*$I54,2)</f>
        <v>0</v>
      </c>
      <c r="BO54" s="680">
        <v>0</v>
      </c>
      <c r="BP54" s="677">
        <f t="shared" ref="BP54" si="1084">ROUND(BO54*$I54,2)</f>
        <v>0</v>
      </c>
      <c r="BQ54" s="680">
        <v>9.9999988443352519E-2</v>
      </c>
      <c r="BR54" s="677">
        <f t="shared" ref="BR54" si="1085">ROUND(BQ54*$I54,2)</f>
        <v>43240.98</v>
      </c>
      <c r="BS54" s="680">
        <v>9.9999988443352519E-2</v>
      </c>
      <c r="BT54" s="677">
        <f t="shared" ref="BT54" si="1086">ROUND(BS54*$I54,2)</f>
        <v>43240.98</v>
      </c>
      <c r="BU54" s="680">
        <v>0</v>
      </c>
      <c r="BV54" s="677">
        <f t="shared" ref="BV54" si="1087">ROUND(BU54*$I54,2)</f>
        <v>0</v>
      </c>
      <c r="BW54" s="680">
        <v>0</v>
      </c>
      <c r="BX54" s="677">
        <f t="shared" ref="BX54" si="1088">ROUND(BW54*$I54,2)</f>
        <v>0</v>
      </c>
      <c r="BY54" s="680">
        <v>0</v>
      </c>
      <c r="BZ54" s="677">
        <f t="shared" ref="BZ54" si="1089">ROUND(BY54*$I54,2)</f>
        <v>0</v>
      </c>
      <c r="CA54" s="680">
        <f t="shared" si="1057"/>
        <v>1.0000000462524186</v>
      </c>
      <c r="CB54" s="677">
        <f t="shared" si="1023"/>
        <v>432409.83999999997</v>
      </c>
      <c r="CC54" s="664">
        <f t="shared" si="37"/>
        <v>-1.9999999960418791E-2</v>
      </c>
      <c r="CD54" s="665">
        <f t="shared" si="38"/>
        <v>-4.6252418505247613E-8</v>
      </c>
    </row>
    <row r="55" spans="1:82" s="666" customFormat="1" ht="16.5" customHeight="1">
      <c r="A55" s="669">
        <v>8</v>
      </c>
      <c r="B55" s="735"/>
      <c r="C55" s="735"/>
      <c r="D55" s="735"/>
      <c r="E55" s="737" t="s">
        <v>396</v>
      </c>
      <c r="F55" s="737"/>
      <c r="G55" s="737"/>
      <c r="H55" s="737"/>
      <c r="I55" s="689">
        <v>1254523.55</v>
      </c>
      <c r="J55" s="684">
        <f t="shared" ref="J55" si="1090">+I55/$I$75</f>
        <v>1.3950064146439416E-2</v>
      </c>
      <c r="K55" s="680">
        <v>0</v>
      </c>
      <c r="L55" s="677">
        <f t="shared" ref="L55:N55" si="1091">ROUND(K55*$I55,2)</f>
        <v>0</v>
      </c>
      <c r="M55" s="680">
        <v>0</v>
      </c>
      <c r="N55" s="677">
        <f t="shared" si="1091"/>
        <v>0</v>
      </c>
      <c r="O55" s="680">
        <v>0</v>
      </c>
      <c r="P55" s="677">
        <f t="shared" ref="P55" si="1092">ROUND(O55*$I55,2)</f>
        <v>0</v>
      </c>
      <c r="Q55" s="680">
        <v>0</v>
      </c>
      <c r="R55" s="677">
        <f t="shared" ref="R55" si="1093">ROUND(Q55*$I55,2)</f>
        <v>0</v>
      </c>
      <c r="S55" s="680">
        <v>0</v>
      </c>
      <c r="T55" s="677">
        <f t="shared" ref="T55" si="1094">ROUND(S55*$I55,2)</f>
        <v>0</v>
      </c>
      <c r="U55" s="680">
        <v>0</v>
      </c>
      <c r="V55" s="678">
        <f t="shared" ref="V55" si="1095">ROUND(U55*$I55,2)</f>
        <v>0</v>
      </c>
      <c r="W55" s="680">
        <v>0</v>
      </c>
      <c r="X55" s="677">
        <f t="shared" ref="X55" si="1096">ROUND(W55*$I55,2)</f>
        <v>0</v>
      </c>
      <c r="Y55" s="680">
        <v>0</v>
      </c>
      <c r="Z55" s="677">
        <f t="shared" ref="Z55" si="1097">ROUND(Y55*$I55,2)</f>
        <v>0</v>
      </c>
      <c r="AA55" s="680">
        <v>0</v>
      </c>
      <c r="AB55" s="677">
        <f t="shared" ref="AB55" si="1098">ROUND(AA55*$I55,2)</f>
        <v>0</v>
      </c>
      <c r="AC55" s="680">
        <v>0</v>
      </c>
      <c r="AD55" s="677">
        <f t="shared" ref="AD55" si="1099">ROUND(AC55*$I55,2)</f>
        <v>0</v>
      </c>
      <c r="AE55" s="680">
        <v>0</v>
      </c>
      <c r="AF55" s="677">
        <f t="shared" ref="AF55" si="1100">ROUND(AE55*$I55,2)</f>
        <v>0</v>
      </c>
      <c r="AG55" s="680">
        <v>0</v>
      </c>
      <c r="AH55" s="677">
        <f t="shared" ref="AH55" si="1101">ROUND(AG55*$I55,2)</f>
        <v>0</v>
      </c>
      <c r="AI55" s="680">
        <v>0</v>
      </c>
      <c r="AJ55" s="677">
        <f t="shared" ref="AJ55" si="1102">ROUND(AI55*$I55,2)</f>
        <v>0</v>
      </c>
      <c r="AK55" s="680">
        <v>0</v>
      </c>
      <c r="AL55" s="677">
        <f t="shared" ref="AL55" si="1103">ROUND(AK55*$I55,2)</f>
        <v>0</v>
      </c>
      <c r="AM55" s="680">
        <v>0</v>
      </c>
      <c r="AN55" s="677">
        <f t="shared" ref="AN55" si="1104">ROUND(AM55*$I55,2)</f>
        <v>0</v>
      </c>
      <c r="AO55" s="680">
        <v>0.14255544108627616</v>
      </c>
      <c r="AP55" s="677">
        <f t="shared" ref="AP55" si="1105">ROUND(AO55*$I55,2)</f>
        <v>178839.16</v>
      </c>
      <c r="AQ55" s="680">
        <v>0.17729674456459801</v>
      </c>
      <c r="AR55" s="677">
        <f t="shared" ref="AR55" si="1106">ROUND(AQ55*$I55,2)</f>
        <v>222422.94</v>
      </c>
      <c r="AS55" s="680">
        <v>0.1574445768389677</v>
      </c>
      <c r="AT55" s="677">
        <f t="shared" ref="AT55" si="1107">ROUND(AS55*$I55,2)</f>
        <v>197517.93</v>
      </c>
      <c r="AU55" s="680">
        <v>0.14255544108627616</v>
      </c>
      <c r="AV55" s="677">
        <f t="shared" ref="AV55" si="1108">ROUND(AU55*$I55,2)</f>
        <v>178839.16</v>
      </c>
      <c r="AW55" s="680">
        <v>0.28511086225561472</v>
      </c>
      <c r="AX55" s="677">
        <f t="shared" ref="AX55" si="1109">ROUND(AW55*$I55,2)</f>
        <v>357678.29</v>
      </c>
      <c r="AY55" s="680">
        <v>0</v>
      </c>
      <c r="AZ55" s="677">
        <f t="shared" ref="AZ55" si="1110">ROUND(AY55*$I55,2)</f>
        <v>0</v>
      </c>
      <c r="BA55" s="680">
        <v>0</v>
      </c>
      <c r="BB55" s="677">
        <f t="shared" ref="BB55" si="1111">ROUND(BA55*$I55,2)</f>
        <v>0</v>
      </c>
      <c r="BC55" s="680">
        <v>0</v>
      </c>
      <c r="BD55" s="677">
        <f t="shared" ref="BD55" si="1112">ROUND(BC55*$I55,2)</f>
        <v>0</v>
      </c>
      <c r="BE55" s="680">
        <v>0</v>
      </c>
      <c r="BF55" s="677">
        <f t="shared" ref="BF55" si="1113">ROUND(BE55*$I55,2)</f>
        <v>0</v>
      </c>
      <c r="BG55" s="680">
        <v>0</v>
      </c>
      <c r="BH55" s="677">
        <f t="shared" ref="BH55" si="1114">ROUND(BG55*$I55,2)</f>
        <v>0</v>
      </c>
      <c r="BI55" s="680">
        <v>0</v>
      </c>
      <c r="BJ55" s="681">
        <f t="shared" ref="BJ55" si="1115">ROUND(BI55*$I55,2)</f>
        <v>0</v>
      </c>
      <c r="BK55" s="680">
        <v>0</v>
      </c>
      <c r="BL55" s="677">
        <f t="shared" ref="BL55" si="1116">ROUND(BK55*$I55,2)</f>
        <v>0</v>
      </c>
      <c r="BM55" s="680">
        <v>0</v>
      </c>
      <c r="BN55" s="677">
        <f t="shared" ref="BN55" si="1117">ROUND(BM55*$I55,2)</f>
        <v>0</v>
      </c>
      <c r="BO55" s="680">
        <v>4.7518477042602453E-2</v>
      </c>
      <c r="BP55" s="677">
        <f t="shared" ref="BP55" si="1118">ROUND(BO55*$I55,2)</f>
        <v>59613.05</v>
      </c>
      <c r="BQ55" s="680">
        <v>4.7518477042602453E-2</v>
      </c>
      <c r="BR55" s="677">
        <f t="shared" ref="BR55" si="1119">ROUND(BQ55*$I55,2)</f>
        <v>59613.05</v>
      </c>
      <c r="BS55" s="680">
        <v>0</v>
      </c>
      <c r="BT55" s="677">
        <f t="shared" ref="BT55" si="1120">ROUND(BS55*$I55,2)</f>
        <v>0</v>
      </c>
      <c r="BU55" s="680">
        <v>0</v>
      </c>
      <c r="BV55" s="677">
        <f t="shared" ref="BV55" si="1121">ROUND(BU55*$I55,2)</f>
        <v>0</v>
      </c>
      <c r="BW55" s="680">
        <v>0</v>
      </c>
      <c r="BX55" s="677">
        <f t="shared" ref="BX55" si="1122">ROUND(BW55*$I55,2)</f>
        <v>0</v>
      </c>
      <c r="BY55" s="680">
        <v>0</v>
      </c>
      <c r="BZ55" s="677">
        <f t="shared" ref="BZ55" si="1123">ROUND(BY55*$I55,2)</f>
        <v>0</v>
      </c>
      <c r="CA55" s="680">
        <f t="shared" ref="CA55" si="1124">+CB55/I55</f>
        <v>1.0000000239134608</v>
      </c>
      <c r="CB55" s="677">
        <f t="shared" si="1023"/>
        <v>1254523.5799999998</v>
      </c>
      <c r="CC55" s="664">
        <f t="shared" si="37"/>
        <v>-2.9999999795109034E-2</v>
      </c>
      <c r="CD55" s="665">
        <f t="shared" si="38"/>
        <v>-2.3913460847434098E-8</v>
      </c>
    </row>
    <row r="56" spans="1:82" s="666" customFormat="1" ht="16.2" customHeight="1">
      <c r="A56" s="669">
        <v>9</v>
      </c>
      <c r="B56" s="741" t="s">
        <v>401</v>
      </c>
      <c r="C56" s="741"/>
      <c r="D56" s="741"/>
      <c r="E56" s="741"/>
      <c r="F56" s="738"/>
      <c r="G56" s="738"/>
      <c r="H56" s="738"/>
      <c r="I56" s="687"/>
      <c r="J56" s="675"/>
      <c r="K56" s="676"/>
      <c r="L56" s="677"/>
      <c r="M56" s="676"/>
      <c r="N56" s="677"/>
      <c r="O56" s="676"/>
      <c r="P56" s="677"/>
      <c r="Q56" s="676"/>
      <c r="R56" s="677"/>
      <c r="S56" s="676"/>
      <c r="T56" s="677"/>
      <c r="U56" s="676"/>
      <c r="V56" s="678"/>
      <c r="W56" s="676"/>
      <c r="X56" s="677"/>
      <c r="Y56" s="676"/>
      <c r="Z56" s="677"/>
      <c r="AA56" s="679"/>
      <c r="AB56" s="677"/>
      <c r="AC56" s="679"/>
      <c r="AD56" s="677"/>
      <c r="AE56" s="679"/>
      <c r="AF56" s="677"/>
      <c r="AG56" s="680"/>
      <c r="AH56" s="677"/>
      <c r="AI56" s="679"/>
      <c r="AJ56" s="677"/>
      <c r="AK56" s="679"/>
      <c r="AL56" s="677"/>
      <c r="AM56" s="679"/>
      <c r="AN56" s="677"/>
      <c r="AO56" s="679"/>
      <c r="AP56" s="677"/>
      <c r="AQ56" s="679"/>
      <c r="AR56" s="677"/>
      <c r="AS56" s="679"/>
      <c r="AT56" s="677"/>
      <c r="AU56" s="679"/>
      <c r="AV56" s="677"/>
      <c r="AW56" s="679"/>
      <c r="AX56" s="677"/>
      <c r="AY56" s="679"/>
      <c r="AZ56" s="677"/>
      <c r="BA56" s="679"/>
      <c r="BB56" s="677"/>
      <c r="BC56" s="679"/>
      <c r="BD56" s="677"/>
      <c r="BE56" s="676"/>
      <c r="BF56" s="677"/>
      <c r="BG56" s="679"/>
      <c r="BH56" s="677"/>
      <c r="BI56" s="676"/>
      <c r="BJ56" s="681"/>
      <c r="BK56" s="679"/>
      <c r="BL56" s="677"/>
      <c r="BM56" s="679"/>
      <c r="BN56" s="677"/>
      <c r="BO56" s="679"/>
      <c r="BP56" s="677"/>
      <c r="BQ56" s="679"/>
      <c r="BR56" s="677"/>
      <c r="BS56" s="679"/>
      <c r="BT56" s="677"/>
      <c r="BU56" s="676"/>
      <c r="BV56" s="677"/>
      <c r="BW56" s="676"/>
      <c r="BX56" s="677"/>
      <c r="BY56" s="676"/>
      <c r="BZ56" s="677"/>
      <c r="CA56" s="685">
        <f t="shared" si="1023"/>
        <v>0</v>
      </c>
      <c r="CB56" s="683">
        <f t="shared" si="1023"/>
        <v>0</v>
      </c>
      <c r="CC56" s="664">
        <f t="shared" si="37"/>
        <v>0</v>
      </c>
      <c r="CD56" s="665" t="e">
        <f t="shared" si="38"/>
        <v>#DIV/0!</v>
      </c>
    </row>
    <row r="57" spans="1:82" s="666" customFormat="1" ht="15.6" customHeight="1">
      <c r="A57" s="669" t="s">
        <v>49</v>
      </c>
      <c r="B57" s="735"/>
      <c r="C57" s="735"/>
      <c r="D57" s="735"/>
      <c r="E57" s="735" t="s">
        <v>402</v>
      </c>
      <c r="F57" s="735"/>
      <c r="G57" s="735"/>
      <c r="H57" s="735"/>
      <c r="I57" s="677">
        <v>19379454.09</v>
      </c>
      <c r="J57" s="684">
        <f t="shared" ref="J57:J62" si="1125">+I57/$I$75</f>
        <v>0.21549585711521929</v>
      </c>
      <c r="K57" s="680">
        <v>0</v>
      </c>
      <c r="L57" s="677">
        <f t="shared" ref="L57:N57" si="1126">ROUND(K57*$I57,2)</f>
        <v>0</v>
      </c>
      <c r="M57" s="680">
        <v>0</v>
      </c>
      <c r="N57" s="677">
        <f t="shared" si="1126"/>
        <v>0</v>
      </c>
      <c r="O57" s="680">
        <v>0</v>
      </c>
      <c r="P57" s="677">
        <f t="shared" ref="P57" si="1127">ROUND(O57*$I57,2)</f>
        <v>0</v>
      </c>
      <c r="Q57" s="680">
        <v>0</v>
      </c>
      <c r="R57" s="677">
        <f t="shared" ref="R57" si="1128">ROUND(Q57*$I57,2)</f>
        <v>0</v>
      </c>
      <c r="S57" s="680">
        <v>0</v>
      </c>
      <c r="T57" s="677">
        <f t="shared" ref="T57" si="1129">ROUND(S57*$I57,2)</f>
        <v>0</v>
      </c>
      <c r="U57" s="680">
        <v>0</v>
      </c>
      <c r="V57" s="678">
        <f t="shared" ref="V57" si="1130">ROUND(U57*$I57,2)</f>
        <v>0</v>
      </c>
      <c r="W57" s="680">
        <v>0</v>
      </c>
      <c r="X57" s="677">
        <f t="shared" ref="X57" si="1131">ROUND(W57*$I57,2)</f>
        <v>0</v>
      </c>
      <c r="Y57" s="680">
        <v>0</v>
      </c>
      <c r="Z57" s="677">
        <f t="shared" ref="Z57" si="1132">ROUND(Y57*$I57,2)</f>
        <v>0</v>
      </c>
      <c r="AA57" s="680">
        <v>0</v>
      </c>
      <c r="AB57" s="677">
        <f t="shared" ref="AB57" si="1133">ROUND(AA57*$I57,2)</f>
        <v>0</v>
      </c>
      <c r="AC57" s="680">
        <v>0</v>
      </c>
      <c r="AD57" s="677">
        <f t="shared" ref="AD57" si="1134">ROUND(AC57*$I57,2)</f>
        <v>0</v>
      </c>
      <c r="AE57" s="680">
        <v>0</v>
      </c>
      <c r="AF57" s="677">
        <f t="shared" ref="AF57" si="1135">ROUND(AE57*$I57,2)</f>
        <v>0</v>
      </c>
      <c r="AG57" s="680">
        <v>0</v>
      </c>
      <c r="AH57" s="677">
        <f t="shared" ref="AH57" si="1136">ROUND(AG57*$I57,2)</f>
        <v>0</v>
      </c>
      <c r="AI57" s="680">
        <v>0</v>
      </c>
      <c r="AJ57" s="677">
        <f t="shared" ref="AJ57" si="1137">ROUND(AI57*$I57,2)</f>
        <v>0</v>
      </c>
      <c r="AK57" s="680">
        <v>0</v>
      </c>
      <c r="AL57" s="677">
        <f t="shared" ref="AL57" si="1138">ROUND(AK57*$I57,2)</f>
        <v>0</v>
      </c>
      <c r="AM57" s="680">
        <v>0</v>
      </c>
      <c r="AN57" s="677">
        <f t="shared" ref="AN57" si="1139">ROUND(AM57*$I57,2)</f>
        <v>0</v>
      </c>
      <c r="AO57" s="680">
        <v>0</v>
      </c>
      <c r="AP57" s="677">
        <f t="shared" ref="AP57" si="1140">ROUND(AO57*$I57,2)</f>
        <v>0</v>
      </c>
      <c r="AQ57" s="680">
        <v>3.2728211052899893E-2</v>
      </c>
      <c r="AR57" s="677">
        <f t="shared" ref="AR57" si="1141">ROUND(AQ57*$I57,2)</f>
        <v>634254.86</v>
      </c>
      <c r="AS57" s="680">
        <v>3.2728211052899893E-2</v>
      </c>
      <c r="AT57" s="677">
        <f t="shared" ref="AT57" si="1142">ROUND(AS57*$I57,2)</f>
        <v>634254.86</v>
      </c>
      <c r="AU57" s="680">
        <v>6.1048155177174254E-2</v>
      </c>
      <c r="AV57" s="677">
        <f t="shared" ref="AV57" si="1143">ROUND(AU57*$I57,2)</f>
        <v>1183079.92</v>
      </c>
      <c r="AW57" s="680">
        <v>0.11</v>
      </c>
      <c r="AX57" s="677">
        <f t="shared" ref="AX57" si="1144">ROUND(AW57*$I57,2)</f>
        <v>2131739.9500000002</v>
      </c>
      <c r="AY57" s="680">
        <v>0.11</v>
      </c>
      <c r="AZ57" s="677">
        <f t="shared" ref="AZ57" si="1145">ROUND(AY57*$I57,2)</f>
        <v>2131739.9500000002</v>
      </c>
      <c r="BA57" s="680">
        <v>0.09</v>
      </c>
      <c r="BB57" s="677">
        <f t="shared" ref="BB57" si="1146">ROUND(BA57*$I57,2)</f>
        <v>1744150.87</v>
      </c>
      <c r="BC57" s="680">
        <v>7.4999999999999997E-2</v>
      </c>
      <c r="BD57" s="677">
        <f t="shared" ref="BD57" si="1147">ROUND(BC57*$I57,2)</f>
        <v>1453459.06</v>
      </c>
      <c r="BE57" s="680">
        <v>5.5E-2</v>
      </c>
      <c r="BF57" s="677">
        <f t="shared" ref="BF57" si="1148">ROUND(BE57*$I57,2)</f>
        <v>1065869.97</v>
      </c>
      <c r="BG57" s="680">
        <v>0.04</v>
      </c>
      <c r="BH57" s="677">
        <f t="shared" ref="BH57" si="1149">ROUND(BG57*$I57,2)</f>
        <v>775178.16</v>
      </c>
      <c r="BI57" s="680">
        <v>0.04</v>
      </c>
      <c r="BJ57" s="681">
        <f t="shared" ref="BJ57:BJ62" si="1150">ROUND(BI57*$I57,2)</f>
        <v>775178.16</v>
      </c>
      <c r="BK57" s="680">
        <v>0.09</v>
      </c>
      <c r="BL57" s="677">
        <f t="shared" ref="BL57" si="1151">ROUND(BK57*$I57,2)</f>
        <v>1744150.87</v>
      </c>
      <c r="BM57" s="680">
        <v>9.5000000000000001E-2</v>
      </c>
      <c r="BN57" s="677">
        <f>ROUND(BM57*$I57,2)+0.03</f>
        <v>1841048.17</v>
      </c>
      <c r="BO57" s="680">
        <v>9.5000000000000001E-2</v>
      </c>
      <c r="BP57" s="677">
        <f t="shared" ref="BP57" si="1152">ROUND(BO57*$I57,2)</f>
        <v>1841048.14</v>
      </c>
      <c r="BQ57" s="680">
        <v>0.05</v>
      </c>
      <c r="BR57" s="677">
        <f t="shared" ref="BR57" si="1153">ROUND(BQ57*$I57,2)</f>
        <v>968972.7</v>
      </c>
      <c r="BS57" s="680">
        <v>2.3495419999999999E-2</v>
      </c>
      <c r="BT57" s="677">
        <f>ROUND(BS57*$I57,2)+0.05</f>
        <v>455328.45999999996</v>
      </c>
      <c r="BU57" s="680">
        <v>0</v>
      </c>
      <c r="BV57" s="677">
        <f t="shared" ref="BV57" si="1154">ROUND(BU57*$I57,2)</f>
        <v>0</v>
      </c>
      <c r="BW57" s="680">
        <v>0</v>
      </c>
      <c r="BX57" s="677">
        <f t="shared" ref="BX57" si="1155">ROUND(BW57*$I57,2)</f>
        <v>0</v>
      </c>
      <c r="BY57" s="680">
        <v>0</v>
      </c>
      <c r="BZ57" s="677">
        <f t="shared" ref="BZ57" si="1156">ROUND(BY57*$I57,2)</f>
        <v>0</v>
      </c>
      <c r="CA57" s="680">
        <f t="shared" ref="CA57:CA62" si="1157">+CB57/I57</f>
        <v>1.0000000005160106</v>
      </c>
      <c r="CB57" s="677">
        <f t="shared" si="1023"/>
        <v>19379454.100000001</v>
      </c>
      <c r="CC57" s="664">
        <f t="shared" si="37"/>
        <v>-1.0000001639127731E-2</v>
      </c>
      <c r="CD57" s="665">
        <f t="shared" si="38"/>
        <v>-5.1601049197189908E-10</v>
      </c>
    </row>
    <row r="58" spans="1:82" s="666" customFormat="1" ht="15.6" customHeight="1">
      <c r="A58" s="669" t="s">
        <v>50</v>
      </c>
      <c r="B58" s="735"/>
      <c r="C58" s="735"/>
      <c r="D58" s="735"/>
      <c r="E58" s="735" t="s">
        <v>1332</v>
      </c>
      <c r="F58" s="735"/>
      <c r="G58" s="735"/>
      <c r="H58" s="735"/>
      <c r="I58" s="677">
        <v>2180423.5499999998</v>
      </c>
      <c r="J58" s="684">
        <f t="shared" si="1125"/>
        <v>2.4245896690346821E-2</v>
      </c>
      <c r="K58" s="680">
        <v>0</v>
      </c>
      <c r="L58" s="677">
        <f t="shared" ref="L58:N58" si="1158">ROUND(K58*$I58,2)</f>
        <v>0</v>
      </c>
      <c r="M58" s="680">
        <v>0</v>
      </c>
      <c r="N58" s="677">
        <f t="shared" si="1158"/>
        <v>0</v>
      </c>
      <c r="O58" s="680">
        <v>0</v>
      </c>
      <c r="P58" s="677">
        <f t="shared" ref="P58" si="1159">ROUND(O58*$I58,2)</f>
        <v>0</v>
      </c>
      <c r="Q58" s="680">
        <v>0</v>
      </c>
      <c r="R58" s="677">
        <f t="shared" ref="R58" si="1160">ROUND(Q58*$I58,2)</f>
        <v>0</v>
      </c>
      <c r="S58" s="680">
        <v>0</v>
      </c>
      <c r="T58" s="677">
        <f t="shared" ref="T58" si="1161">ROUND(S58*$I58,2)</f>
        <v>0</v>
      </c>
      <c r="U58" s="680">
        <v>0</v>
      </c>
      <c r="V58" s="678">
        <f t="shared" ref="V58" si="1162">ROUND(U58*$I58,2)</f>
        <v>0</v>
      </c>
      <c r="W58" s="680">
        <v>0</v>
      </c>
      <c r="X58" s="677">
        <f t="shared" ref="X58" si="1163">ROUND(W58*$I58,2)</f>
        <v>0</v>
      </c>
      <c r="Y58" s="680">
        <v>0</v>
      </c>
      <c r="Z58" s="677">
        <f t="shared" ref="Z58" si="1164">ROUND(Y58*$I58,2)</f>
        <v>0</v>
      </c>
      <c r="AA58" s="680">
        <v>0</v>
      </c>
      <c r="AB58" s="677">
        <f t="shared" ref="AB58" si="1165">ROUND(AA58*$I58,2)</f>
        <v>0</v>
      </c>
      <c r="AC58" s="680">
        <v>0</v>
      </c>
      <c r="AD58" s="677">
        <f t="shared" ref="AD58" si="1166">ROUND(AC58*$I58,2)</f>
        <v>0</v>
      </c>
      <c r="AE58" s="680">
        <v>0</v>
      </c>
      <c r="AF58" s="677">
        <f t="shared" ref="AF58" si="1167">ROUND(AE58*$I58,2)</f>
        <v>0</v>
      </c>
      <c r="AG58" s="680">
        <v>0</v>
      </c>
      <c r="AH58" s="677">
        <f t="shared" ref="AH58" si="1168">ROUND(AG58*$I58,2)</f>
        <v>0</v>
      </c>
      <c r="AI58" s="680">
        <v>0</v>
      </c>
      <c r="AJ58" s="677">
        <f t="shared" ref="AJ58" si="1169">ROUND(AI58*$I58,2)</f>
        <v>0</v>
      </c>
      <c r="AK58" s="680">
        <v>0</v>
      </c>
      <c r="AL58" s="677">
        <f t="shared" ref="AL58" si="1170">ROUND(AK58*$I58,2)</f>
        <v>0</v>
      </c>
      <c r="AM58" s="680">
        <v>4.9999997708148107E-2</v>
      </c>
      <c r="AN58" s="677">
        <f t="shared" ref="AN58" si="1171">ROUND(AM58*$I58,2)</f>
        <v>109021.17</v>
      </c>
      <c r="AO58" s="680">
        <v>4.9999997708148107E-2</v>
      </c>
      <c r="AP58" s="677">
        <f t="shared" ref="AP58" si="1172">ROUND(AO58*$I58,2)</f>
        <v>109021.17</v>
      </c>
      <c r="AQ58" s="680">
        <v>4.9999997708148107E-2</v>
      </c>
      <c r="AR58" s="677">
        <f t="shared" ref="AR58" si="1173">ROUND(AQ58*$I58,2)</f>
        <v>109021.17</v>
      </c>
      <c r="AS58" s="680">
        <v>4.9999997708148107E-2</v>
      </c>
      <c r="AT58" s="677">
        <f t="shared" ref="AT58" si="1174">ROUND(AS58*$I58,2)</f>
        <v>109021.17</v>
      </c>
      <c r="AU58" s="680">
        <v>0.14000000160429632</v>
      </c>
      <c r="AV58" s="677">
        <f t="shared" ref="AV58" si="1175">ROUND(AU58*$I58,2)</f>
        <v>305259.3</v>
      </c>
      <c r="AW58" s="680">
        <v>0.14000000160429632</v>
      </c>
      <c r="AX58" s="677">
        <f t="shared" ref="AX58" si="1176">ROUND(AW58*$I58,2)</f>
        <v>305259.3</v>
      </c>
      <c r="AY58" s="680">
        <v>0.14000000160429632</v>
      </c>
      <c r="AZ58" s="677">
        <f t="shared" ref="AZ58" si="1177">ROUND(AY58*$I58,2)</f>
        <v>305259.3</v>
      </c>
      <c r="BA58" s="680">
        <v>0.14000000160429632</v>
      </c>
      <c r="BB58" s="677">
        <f t="shared" ref="BB58" si="1178">ROUND(BA58*$I58,2)</f>
        <v>305259.3</v>
      </c>
      <c r="BC58" s="680">
        <v>0.14000000160429632</v>
      </c>
      <c r="BD58" s="677">
        <f t="shared" ref="BD58" si="1179">ROUND(BC58*$I58,2)</f>
        <v>305259.3</v>
      </c>
      <c r="BE58" s="680">
        <v>0</v>
      </c>
      <c r="BF58" s="677">
        <f t="shared" ref="BF58" si="1180">ROUND(BE58*$I58,2)</f>
        <v>0</v>
      </c>
      <c r="BG58" s="680">
        <v>0</v>
      </c>
      <c r="BH58" s="677">
        <f t="shared" ref="BH58" si="1181">ROUND(BG58*$I58,2)</f>
        <v>0</v>
      </c>
      <c r="BI58" s="680">
        <v>0</v>
      </c>
      <c r="BJ58" s="681">
        <f t="shared" si="1150"/>
        <v>0</v>
      </c>
      <c r="BK58" s="680">
        <v>0</v>
      </c>
      <c r="BL58" s="677">
        <f t="shared" ref="BL58" si="1182">ROUND(BK58*$I58,2)</f>
        <v>0</v>
      </c>
      <c r="BM58" s="680">
        <v>0</v>
      </c>
      <c r="BN58" s="677">
        <f t="shared" ref="BN58" si="1183">ROUND(BM58*$I58,2)</f>
        <v>0</v>
      </c>
      <c r="BO58" s="680">
        <v>2.5000001718888918E-2</v>
      </c>
      <c r="BP58" s="677">
        <f t="shared" ref="BP58" si="1184">ROUND(BO58*$I58,2)</f>
        <v>54510.59</v>
      </c>
      <c r="BQ58" s="680">
        <v>4.9999997708148107E-2</v>
      </c>
      <c r="BR58" s="677">
        <f t="shared" ref="BR58" si="1185">ROUND(BQ58*$I58,2)</f>
        <v>109021.17</v>
      </c>
      <c r="BS58" s="680">
        <v>2.5000001718888918E-2</v>
      </c>
      <c r="BT58" s="677">
        <f t="shared" ref="BT58" si="1186">ROUND(BS58*$I58,2)</f>
        <v>54510.59</v>
      </c>
      <c r="BU58" s="680">
        <v>0</v>
      </c>
      <c r="BV58" s="677">
        <f t="shared" ref="BV58" si="1187">ROUND(BU58*$I58,2)</f>
        <v>0</v>
      </c>
      <c r="BW58" s="680">
        <v>0</v>
      </c>
      <c r="BX58" s="677">
        <f t="shared" ref="BX58" si="1188">ROUND(BW58*$I58,2)</f>
        <v>0</v>
      </c>
      <c r="BY58" s="680">
        <v>0</v>
      </c>
      <c r="BZ58" s="677">
        <f t="shared" ref="BZ58" si="1189">ROUND(BY58*$I58,2)</f>
        <v>0</v>
      </c>
      <c r="CA58" s="680">
        <f t="shared" si="1157"/>
        <v>0.99999999082747015</v>
      </c>
      <c r="CB58" s="677">
        <f t="shared" si="1023"/>
        <v>2180423.5299999998</v>
      </c>
      <c r="CC58" s="664">
        <f t="shared" si="37"/>
        <v>2.0000000018626451E-2</v>
      </c>
      <c r="CD58" s="665">
        <f t="shared" si="38"/>
        <v>9.1725298135889491E-9</v>
      </c>
    </row>
    <row r="59" spans="1:82" s="666" customFormat="1" ht="15.6" customHeight="1">
      <c r="A59" s="669" t="s">
        <v>51</v>
      </c>
      <c r="B59" s="735"/>
      <c r="C59" s="735"/>
      <c r="D59" s="735"/>
      <c r="E59" s="735" t="s">
        <v>1333</v>
      </c>
      <c r="F59" s="735"/>
      <c r="G59" s="735"/>
      <c r="H59" s="735"/>
      <c r="I59" s="677">
        <v>733537.55</v>
      </c>
      <c r="J59" s="684">
        <f t="shared" si="1125"/>
        <v>8.1567985521850198E-3</v>
      </c>
      <c r="K59" s="680">
        <v>0</v>
      </c>
      <c r="L59" s="677">
        <f t="shared" ref="L59:N59" si="1190">ROUND(K59*$I59,2)</f>
        <v>0</v>
      </c>
      <c r="M59" s="680">
        <v>0</v>
      </c>
      <c r="N59" s="677">
        <f t="shared" si="1190"/>
        <v>0</v>
      </c>
      <c r="O59" s="680">
        <v>0</v>
      </c>
      <c r="P59" s="677">
        <f t="shared" ref="P59" si="1191">ROUND(O59*$I59,2)</f>
        <v>0</v>
      </c>
      <c r="Q59" s="680">
        <v>0</v>
      </c>
      <c r="R59" s="677">
        <f t="shared" ref="R59" si="1192">ROUND(Q59*$I59,2)</f>
        <v>0</v>
      </c>
      <c r="S59" s="680">
        <v>0</v>
      </c>
      <c r="T59" s="677">
        <f t="shared" ref="T59" si="1193">ROUND(S59*$I59,2)</f>
        <v>0</v>
      </c>
      <c r="U59" s="680">
        <v>0</v>
      </c>
      <c r="V59" s="678">
        <f t="shared" ref="V59" si="1194">ROUND(U59*$I59,2)</f>
        <v>0</v>
      </c>
      <c r="W59" s="680">
        <v>0</v>
      </c>
      <c r="X59" s="677">
        <f t="shared" ref="X59" si="1195">ROUND(W59*$I59,2)</f>
        <v>0</v>
      </c>
      <c r="Y59" s="680">
        <v>0</v>
      </c>
      <c r="Z59" s="677">
        <f t="shared" ref="Z59" si="1196">ROUND(Y59*$I59,2)</f>
        <v>0</v>
      </c>
      <c r="AA59" s="680">
        <v>0</v>
      </c>
      <c r="AB59" s="677">
        <f t="shared" ref="AB59" si="1197">ROUND(AA59*$I59,2)</f>
        <v>0</v>
      </c>
      <c r="AC59" s="680">
        <v>0</v>
      </c>
      <c r="AD59" s="677">
        <f t="shared" ref="AD59" si="1198">ROUND(AC59*$I59,2)</f>
        <v>0</v>
      </c>
      <c r="AE59" s="680">
        <v>0</v>
      </c>
      <c r="AF59" s="677">
        <f t="shared" ref="AF59" si="1199">ROUND(AE59*$I59,2)</f>
        <v>0</v>
      </c>
      <c r="AG59" s="680">
        <v>0</v>
      </c>
      <c r="AH59" s="677">
        <f t="shared" ref="AH59" si="1200">ROUND(AG59*$I59,2)</f>
        <v>0</v>
      </c>
      <c r="AI59" s="680">
        <v>0</v>
      </c>
      <c r="AJ59" s="677">
        <f t="shared" ref="AJ59" si="1201">ROUND(AI59*$I59,2)</f>
        <v>0</v>
      </c>
      <c r="AK59" s="680">
        <v>0</v>
      </c>
      <c r="AL59" s="677">
        <f t="shared" ref="AL59" si="1202">ROUND(AK59*$I59,2)</f>
        <v>0</v>
      </c>
      <c r="AM59" s="680">
        <v>5.0000007664681947E-2</v>
      </c>
      <c r="AN59" s="677">
        <f t="shared" ref="AN59" si="1203">ROUND(AM59*$I59,2)</f>
        <v>36676.879999999997</v>
      </c>
      <c r="AO59" s="680">
        <v>7.5000002980709649E-2</v>
      </c>
      <c r="AP59" s="677">
        <f t="shared" ref="AP59" si="1204">ROUND(AO59*$I59,2)</f>
        <v>55015.32</v>
      </c>
      <c r="AQ59" s="680">
        <v>7.5000002980709649E-2</v>
      </c>
      <c r="AR59" s="677">
        <f t="shared" ref="AR59" si="1205">ROUND(AQ59*$I59,2)</f>
        <v>55015.32</v>
      </c>
      <c r="AS59" s="680">
        <v>7.5000002980709649E-2</v>
      </c>
      <c r="AT59" s="677">
        <f t="shared" ref="AT59" si="1206">ROUND(AS59*$I59,2)</f>
        <v>55015.32</v>
      </c>
      <c r="AU59" s="680">
        <v>7.5000002980709649E-2</v>
      </c>
      <c r="AV59" s="677">
        <f t="shared" ref="AV59" si="1207">ROUND(AU59*$I59,2)</f>
        <v>55015.32</v>
      </c>
      <c r="AW59" s="680">
        <v>7.5000002980709649E-2</v>
      </c>
      <c r="AX59" s="677">
        <f t="shared" ref="AX59" si="1208">ROUND(AW59*$I59,2)</f>
        <v>55015.32</v>
      </c>
      <c r="AY59" s="680">
        <v>7.5000002980709649E-2</v>
      </c>
      <c r="AZ59" s="677">
        <f t="shared" ref="AZ59" si="1209">ROUND(AY59*$I59,2)</f>
        <v>55015.32</v>
      </c>
      <c r="BA59" s="680">
        <v>7.5000002980709649E-2</v>
      </c>
      <c r="BB59" s="677">
        <f t="shared" ref="BB59" si="1210">ROUND(BA59*$I59,2)</f>
        <v>55015.32</v>
      </c>
      <c r="BC59" s="680">
        <v>7.5000002980709649E-2</v>
      </c>
      <c r="BD59" s="677">
        <f t="shared" ref="BD59" si="1211">ROUND(BC59*$I59,2)</f>
        <v>55015.32</v>
      </c>
      <c r="BE59" s="680">
        <v>9.9999998296737336E-2</v>
      </c>
      <c r="BF59" s="677">
        <f t="shared" ref="BF59" si="1212">ROUND(BE59*$I59,2)</f>
        <v>73353.75</v>
      </c>
      <c r="BG59" s="680">
        <v>9.9999998296737336E-2</v>
      </c>
      <c r="BH59" s="677">
        <f t="shared" ref="BH59" si="1213">ROUND(BG59*$I59,2)</f>
        <v>73353.75</v>
      </c>
      <c r="BI59" s="680">
        <v>5.0000007664681947E-2</v>
      </c>
      <c r="BJ59" s="681">
        <f t="shared" si="1150"/>
        <v>36676.879999999997</v>
      </c>
      <c r="BK59" s="680">
        <v>0</v>
      </c>
      <c r="BL59" s="677">
        <f t="shared" ref="BL59" si="1214">ROUND(BK59*$I59,2)</f>
        <v>0</v>
      </c>
      <c r="BM59" s="680">
        <v>0</v>
      </c>
      <c r="BN59" s="677">
        <f t="shared" ref="BN59" si="1215">ROUND(BM59*$I59,2)</f>
        <v>0</v>
      </c>
      <c r="BO59" s="680">
        <v>2.4999995316027694E-2</v>
      </c>
      <c r="BP59" s="677">
        <f t="shared" ref="BP59" si="1216">ROUND(BO59*$I59,2)</f>
        <v>18338.439999999999</v>
      </c>
      <c r="BQ59" s="680">
        <v>2.4999995316027694E-2</v>
      </c>
      <c r="BR59" s="677">
        <f t="shared" ref="BR59" si="1217">ROUND(BQ59*$I59,2)</f>
        <v>18338.439999999999</v>
      </c>
      <c r="BS59" s="680">
        <v>5.0000007664681947E-2</v>
      </c>
      <c r="BT59" s="677">
        <f t="shared" ref="BT59" si="1218">ROUND(BS59*$I59,2)</f>
        <v>36676.879999999997</v>
      </c>
      <c r="BU59" s="680">
        <v>0</v>
      </c>
      <c r="BV59" s="677">
        <f t="shared" ref="BV59" si="1219">ROUND(BU59*$I59,2)</f>
        <v>0</v>
      </c>
      <c r="BW59" s="680">
        <v>0</v>
      </c>
      <c r="BX59" s="677">
        <f t="shared" ref="BX59" si="1220">ROUND(BW59*$I59,2)</f>
        <v>0</v>
      </c>
      <c r="BY59" s="680">
        <v>0</v>
      </c>
      <c r="BZ59" s="677">
        <f t="shared" ref="BZ59" si="1221">ROUND(BY59*$I59,2)</f>
        <v>0</v>
      </c>
      <c r="CA59" s="680">
        <f t="shared" si="1157"/>
        <v>1.0000000408977014</v>
      </c>
      <c r="CB59" s="677">
        <f t="shared" si="1023"/>
        <v>733537.57999999984</v>
      </c>
      <c r="CC59" s="664">
        <f t="shared" si="37"/>
        <v>-2.9999999795109034E-2</v>
      </c>
      <c r="CD59" s="665">
        <f t="shared" si="38"/>
        <v>-4.089770154930587E-8</v>
      </c>
    </row>
    <row r="60" spans="1:82" s="666" customFormat="1" ht="15.6" customHeight="1">
      <c r="A60" s="669" t="s">
        <v>52</v>
      </c>
      <c r="B60" s="735"/>
      <c r="C60" s="735"/>
      <c r="D60" s="735"/>
      <c r="E60" s="735" t="s">
        <v>1340</v>
      </c>
      <c r="F60" s="735"/>
      <c r="G60" s="735"/>
      <c r="H60" s="735"/>
      <c r="I60" s="677">
        <v>1788878.88</v>
      </c>
      <c r="J60" s="684">
        <f t="shared" si="1125"/>
        <v>1.9891994156834038E-2</v>
      </c>
      <c r="K60" s="680">
        <v>0</v>
      </c>
      <c r="L60" s="677">
        <f t="shared" ref="L60:N60" si="1222">ROUND(K60*$I60,2)</f>
        <v>0</v>
      </c>
      <c r="M60" s="680">
        <v>0</v>
      </c>
      <c r="N60" s="677">
        <f t="shared" si="1222"/>
        <v>0</v>
      </c>
      <c r="O60" s="680">
        <v>0</v>
      </c>
      <c r="P60" s="677">
        <f t="shared" ref="P60" si="1223">ROUND(O60*$I60,2)</f>
        <v>0</v>
      </c>
      <c r="Q60" s="680">
        <v>0</v>
      </c>
      <c r="R60" s="677">
        <f t="shared" ref="R60" si="1224">ROUND(Q60*$I60,2)</f>
        <v>0</v>
      </c>
      <c r="S60" s="680">
        <v>0</v>
      </c>
      <c r="T60" s="677">
        <f t="shared" ref="T60" si="1225">ROUND(S60*$I60,2)</f>
        <v>0</v>
      </c>
      <c r="U60" s="680">
        <v>0</v>
      </c>
      <c r="V60" s="678">
        <f t="shared" ref="V60" si="1226">ROUND(U60*$I60,2)</f>
        <v>0</v>
      </c>
      <c r="W60" s="680">
        <v>0</v>
      </c>
      <c r="X60" s="677">
        <f t="shared" ref="X60" si="1227">ROUND(W60*$I60,2)</f>
        <v>0</v>
      </c>
      <c r="Y60" s="680">
        <v>0</v>
      </c>
      <c r="Z60" s="677">
        <f t="shared" ref="Z60" si="1228">ROUND(Y60*$I60,2)</f>
        <v>0</v>
      </c>
      <c r="AA60" s="680">
        <v>0</v>
      </c>
      <c r="AB60" s="677">
        <f t="shared" ref="AB60" si="1229">ROUND(AA60*$I60,2)</f>
        <v>0</v>
      </c>
      <c r="AC60" s="680">
        <v>0</v>
      </c>
      <c r="AD60" s="677">
        <f t="shared" ref="AD60" si="1230">ROUND(AC60*$I60,2)</f>
        <v>0</v>
      </c>
      <c r="AE60" s="680">
        <v>0</v>
      </c>
      <c r="AF60" s="677">
        <f t="shared" ref="AF60" si="1231">ROUND(AE60*$I60,2)</f>
        <v>0</v>
      </c>
      <c r="AG60" s="680">
        <v>0</v>
      </c>
      <c r="AH60" s="677">
        <f t="shared" ref="AH60" si="1232">ROUND(AG60*$I60,2)</f>
        <v>0</v>
      </c>
      <c r="AI60" s="680">
        <v>0</v>
      </c>
      <c r="AJ60" s="677">
        <f t="shared" ref="AJ60" si="1233">ROUND(AI60*$I60,2)</f>
        <v>0</v>
      </c>
      <c r="AK60" s="680">
        <v>0</v>
      </c>
      <c r="AL60" s="677">
        <f t="shared" ref="AL60" si="1234">ROUND(AK60*$I60,2)</f>
        <v>0</v>
      </c>
      <c r="AM60" s="680">
        <v>0</v>
      </c>
      <c r="AN60" s="677">
        <f t="shared" ref="AN60" si="1235">ROUND(AM60*$I60,2)</f>
        <v>0</v>
      </c>
      <c r="AO60" s="680">
        <v>0</v>
      </c>
      <c r="AP60" s="677">
        <f t="shared" ref="AP60" si="1236">ROUND(AO60*$I60,2)</f>
        <v>0</v>
      </c>
      <c r="AQ60" s="680">
        <v>0</v>
      </c>
      <c r="AR60" s="677">
        <f t="shared" ref="AR60" si="1237">ROUND(AQ60*$I60,2)</f>
        <v>0</v>
      </c>
      <c r="AS60" s="680">
        <v>0</v>
      </c>
      <c r="AT60" s="677">
        <f t="shared" ref="AT60" si="1238">ROUND(AS60*$I60,2)</f>
        <v>0</v>
      </c>
      <c r="AU60" s="680">
        <v>0</v>
      </c>
      <c r="AV60" s="677">
        <f t="shared" ref="AV60" si="1239">ROUND(AU60*$I60,2)</f>
        <v>0</v>
      </c>
      <c r="AW60" s="680">
        <v>0</v>
      </c>
      <c r="AX60" s="677">
        <f t="shared" ref="AX60" si="1240">ROUND(AW60*$I60,2)</f>
        <v>0</v>
      </c>
      <c r="AY60" s="680">
        <v>0</v>
      </c>
      <c r="AZ60" s="677">
        <f t="shared" ref="AZ60" si="1241">ROUND(AY60*$I60,2)</f>
        <v>0</v>
      </c>
      <c r="BA60" s="680">
        <v>0.19999999999999998</v>
      </c>
      <c r="BB60" s="677">
        <f t="shared" ref="BB60" si="1242">ROUND(BA60*$I60,2)</f>
        <v>357775.78</v>
      </c>
      <c r="BC60" s="680">
        <v>0.19999999999999998</v>
      </c>
      <c r="BD60" s="677">
        <f t="shared" ref="BD60" si="1243">ROUND(BC60*$I60,2)</f>
        <v>357775.78</v>
      </c>
      <c r="BE60" s="680">
        <v>0.19999999999999998</v>
      </c>
      <c r="BF60" s="677">
        <f t="shared" ref="BF60" si="1244">ROUND(BE60*$I60,2)</f>
        <v>357775.78</v>
      </c>
      <c r="BG60" s="680">
        <v>0.19999999999999998</v>
      </c>
      <c r="BH60" s="677">
        <f t="shared" ref="BH60" si="1245">ROUND(BG60*$I60,2)</f>
        <v>357775.78</v>
      </c>
      <c r="BI60" s="680">
        <v>0</v>
      </c>
      <c r="BJ60" s="681">
        <f t="shared" si="1150"/>
        <v>0</v>
      </c>
      <c r="BK60" s="680">
        <v>0</v>
      </c>
      <c r="BL60" s="677">
        <f t="shared" ref="BL60" si="1246">ROUND(BK60*$I60,2)</f>
        <v>0</v>
      </c>
      <c r="BM60" s="680">
        <v>0</v>
      </c>
      <c r="BN60" s="677">
        <f t="shared" ref="BN60" si="1247">ROUND(BM60*$I60,2)</f>
        <v>0</v>
      </c>
      <c r="BO60" s="680">
        <v>0</v>
      </c>
      <c r="BP60" s="677">
        <f t="shared" ref="BP60" si="1248">ROUND(BO60*$I60,2)</f>
        <v>0</v>
      </c>
      <c r="BQ60" s="680">
        <v>0</v>
      </c>
      <c r="BR60" s="677">
        <f t="shared" ref="BR60" si="1249">ROUND(BQ60*$I60,2)</f>
        <v>0</v>
      </c>
      <c r="BS60" s="680">
        <v>0.19999999999999998</v>
      </c>
      <c r="BT60" s="677">
        <f t="shared" ref="BT60" si="1250">ROUND(BS60*$I60,2)</f>
        <v>357775.78</v>
      </c>
      <c r="BU60" s="680">
        <v>0</v>
      </c>
      <c r="BV60" s="677">
        <f t="shared" ref="BV60" si="1251">ROUND(BU60*$I60,2)</f>
        <v>0</v>
      </c>
      <c r="BW60" s="680">
        <v>0</v>
      </c>
      <c r="BX60" s="677">
        <f t="shared" ref="BX60" si="1252">ROUND(BW60*$I60,2)</f>
        <v>0</v>
      </c>
      <c r="BY60" s="680">
        <v>0</v>
      </c>
      <c r="BZ60" s="677">
        <f t="shared" ref="BZ60" si="1253">ROUND(BY60*$I60,2)</f>
        <v>0</v>
      </c>
      <c r="CA60" s="680">
        <f t="shared" si="1157"/>
        <v>1.000000011180187</v>
      </c>
      <c r="CB60" s="677">
        <f t="shared" si="1023"/>
        <v>1788878.9000000001</v>
      </c>
      <c r="CC60" s="664">
        <f t="shared" si="37"/>
        <v>-2.0000000251457095E-2</v>
      </c>
      <c r="CD60" s="665">
        <f t="shared" si="38"/>
        <v>-1.1180186917661578E-8</v>
      </c>
    </row>
    <row r="61" spans="1:82" s="666" customFormat="1" ht="15.6" customHeight="1">
      <c r="A61" s="669" t="s">
        <v>414</v>
      </c>
      <c r="B61" s="737" t="s">
        <v>418</v>
      </c>
      <c r="C61" s="737"/>
      <c r="D61" s="737"/>
      <c r="E61" s="737"/>
      <c r="F61" s="735"/>
      <c r="G61" s="735"/>
      <c r="H61" s="735"/>
      <c r="I61" s="677">
        <v>2512963.66</v>
      </c>
      <c r="J61" s="684">
        <f t="shared" si="1125"/>
        <v>2.7943679697898991E-2</v>
      </c>
      <c r="K61" s="680">
        <v>0</v>
      </c>
      <c r="L61" s="677">
        <f t="shared" ref="L61:N61" si="1254">ROUND(K61*$I61,2)</f>
        <v>0</v>
      </c>
      <c r="M61" s="680">
        <v>0</v>
      </c>
      <c r="N61" s="677">
        <f t="shared" si="1254"/>
        <v>0</v>
      </c>
      <c r="O61" s="680">
        <v>0</v>
      </c>
      <c r="P61" s="677">
        <f t="shared" ref="P61" si="1255">ROUND(O61*$I61,2)</f>
        <v>0</v>
      </c>
      <c r="Q61" s="680">
        <v>0</v>
      </c>
      <c r="R61" s="677">
        <f t="shared" ref="R61" si="1256">ROUND(Q61*$I61,2)</f>
        <v>0</v>
      </c>
      <c r="S61" s="680">
        <v>0</v>
      </c>
      <c r="T61" s="677">
        <f t="shared" ref="T61" si="1257">ROUND(S61*$I61,2)</f>
        <v>0</v>
      </c>
      <c r="U61" s="680">
        <v>0</v>
      </c>
      <c r="V61" s="678">
        <f t="shared" ref="V61" si="1258">ROUND(U61*$I61,2)</f>
        <v>0</v>
      </c>
      <c r="W61" s="680">
        <v>0</v>
      </c>
      <c r="X61" s="677">
        <f t="shared" ref="X61" si="1259">ROUND(W61*$I61,2)</f>
        <v>0</v>
      </c>
      <c r="Y61" s="680">
        <v>0</v>
      </c>
      <c r="Z61" s="677">
        <f t="shared" ref="Z61" si="1260">ROUND(Y61*$I61,2)</f>
        <v>0</v>
      </c>
      <c r="AA61" s="680">
        <v>0</v>
      </c>
      <c r="AB61" s="677">
        <f t="shared" ref="AB61" si="1261">ROUND(AA61*$I61,2)</f>
        <v>0</v>
      </c>
      <c r="AC61" s="680">
        <v>0</v>
      </c>
      <c r="AD61" s="677">
        <f t="shared" ref="AD61" si="1262">ROUND(AC61*$I61,2)</f>
        <v>0</v>
      </c>
      <c r="AE61" s="680">
        <v>0</v>
      </c>
      <c r="AF61" s="677">
        <f t="shared" ref="AF61" si="1263">ROUND(AE61*$I61,2)</f>
        <v>0</v>
      </c>
      <c r="AG61" s="680">
        <v>0</v>
      </c>
      <c r="AH61" s="677">
        <f t="shared" ref="AH61" si="1264">ROUND(AG61*$I61,2)</f>
        <v>0</v>
      </c>
      <c r="AI61" s="680">
        <v>0</v>
      </c>
      <c r="AJ61" s="677">
        <f t="shared" ref="AJ61" si="1265">ROUND(AI61*$I61,2)</f>
        <v>0</v>
      </c>
      <c r="AK61" s="680">
        <v>0</v>
      </c>
      <c r="AL61" s="677">
        <f t="shared" ref="AL61" si="1266">ROUND(AK61*$I61,2)</f>
        <v>0</v>
      </c>
      <c r="AM61" s="680">
        <v>0</v>
      </c>
      <c r="AN61" s="677">
        <f t="shared" ref="AN61" si="1267">ROUND(AM61*$I61,2)</f>
        <v>0</v>
      </c>
      <c r="AO61" s="680">
        <v>0</v>
      </c>
      <c r="AP61" s="677">
        <f t="shared" ref="AP61" si="1268">ROUND(AO61*$I61,2)</f>
        <v>0</v>
      </c>
      <c r="AQ61" s="680">
        <v>0</v>
      </c>
      <c r="AR61" s="677">
        <f t="shared" ref="AR61" si="1269">ROUND(AQ61*$I61,2)</f>
        <v>0</v>
      </c>
      <c r="AS61" s="680">
        <v>0</v>
      </c>
      <c r="AT61" s="677">
        <f t="shared" ref="AT61" si="1270">ROUND(AS61*$I61,2)</f>
        <v>0</v>
      </c>
      <c r="AU61" s="680">
        <v>0</v>
      </c>
      <c r="AV61" s="677">
        <f t="shared" ref="AV61" si="1271">ROUND(AU61*$I61,2)</f>
        <v>0</v>
      </c>
      <c r="AW61" s="680">
        <v>0.1499999992542822</v>
      </c>
      <c r="AX61" s="677">
        <f t="shared" ref="AX61" si="1272">ROUND(AW61*$I61,2)</f>
        <v>376944.55</v>
      </c>
      <c r="AY61" s="680">
        <v>0.1499999992542822</v>
      </c>
      <c r="AZ61" s="677">
        <f t="shared" ref="AZ61" si="1273">ROUND(AY61*$I61,2)</f>
        <v>376944.55</v>
      </c>
      <c r="BA61" s="680">
        <v>0.1499999992542822</v>
      </c>
      <c r="BB61" s="677">
        <f t="shared" ref="BB61" si="1274">ROUND(BA61*$I61,2)</f>
        <v>376944.55</v>
      </c>
      <c r="BC61" s="680">
        <v>0.1499999992542822</v>
      </c>
      <c r="BD61" s="677">
        <f t="shared" ref="BD61" si="1275">ROUND(BC61*$I61,2)</f>
        <v>376944.55</v>
      </c>
      <c r="BE61" s="680">
        <v>0.1499999992542822</v>
      </c>
      <c r="BF61" s="677">
        <f t="shared" ref="BF61" si="1276">ROUND(BE61*$I61,2)</f>
        <v>376944.55</v>
      </c>
      <c r="BG61" s="680">
        <v>0.1499999992542822</v>
      </c>
      <c r="BH61" s="677">
        <f t="shared" ref="BH61" si="1277">ROUND(BG61*$I61,2)</f>
        <v>376944.55</v>
      </c>
      <c r="BI61" s="680">
        <v>0</v>
      </c>
      <c r="BJ61" s="681">
        <f t="shared" si="1150"/>
        <v>0</v>
      </c>
      <c r="BK61" s="680">
        <v>0</v>
      </c>
      <c r="BL61" s="677">
        <f t="shared" ref="BL61" si="1278">ROUND(BK61*$I61,2)</f>
        <v>0</v>
      </c>
      <c r="BM61" s="680">
        <v>0</v>
      </c>
      <c r="BN61" s="677">
        <f t="shared" ref="BN61" si="1279">ROUND(BM61*$I61,2)</f>
        <v>0</v>
      </c>
      <c r="BO61" s="680">
        <v>0</v>
      </c>
      <c r="BP61" s="677">
        <f t="shared" ref="BP61" si="1280">ROUND(BO61*$I61,2)</f>
        <v>0</v>
      </c>
      <c r="BQ61" s="680">
        <v>0</v>
      </c>
      <c r="BR61" s="677">
        <f t="shared" ref="BR61" si="1281">ROUND(BQ61*$I61,2)</f>
        <v>0</v>
      </c>
      <c r="BS61" s="680">
        <v>9.9999999502854806E-2</v>
      </c>
      <c r="BT61" s="677">
        <f>ROUND(BS61*$I61,2)+0.01</f>
        <v>251296.37</v>
      </c>
      <c r="BU61" s="680">
        <v>0</v>
      </c>
      <c r="BV61" s="677">
        <f t="shared" ref="BV61" si="1282">ROUND(BU61*$I61,2)</f>
        <v>0</v>
      </c>
      <c r="BW61" s="680">
        <v>0</v>
      </c>
      <c r="BX61" s="677">
        <f t="shared" ref="BX61" si="1283">ROUND(BW61*$I61,2)</f>
        <v>0</v>
      </c>
      <c r="BY61" s="680">
        <v>0</v>
      </c>
      <c r="BZ61" s="677">
        <f t="shared" ref="BZ61" si="1284">ROUND(BY61*$I61,2)</f>
        <v>0</v>
      </c>
      <c r="CA61" s="680">
        <f t="shared" si="1157"/>
        <v>1.0000000039793651</v>
      </c>
      <c r="CB61" s="677">
        <f t="shared" si="1023"/>
        <v>2512963.67</v>
      </c>
      <c r="CC61" s="664">
        <f t="shared" si="37"/>
        <v>-9.9999997764825821E-3</v>
      </c>
      <c r="CD61" s="665">
        <f t="shared" si="38"/>
        <v>-3.9793650563504692E-9</v>
      </c>
    </row>
    <row r="62" spans="1:82" s="666" customFormat="1" ht="15.6" customHeight="1">
      <c r="A62" s="669" t="s">
        <v>417</v>
      </c>
      <c r="B62" s="735"/>
      <c r="C62" s="735"/>
      <c r="D62" s="735"/>
      <c r="E62" s="735" t="s">
        <v>429</v>
      </c>
      <c r="F62" s="735"/>
      <c r="G62" s="735"/>
      <c r="H62" s="735"/>
      <c r="I62" s="677">
        <v>760523.29</v>
      </c>
      <c r="J62" s="684">
        <f t="shared" si="1125"/>
        <v>8.4568748672443385E-3</v>
      </c>
      <c r="K62" s="680">
        <v>0</v>
      </c>
      <c r="L62" s="677">
        <f t="shared" ref="L62:N62" si="1285">ROUND(K62*$I62,2)</f>
        <v>0</v>
      </c>
      <c r="M62" s="680">
        <v>0</v>
      </c>
      <c r="N62" s="677">
        <f t="shared" si="1285"/>
        <v>0</v>
      </c>
      <c r="O62" s="680">
        <v>0</v>
      </c>
      <c r="P62" s="677">
        <f t="shared" ref="P62" si="1286">ROUND(O62*$I62,2)</f>
        <v>0</v>
      </c>
      <c r="Q62" s="680">
        <v>0</v>
      </c>
      <c r="R62" s="677">
        <f t="shared" ref="R62" si="1287">ROUND(Q62*$I62,2)</f>
        <v>0</v>
      </c>
      <c r="S62" s="680">
        <v>0</v>
      </c>
      <c r="T62" s="677">
        <f t="shared" ref="T62" si="1288">ROUND(S62*$I62,2)</f>
        <v>0</v>
      </c>
      <c r="U62" s="680">
        <v>0</v>
      </c>
      <c r="V62" s="678">
        <f t="shared" ref="V62" si="1289">ROUND(U62*$I62,2)</f>
        <v>0</v>
      </c>
      <c r="W62" s="680">
        <v>0</v>
      </c>
      <c r="X62" s="677">
        <f t="shared" ref="X62" si="1290">ROUND(W62*$I62,2)</f>
        <v>0</v>
      </c>
      <c r="Y62" s="680">
        <v>0</v>
      </c>
      <c r="Z62" s="677">
        <f t="shared" ref="Z62" si="1291">ROUND(Y62*$I62,2)</f>
        <v>0</v>
      </c>
      <c r="AA62" s="680">
        <v>0</v>
      </c>
      <c r="AB62" s="677">
        <f t="shared" ref="AB62" si="1292">ROUND(AA62*$I62,2)</f>
        <v>0</v>
      </c>
      <c r="AC62" s="680">
        <v>0</v>
      </c>
      <c r="AD62" s="677">
        <f t="shared" ref="AD62" si="1293">ROUND(AC62*$I62,2)</f>
        <v>0</v>
      </c>
      <c r="AE62" s="680">
        <v>0</v>
      </c>
      <c r="AF62" s="677">
        <f t="shared" ref="AF62" si="1294">ROUND(AE62*$I62,2)</f>
        <v>0</v>
      </c>
      <c r="AG62" s="680">
        <v>0</v>
      </c>
      <c r="AH62" s="677">
        <f t="shared" ref="AH62" si="1295">ROUND(AG62*$I62,2)</f>
        <v>0</v>
      </c>
      <c r="AI62" s="680">
        <v>0</v>
      </c>
      <c r="AJ62" s="677">
        <f t="shared" ref="AJ62" si="1296">ROUND(AI62*$I62,2)</f>
        <v>0</v>
      </c>
      <c r="AK62" s="680">
        <v>0</v>
      </c>
      <c r="AL62" s="677">
        <f t="shared" ref="AL62" si="1297">ROUND(AK62*$I62,2)</f>
        <v>0</v>
      </c>
      <c r="AM62" s="680">
        <v>0</v>
      </c>
      <c r="AN62" s="677">
        <f t="shared" ref="AN62" si="1298">ROUND(AM62*$I62,2)</f>
        <v>0</v>
      </c>
      <c r="AO62" s="680">
        <v>0</v>
      </c>
      <c r="AP62" s="677">
        <f t="shared" ref="AP62" si="1299">ROUND(AO62*$I62,2)</f>
        <v>0</v>
      </c>
      <c r="AQ62" s="680">
        <v>0</v>
      </c>
      <c r="AR62" s="677">
        <f t="shared" ref="AR62" si="1300">ROUND(AQ62*$I62,2)</f>
        <v>0</v>
      </c>
      <c r="AS62" s="680">
        <v>0</v>
      </c>
      <c r="AT62" s="677">
        <f t="shared" ref="AT62" si="1301">ROUND(AS62*$I62,2)</f>
        <v>0</v>
      </c>
      <c r="AU62" s="680">
        <v>0</v>
      </c>
      <c r="AV62" s="677">
        <f t="shared" ref="AV62" si="1302">ROUND(AU62*$I62,2)</f>
        <v>0</v>
      </c>
      <c r="AW62" s="680">
        <v>0</v>
      </c>
      <c r="AX62" s="677">
        <f t="shared" ref="AX62" si="1303">ROUND(AW62*$I62,2)</f>
        <v>0</v>
      </c>
      <c r="AY62" s="680">
        <v>0</v>
      </c>
      <c r="AZ62" s="677">
        <f t="shared" ref="AZ62" si="1304">ROUND(AY62*$I62,2)</f>
        <v>0</v>
      </c>
      <c r="BA62" s="680">
        <v>0</v>
      </c>
      <c r="BB62" s="677">
        <f t="shared" ref="BB62" si="1305">ROUND(BA62*$I62,2)</f>
        <v>0</v>
      </c>
      <c r="BC62" s="680">
        <v>0</v>
      </c>
      <c r="BD62" s="677">
        <f t="shared" ref="BD62" si="1306">ROUND(BC62*$I62,2)</f>
        <v>0</v>
      </c>
      <c r="BE62" s="680">
        <v>0.50000006570740652</v>
      </c>
      <c r="BF62" s="677">
        <f t="shared" ref="BF62" si="1307">ROUND(BE62*$I62,2)</f>
        <v>380261.69</v>
      </c>
      <c r="BG62" s="680">
        <v>0.20000000657074063</v>
      </c>
      <c r="BH62" s="677">
        <f t="shared" ref="BH62" si="1308">ROUND(BG62*$I62,2)</f>
        <v>152104.66</v>
      </c>
      <c r="BI62" s="680">
        <v>5.0000034496388374E-2</v>
      </c>
      <c r="BJ62" s="681">
        <f t="shared" si="1150"/>
        <v>38026.19</v>
      </c>
      <c r="BK62" s="680">
        <v>0</v>
      </c>
      <c r="BL62" s="677">
        <f t="shared" ref="BL62" si="1309">ROUND(BK62*$I62,2)</f>
        <v>0</v>
      </c>
      <c r="BM62" s="680">
        <v>0</v>
      </c>
      <c r="BN62" s="677">
        <f t="shared" ref="BN62" si="1310">ROUND(BM62*$I62,2)</f>
        <v>0</v>
      </c>
      <c r="BO62" s="680">
        <v>0</v>
      </c>
      <c r="BP62" s="677">
        <f t="shared" ref="BP62" si="1311">ROUND(BO62*$I62,2)</f>
        <v>0</v>
      </c>
      <c r="BQ62" s="680">
        <v>0.14471589743717786</v>
      </c>
      <c r="BR62" s="677">
        <f>ROUND(BQ62*$I62,2)+0.01</f>
        <v>110059.81999999999</v>
      </c>
      <c r="BS62" s="680">
        <v>0.10528414362995116</v>
      </c>
      <c r="BT62" s="677">
        <f>ROUND(BS62*$I62,2)-0.09</f>
        <v>80070.95</v>
      </c>
      <c r="BU62" s="680">
        <v>0</v>
      </c>
      <c r="BV62" s="677">
        <f t="shared" ref="BV62" si="1312">ROUND(BU62*$I62,2)</f>
        <v>0</v>
      </c>
      <c r="BW62" s="680">
        <v>0</v>
      </c>
      <c r="BX62" s="677">
        <f t="shared" ref="BX62" si="1313">ROUND(BW62*$I62,2)</f>
        <v>0</v>
      </c>
      <c r="BY62" s="680">
        <v>0</v>
      </c>
      <c r="BZ62" s="677">
        <f t="shared" ref="BZ62" si="1314">ROUND(BY62*$I62,2)</f>
        <v>0</v>
      </c>
      <c r="CA62" s="680">
        <f t="shared" si="1157"/>
        <v>1.0000000262976825</v>
      </c>
      <c r="CB62" s="677">
        <f t="shared" si="1023"/>
        <v>760523.31</v>
      </c>
      <c r="CC62" s="664">
        <f t="shared" si="37"/>
        <v>-2.0000000018626451E-2</v>
      </c>
      <c r="CD62" s="665">
        <f t="shared" si="38"/>
        <v>-2.6297682505721093E-8</v>
      </c>
    </row>
    <row r="63" spans="1:82" s="666" customFormat="1" ht="12.6">
      <c r="A63" s="669" t="s">
        <v>28</v>
      </c>
      <c r="B63" s="737" t="s">
        <v>1149</v>
      </c>
      <c r="C63" s="737"/>
      <c r="D63" s="737"/>
      <c r="E63" s="737"/>
      <c r="F63" s="735"/>
      <c r="G63" s="735"/>
      <c r="H63" s="735"/>
      <c r="I63" s="672"/>
      <c r="J63" s="675"/>
      <c r="K63" s="676"/>
      <c r="L63" s="677"/>
      <c r="M63" s="676"/>
      <c r="N63" s="677"/>
      <c r="O63" s="676"/>
      <c r="P63" s="677"/>
      <c r="Q63" s="676"/>
      <c r="R63" s="677"/>
      <c r="S63" s="676"/>
      <c r="T63" s="677"/>
      <c r="U63" s="676"/>
      <c r="V63" s="678"/>
      <c r="W63" s="676"/>
      <c r="X63" s="677"/>
      <c r="Y63" s="676"/>
      <c r="Z63" s="677"/>
      <c r="AA63" s="679"/>
      <c r="AB63" s="677"/>
      <c r="AC63" s="679"/>
      <c r="AD63" s="677"/>
      <c r="AE63" s="679"/>
      <c r="AF63" s="677"/>
      <c r="AG63" s="680"/>
      <c r="AH63" s="677"/>
      <c r="AI63" s="679"/>
      <c r="AJ63" s="677"/>
      <c r="AK63" s="679"/>
      <c r="AL63" s="677"/>
      <c r="AM63" s="679"/>
      <c r="AN63" s="677"/>
      <c r="AO63" s="679"/>
      <c r="AP63" s="677"/>
      <c r="AQ63" s="679"/>
      <c r="AR63" s="677"/>
      <c r="AS63" s="679"/>
      <c r="AT63" s="677"/>
      <c r="AU63" s="679"/>
      <c r="AV63" s="677"/>
      <c r="AW63" s="679"/>
      <c r="AX63" s="677"/>
      <c r="AY63" s="679"/>
      <c r="AZ63" s="677"/>
      <c r="BA63" s="679"/>
      <c r="BB63" s="677"/>
      <c r="BC63" s="679"/>
      <c r="BD63" s="677"/>
      <c r="BE63" s="676"/>
      <c r="BF63" s="677"/>
      <c r="BG63" s="679"/>
      <c r="BH63" s="677"/>
      <c r="BI63" s="676"/>
      <c r="BJ63" s="681"/>
      <c r="BK63" s="679"/>
      <c r="BL63" s="677"/>
      <c r="BM63" s="679"/>
      <c r="BN63" s="677"/>
      <c r="BO63" s="679"/>
      <c r="BP63" s="677"/>
      <c r="BQ63" s="679"/>
      <c r="BR63" s="677"/>
      <c r="BS63" s="679"/>
      <c r="BT63" s="677"/>
      <c r="BU63" s="676"/>
      <c r="BV63" s="677"/>
      <c r="BW63" s="676"/>
      <c r="BX63" s="677"/>
      <c r="BY63" s="676"/>
      <c r="BZ63" s="677"/>
      <c r="CA63" s="685">
        <f t="shared" ref="CA63:CB65" si="1315">+BY63+BW63+BU63+BS63+BQ63+BO63+BM63+BK63+BI63+BG63+BE63+BC63+BA63+AY63+AW63+AU63+AS63+AQ63+AO63+AM63+AK63+AI63+AG63+AE63+AC63+AA63+Y63+W63+U63+S63+Q63+O63+M63+K63</f>
        <v>0</v>
      </c>
      <c r="CB63" s="683">
        <f t="shared" si="1315"/>
        <v>0</v>
      </c>
      <c r="CC63" s="664">
        <f t="shared" si="37"/>
        <v>0</v>
      </c>
      <c r="CD63" s="665" t="e">
        <f t="shared" si="38"/>
        <v>#DIV/0!</v>
      </c>
    </row>
    <row r="64" spans="1:82" s="666" customFormat="1" ht="15.6" customHeight="1">
      <c r="A64" s="669" t="s">
        <v>54</v>
      </c>
      <c r="B64" s="735"/>
      <c r="C64" s="735"/>
      <c r="D64" s="735"/>
      <c r="E64" s="735" t="s">
        <v>1320</v>
      </c>
      <c r="F64" s="735"/>
      <c r="G64" s="735"/>
      <c r="H64" s="735"/>
      <c r="I64" s="677">
        <v>1979496</v>
      </c>
      <c r="J64" s="684">
        <f t="shared" ref="J64:J65" si="1316">+I64/$I$75</f>
        <v>2.2011620409692775E-2</v>
      </c>
      <c r="K64" s="680">
        <v>0</v>
      </c>
      <c r="L64" s="677">
        <f t="shared" ref="L64:N64" si="1317">ROUND(K64*$I64,2)</f>
        <v>0</v>
      </c>
      <c r="M64" s="680">
        <v>0</v>
      </c>
      <c r="N64" s="677">
        <f t="shared" si="1317"/>
        <v>0</v>
      </c>
      <c r="O64" s="680">
        <v>0</v>
      </c>
      <c r="P64" s="677">
        <f t="shared" ref="P64" si="1318">ROUND(O64*$I64,2)</f>
        <v>0</v>
      </c>
      <c r="Q64" s="680">
        <v>0</v>
      </c>
      <c r="R64" s="677">
        <f t="shared" ref="R64" si="1319">ROUND(Q64*$I64,2)</f>
        <v>0</v>
      </c>
      <c r="S64" s="680">
        <v>0</v>
      </c>
      <c r="T64" s="677">
        <f t="shared" ref="T64" si="1320">ROUND(S64*$I64,2)</f>
        <v>0</v>
      </c>
      <c r="U64" s="680">
        <v>0</v>
      </c>
      <c r="V64" s="678">
        <f t="shared" ref="V64" si="1321">ROUND(U64*$I64,2)</f>
        <v>0</v>
      </c>
      <c r="W64" s="680">
        <v>0</v>
      </c>
      <c r="X64" s="677">
        <f t="shared" ref="X64" si="1322">ROUND(W64*$I64,2)</f>
        <v>0</v>
      </c>
      <c r="Y64" s="680">
        <v>0</v>
      </c>
      <c r="Z64" s="677">
        <f t="shared" ref="Z64" si="1323">ROUND(Y64*$I64,2)</f>
        <v>0</v>
      </c>
      <c r="AA64" s="680">
        <v>0</v>
      </c>
      <c r="AB64" s="677">
        <f t="shared" ref="AB64" si="1324">ROUND(AA64*$I64,2)</f>
        <v>0</v>
      </c>
      <c r="AC64" s="680">
        <v>0.04</v>
      </c>
      <c r="AD64" s="677">
        <f t="shared" ref="AD64" si="1325">ROUND(AC64*$I64,2)</f>
        <v>79179.839999999997</v>
      </c>
      <c r="AE64" s="680">
        <v>0.04</v>
      </c>
      <c r="AF64" s="677">
        <f t="shared" ref="AF64" si="1326">ROUND(AE64*$I64,2)</f>
        <v>79179.839999999997</v>
      </c>
      <c r="AG64" s="680">
        <v>0.04</v>
      </c>
      <c r="AH64" s="677">
        <f t="shared" ref="AH64" si="1327">ROUND(AG64*$I64,2)</f>
        <v>79179.839999999997</v>
      </c>
      <c r="AI64" s="680">
        <v>0.04</v>
      </c>
      <c r="AJ64" s="677">
        <f t="shared" ref="AJ64" si="1328">ROUND(AI64*$I64,2)</f>
        <v>79179.839999999997</v>
      </c>
      <c r="AK64" s="680">
        <v>0.04</v>
      </c>
      <c r="AL64" s="677">
        <f t="shared" ref="AL64" si="1329">ROUND(AK64*$I64,2)</f>
        <v>79179.839999999997</v>
      </c>
      <c r="AM64" s="680">
        <v>0.04</v>
      </c>
      <c r="AN64" s="677">
        <f t="shared" ref="AN64" si="1330">ROUND(AM64*$I64,2)</f>
        <v>79179.839999999997</v>
      </c>
      <c r="AO64" s="680">
        <v>0.04</v>
      </c>
      <c r="AP64" s="677">
        <f t="shared" ref="AP64" si="1331">ROUND(AO64*$I64,2)</f>
        <v>79179.839999999997</v>
      </c>
      <c r="AQ64" s="680">
        <v>0.04</v>
      </c>
      <c r="AR64" s="677">
        <f t="shared" ref="AR64" si="1332">ROUND(AQ64*$I64,2)</f>
        <v>79179.839999999997</v>
      </c>
      <c r="AS64" s="680">
        <v>0.04</v>
      </c>
      <c r="AT64" s="677">
        <f t="shared" ref="AT64" si="1333">ROUND(AS64*$I64,2)</f>
        <v>79179.839999999997</v>
      </c>
      <c r="AU64" s="680">
        <v>0.04</v>
      </c>
      <c r="AV64" s="677">
        <f t="shared" ref="AV64" si="1334">ROUND(AU64*$I64,2)</f>
        <v>79179.839999999997</v>
      </c>
      <c r="AW64" s="680">
        <v>0.04</v>
      </c>
      <c r="AX64" s="677">
        <f t="shared" ref="AX64" si="1335">ROUND(AW64*$I64,2)</f>
        <v>79179.839999999997</v>
      </c>
      <c r="AY64" s="680">
        <v>0.04</v>
      </c>
      <c r="AZ64" s="677">
        <f t="shared" ref="AZ64" si="1336">ROUND(AY64*$I64,2)</f>
        <v>79179.839999999997</v>
      </c>
      <c r="BA64" s="680">
        <v>0.04</v>
      </c>
      <c r="BB64" s="677">
        <f t="shared" ref="BB64" si="1337">ROUND(BA64*$I64,2)</f>
        <v>79179.839999999997</v>
      </c>
      <c r="BC64" s="680">
        <v>0.06</v>
      </c>
      <c r="BD64" s="677">
        <f t="shared" ref="BD64" si="1338">ROUND(BC64*$I64,2)</f>
        <v>118769.76</v>
      </c>
      <c r="BE64" s="680">
        <v>0.06</v>
      </c>
      <c r="BF64" s="677">
        <f t="shared" ref="BF64" si="1339">ROUND(BE64*$I64,2)</f>
        <v>118769.76</v>
      </c>
      <c r="BG64" s="680">
        <v>0.06</v>
      </c>
      <c r="BH64" s="677">
        <f t="shared" ref="BH64" si="1340">ROUND(BG64*$I64,2)</f>
        <v>118769.76</v>
      </c>
      <c r="BI64" s="680">
        <v>0.02</v>
      </c>
      <c r="BJ64" s="681">
        <f t="shared" ref="BJ64:BJ65" si="1341">ROUND(BI64*$I64,2)</f>
        <v>39589.919999999998</v>
      </c>
      <c r="BK64" s="680">
        <v>0.06</v>
      </c>
      <c r="BL64" s="677">
        <f t="shared" ref="BL64" si="1342">ROUND(BK64*$I64,2)</f>
        <v>118769.76</v>
      </c>
      <c r="BM64" s="680">
        <v>0.04</v>
      </c>
      <c r="BN64" s="677">
        <f t="shared" ref="BN64" si="1343">ROUND(BM64*$I64,2)</f>
        <v>79179.839999999997</v>
      </c>
      <c r="BO64" s="680">
        <v>0.06</v>
      </c>
      <c r="BP64" s="677">
        <f t="shared" ref="BP64" si="1344">ROUND(BO64*$I64,2)</f>
        <v>118769.76</v>
      </c>
      <c r="BQ64" s="680">
        <v>0.06</v>
      </c>
      <c r="BR64" s="677">
        <f t="shared" ref="BR64" si="1345">ROUND(BQ64*$I64,2)</f>
        <v>118769.76</v>
      </c>
      <c r="BS64" s="680">
        <v>0.06</v>
      </c>
      <c r="BT64" s="677">
        <f t="shared" ref="BT64" si="1346">ROUND(BS64*$I64,2)</f>
        <v>118769.76</v>
      </c>
      <c r="BU64" s="680">
        <v>0</v>
      </c>
      <c r="BV64" s="677">
        <f t="shared" ref="BV64" si="1347">ROUND(BU64*$I64,2)</f>
        <v>0</v>
      </c>
      <c r="BW64" s="680">
        <v>0</v>
      </c>
      <c r="BX64" s="677">
        <f t="shared" ref="BX64" si="1348">ROUND(BW64*$I64,2)</f>
        <v>0</v>
      </c>
      <c r="BY64" s="680">
        <v>0</v>
      </c>
      <c r="BZ64" s="677">
        <f t="shared" ref="BZ64" si="1349">ROUND(BY64*$I64,2)</f>
        <v>0</v>
      </c>
      <c r="CA64" s="680">
        <f t="shared" ref="CA64:CA65" si="1350">+CB64/I64</f>
        <v>1.0000000000000004</v>
      </c>
      <c r="CB64" s="677">
        <f t="shared" si="1315"/>
        <v>1979496.0000000009</v>
      </c>
      <c r="CC64" s="664">
        <f t="shared" si="37"/>
        <v>0</v>
      </c>
      <c r="CD64" s="665">
        <f t="shared" si="38"/>
        <v>0</v>
      </c>
    </row>
    <row r="65" spans="1:82" s="666" customFormat="1" ht="15.6" customHeight="1">
      <c r="A65" s="669" t="s">
        <v>55</v>
      </c>
      <c r="B65" s="735"/>
      <c r="C65" s="735"/>
      <c r="D65" s="735"/>
      <c r="E65" s="735" t="s">
        <v>1321</v>
      </c>
      <c r="F65" s="735"/>
      <c r="G65" s="735"/>
      <c r="H65" s="735"/>
      <c r="I65" s="677">
        <v>255868.42</v>
      </c>
      <c r="J65" s="684">
        <f t="shared" si="1316"/>
        <v>2.8452083438753315E-3</v>
      </c>
      <c r="K65" s="680">
        <v>0</v>
      </c>
      <c r="L65" s="677">
        <f t="shared" ref="L65:N65" si="1351">ROUND(K65*$I65,2)</f>
        <v>0</v>
      </c>
      <c r="M65" s="680">
        <v>0</v>
      </c>
      <c r="N65" s="677">
        <f t="shared" si="1351"/>
        <v>0</v>
      </c>
      <c r="O65" s="680">
        <v>0</v>
      </c>
      <c r="P65" s="677">
        <f t="shared" ref="P65" si="1352">ROUND(O65*$I65,2)</f>
        <v>0</v>
      </c>
      <c r="Q65" s="680">
        <v>0</v>
      </c>
      <c r="R65" s="677">
        <f t="shared" ref="R65" si="1353">ROUND(Q65*$I65,2)</f>
        <v>0</v>
      </c>
      <c r="S65" s="680">
        <v>0</v>
      </c>
      <c r="T65" s="677">
        <f t="shared" ref="T65" si="1354">ROUND(S65*$I65,2)</f>
        <v>0</v>
      </c>
      <c r="U65" s="680">
        <v>0</v>
      </c>
      <c r="V65" s="678">
        <f t="shared" ref="V65" si="1355">ROUND(U65*$I65,2)</f>
        <v>0</v>
      </c>
      <c r="W65" s="680">
        <v>0</v>
      </c>
      <c r="X65" s="677">
        <f t="shared" ref="X65" si="1356">ROUND(W65*$I65,2)</f>
        <v>0</v>
      </c>
      <c r="Y65" s="680">
        <v>0</v>
      </c>
      <c r="Z65" s="677">
        <f t="shared" ref="Z65" si="1357">ROUND(Y65*$I65,2)</f>
        <v>0</v>
      </c>
      <c r="AA65" s="680">
        <v>0</v>
      </c>
      <c r="AB65" s="677">
        <f t="shared" ref="AB65" si="1358">ROUND(AA65*$I65,2)</f>
        <v>0</v>
      </c>
      <c r="AC65" s="680">
        <v>0</v>
      </c>
      <c r="AD65" s="677">
        <f t="shared" ref="AD65" si="1359">ROUND(AC65*$I65,2)</f>
        <v>0</v>
      </c>
      <c r="AE65" s="680">
        <v>0</v>
      </c>
      <c r="AF65" s="677">
        <f t="shared" ref="AF65" si="1360">ROUND(AE65*$I65,2)</f>
        <v>0</v>
      </c>
      <c r="AG65" s="680">
        <v>0</v>
      </c>
      <c r="AH65" s="677">
        <f t="shared" ref="AH65" si="1361">ROUND(AG65*$I65,2)</f>
        <v>0</v>
      </c>
      <c r="AI65" s="680">
        <v>0</v>
      </c>
      <c r="AJ65" s="677">
        <f t="shared" ref="AJ65" si="1362">ROUND(AI65*$I65,2)</f>
        <v>0</v>
      </c>
      <c r="AK65" s="680">
        <v>0</v>
      </c>
      <c r="AL65" s="677">
        <f t="shared" ref="AL65" si="1363">ROUND(AK65*$I65,2)</f>
        <v>0</v>
      </c>
      <c r="AM65" s="680">
        <v>0</v>
      </c>
      <c r="AN65" s="677">
        <f t="shared" ref="AN65" si="1364">ROUND(AM65*$I65,2)</f>
        <v>0</v>
      </c>
      <c r="AO65" s="680">
        <v>0</v>
      </c>
      <c r="AP65" s="677">
        <f t="shared" ref="AP65" si="1365">ROUND(AO65*$I65,2)</f>
        <v>0</v>
      </c>
      <c r="AQ65" s="680">
        <v>0</v>
      </c>
      <c r="AR65" s="677">
        <f t="shared" ref="AR65" si="1366">ROUND(AQ65*$I65,2)</f>
        <v>0</v>
      </c>
      <c r="AS65" s="680">
        <v>0</v>
      </c>
      <c r="AT65" s="677">
        <f t="shared" ref="AT65" si="1367">ROUND(AS65*$I65,2)</f>
        <v>0</v>
      </c>
      <c r="AU65" s="680">
        <v>0</v>
      </c>
      <c r="AV65" s="677">
        <f t="shared" ref="AV65" si="1368">ROUND(AU65*$I65,2)</f>
        <v>0</v>
      </c>
      <c r="AW65" s="680">
        <v>0</v>
      </c>
      <c r="AX65" s="677">
        <f t="shared" ref="AX65" si="1369">ROUND(AW65*$I65,2)</f>
        <v>0</v>
      </c>
      <c r="AY65" s="680">
        <v>0</v>
      </c>
      <c r="AZ65" s="677">
        <f t="shared" ref="AZ65" si="1370">ROUND(AY65*$I65,2)</f>
        <v>0</v>
      </c>
      <c r="BA65" s="680">
        <v>0</v>
      </c>
      <c r="BB65" s="677">
        <f t="shared" ref="BB65" si="1371">ROUND(BA65*$I65,2)</f>
        <v>0</v>
      </c>
      <c r="BC65" s="680">
        <v>0</v>
      </c>
      <c r="BD65" s="677">
        <f t="shared" ref="BD65" si="1372">ROUND(BC65*$I65,2)</f>
        <v>0</v>
      </c>
      <c r="BE65" s="680">
        <v>0.39999994570959435</v>
      </c>
      <c r="BF65" s="677">
        <f t="shared" ref="BF65" si="1373">ROUND(BE65*$I65,2)</f>
        <v>102347.35</v>
      </c>
      <c r="BG65" s="680">
        <v>0.39999994570959435</v>
      </c>
      <c r="BH65" s="677">
        <f t="shared" ref="BH65" si="1374">ROUND(BG65*$I65,2)</f>
        <v>102347.35</v>
      </c>
      <c r="BI65" s="680">
        <v>0.19999997285479718</v>
      </c>
      <c r="BJ65" s="681">
        <f t="shared" si="1341"/>
        <v>51173.68</v>
      </c>
      <c r="BK65" s="680">
        <v>0</v>
      </c>
      <c r="BL65" s="677">
        <f t="shared" ref="BL65" si="1375">ROUND(BK65*$I65,2)</f>
        <v>0</v>
      </c>
      <c r="BM65" s="680">
        <v>0</v>
      </c>
      <c r="BN65" s="677">
        <f t="shared" ref="BN65" si="1376">ROUND(BM65*$I65,2)</f>
        <v>0</v>
      </c>
      <c r="BO65" s="680">
        <v>0</v>
      </c>
      <c r="BP65" s="677">
        <f t="shared" ref="BP65" si="1377">ROUND(BO65*$I65,2)</f>
        <v>0</v>
      </c>
      <c r="BQ65" s="680">
        <v>0</v>
      </c>
      <c r="BR65" s="677">
        <f t="shared" ref="BR65" si="1378">ROUND(BQ65*$I65,2)</f>
        <v>0</v>
      </c>
      <c r="BS65" s="680">
        <v>0</v>
      </c>
      <c r="BT65" s="677">
        <f t="shared" ref="BT65" si="1379">ROUND(BS65*$I65,2)</f>
        <v>0</v>
      </c>
      <c r="BU65" s="680">
        <v>0</v>
      </c>
      <c r="BV65" s="677">
        <f t="shared" ref="BV65" si="1380">ROUND(BU65*$I65,2)</f>
        <v>0</v>
      </c>
      <c r="BW65" s="680">
        <v>0</v>
      </c>
      <c r="BX65" s="677">
        <f t="shared" ref="BX65" si="1381">ROUND(BW65*$I65,2)</f>
        <v>0</v>
      </c>
      <c r="BY65" s="680">
        <v>0</v>
      </c>
      <c r="BZ65" s="677">
        <f t="shared" ref="BZ65" si="1382">ROUND(BY65*$I65,2)</f>
        <v>0</v>
      </c>
      <c r="CA65" s="680">
        <f t="shared" si="1350"/>
        <v>0.99999984366964856</v>
      </c>
      <c r="CB65" s="677">
        <f t="shared" si="1315"/>
        <v>255868.38</v>
      </c>
      <c r="CC65" s="664">
        <f t="shared" si="37"/>
        <v>4.0000000008149073E-2</v>
      </c>
      <c r="CD65" s="665">
        <f t="shared" si="38"/>
        <v>1.5633035138978492E-7</v>
      </c>
    </row>
    <row r="66" spans="1:82" s="666" customFormat="1" ht="15.6" customHeight="1">
      <c r="A66" s="669" t="s">
        <v>30</v>
      </c>
      <c r="B66" s="735"/>
      <c r="C66" s="735"/>
      <c r="D66" s="735"/>
      <c r="E66" s="737" t="s">
        <v>415</v>
      </c>
      <c r="F66" s="737"/>
      <c r="G66" s="737"/>
      <c r="H66" s="737"/>
      <c r="I66" s="677">
        <v>14012556</v>
      </c>
      <c r="J66" s="684">
        <f t="shared" ref="J66" si="1383">+I66/$I$75</f>
        <v>0.15581696737026141</v>
      </c>
      <c r="K66" s="680">
        <v>0</v>
      </c>
      <c r="L66" s="677">
        <f t="shared" ref="L66:N66" si="1384">ROUND(K66*$I66,2)</f>
        <v>0</v>
      </c>
      <c r="M66" s="680">
        <v>0</v>
      </c>
      <c r="N66" s="677">
        <f t="shared" si="1384"/>
        <v>0</v>
      </c>
      <c r="O66" s="680">
        <v>0</v>
      </c>
      <c r="P66" s="677">
        <f t="shared" ref="P66" si="1385">ROUND(O66*$I66,2)</f>
        <v>0</v>
      </c>
      <c r="Q66" s="680">
        <v>0</v>
      </c>
      <c r="R66" s="677">
        <f t="shared" ref="R66" si="1386">ROUND(Q66*$I66,2)</f>
        <v>0</v>
      </c>
      <c r="S66" s="680">
        <v>0</v>
      </c>
      <c r="T66" s="677">
        <f t="shared" ref="T66" si="1387">ROUND(S66*$I66,2)</f>
        <v>0</v>
      </c>
      <c r="U66" s="680">
        <v>0</v>
      </c>
      <c r="V66" s="678">
        <f t="shared" ref="V66" si="1388">ROUND(U66*$I66,2)</f>
        <v>0</v>
      </c>
      <c r="W66" s="680">
        <v>0</v>
      </c>
      <c r="X66" s="677">
        <f t="shared" ref="X66" si="1389">ROUND(W66*$I66,2)</f>
        <v>0</v>
      </c>
      <c r="Y66" s="680">
        <v>0</v>
      </c>
      <c r="Z66" s="677">
        <f t="shared" ref="Z66" si="1390">ROUND(Y66*$I66,2)</f>
        <v>0</v>
      </c>
      <c r="AA66" s="680">
        <v>0</v>
      </c>
      <c r="AB66" s="677">
        <f t="shared" ref="AB66" si="1391">ROUND(AA66*$I66,2)</f>
        <v>0</v>
      </c>
      <c r="AC66" s="680">
        <v>0</v>
      </c>
      <c r="AD66" s="677">
        <f t="shared" ref="AD66" si="1392">ROUND(AC66*$I66,2)</f>
        <v>0</v>
      </c>
      <c r="AE66" s="680">
        <v>0</v>
      </c>
      <c r="AF66" s="677">
        <f t="shared" ref="AF66" si="1393">ROUND(AE66*$I66,2)</f>
        <v>0</v>
      </c>
      <c r="AG66" s="680">
        <v>0</v>
      </c>
      <c r="AH66" s="677">
        <f t="shared" ref="AH66" si="1394">ROUND(AG66*$I66,2)</f>
        <v>0</v>
      </c>
      <c r="AI66" s="680">
        <v>0</v>
      </c>
      <c r="AJ66" s="677">
        <f t="shared" ref="AJ66" si="1395">ROUND(AI66*$I66,2)</f>
        <v>0</v>
      </c>
      <c r="AK66" s="680">
        <v>0</v>
      </c>
      <c r="AL66" s="677">
        <f t="shared" ref="AL66" si="1396">ROUND(AK66*$I66,2)</f>
        <v>0</v>
      </c>
      <c r="AM66" s="680">
        <v>0</v>
      </c>
      <c r="AN66" s="677">
        <f t="shared" ref="AN66" si="1397">ROUND(AM66*$I66,2)</f>
        <v>0</v>
      </c>
      <c r="AO66" s="680">
        <v>0</v>
      </c>
      <c r="AP66" s="677">
        <f t="shared" ref="AP66" si="1398">ROUND(AO66*$I66,2)</f>
        <v>0</v>
      </c>
      <c r="AQ66" s="680">
        <v>0</v>
      </c>
      <c r="AR66" s="677">
        <f t="shared" ref="AR66" si="1399">ROUND(AQ66*$I66,2)</f>
        <v>0</v>
      </c>
      <c r="AS66" s="680">
        <v>0.06</v>
      </c>
      <c r="AT66" s="677">
        <f t="shared" ref="AT66" si="1400">ROUND(AS66*$I66,2)</f>
        <v>840753.36</v>
      </c>
      <c r="AU66" s="680">
        <v>0.06</v>
      </c>
      <c r="AV66" s="677">
        <f t="shared" ref="AV66" si="1401">ROUND(AU66*$I66,2)</f>
        <v>840753.36</v>
      </c>
      <c r="AW66" s="680">
        <v>0.06</v>
      </c>
      <c r="AX66" s="677">
        <f t="shared" ref="AX66" si="1402">ROUND(AW66*$I66,2)</f>
        <v>840753.36</v>
      </c>
      <c r="AY66" s="680">
        <v>0.06</v>
      </c>
      <c r="AZ66" s="677">
        <f t="shared" ref="AZ66" si="1403">ROUND(AY66*$I66,2)</f>
        <v>840753.36</v>
      </c>
      <c r="BA66" s="680">
        <v>0.09</v>
      </c>
      <c r="BB66" s="677">
        <f t="shared" ref="BB66" si="1404">ROUND(BA66*$I66,2)</f>
        <v>1261130.04</v>
      </c>
      <c r="BC66" s="680">
        <v>0.09</v>
      </c>
      <c r="BD66" s="677">
        <f t="shared" ref="BD66" si="1405">ROUND(BC66*$I66,2)</f>
        <v>1261130.04</v>
      </c>
      <c r="BE66" s="680">
        <v>0.09</v>
      </c>
      <c r="BF66" s="677">
        <f t="shared" ref="BF66" si="1406">ROUND(BE66*$I66,2)</f>
        <v>1261130.04</v>
      </c>
      <c r="BG66" s="680">
        <v>0.09</v>
      </c>
      <c r="BH66" s="677">
        <f t="shared" ref="BH66" si="1407">ROUND(BG66*$I66,2)</f>
        <v>1261130.04</v>
      </c>
      <c r="BI66" s="680">
        <v>4.3922630000000004E-3</v>
      </c>
      <c r="BJ66" s="681">
        <f t="shared" ref="BJ66" si="1408">ROUND(BI66*$I66,2)</f>
        <v>61546.83</v>
      </c>
      <c r="BK66" s="680"/>
      <c r="BL66" s="677">
        <f t="shared" ref="BL66" si="1409">ROUND(BK66*$I66,2)</f>
        <v>0</v>
      </c>
      <c r="BM66" s="680">
        <v>0.1</v>
      </c>
      <c r="BN66" s="677">
        <f t="shared" ref="BN66" si="1410">ROUND(BM66*$I66,2)</f>
        <v>1401255.6</v>
      </c>
      <c r="BO66" s="680">
        <v>0.1</v>
      </c>
      <c r="BP66" s="677">
        <f t="shared" ref="BP66" si="1411">ROUND(BO66*$I66,2)</f>
        <v>1401255.6</v>
      </c>
      <c r="BQ66" s="680">
        <v>0.1</v>
      </c>
      <c r="BR66" s="677">
        <f t="shared" ref="BR66" si="1412">ROUND(BQ66*$I66,2)</f>
        <v>1401255.6</v>
      </c>
      <c r="BS66" s="680">
        <v>9.5607739999999997E-2</v>
      </c>
      <c r="BT66" s="677">
        <f>ROUND(BS66*$I66,2)-0.03</f>
        <v>1339708.78</v>
      </c>
      <c r="BU66" s="680">
        <v>0</v>
      </c>
      <c r="BV66" s="677">
        <f t="shared" ref="BV66" si="1413">ROUND(BU66*$I66,2)</f>
        <v>0</v>
      </c>
      <c r="BW66" s="680">
        <v>0</v>
      </c>
      <c r="BX66" s="677">
        <f t="shared" ref="BX66" si="1414">ROUND(BW66*$I66,2)</f>
        <v>0</v>
      </c>
      <c r="BY66" s="680">
        <v>0</v>
      </c>
      <c r="BZ66" s="677">
        <f t="shared" ref="BZ66" si="1415">ROUND(BY66*$I66,2)</f>
        <v>0</v>
      </c>
      <c r="CA66" s="680">
        <f t="shared" ref="CA66" si="1416">+CB66/I66</f>
        <v>1.0000000007136456</v>
      </c>
      <c r="CB66" s="677">
        <f t="shared" ref="CA66:CB73" si="1417">+BZ66+BX66+BV66+BT66+BR66+BP66+BN66+BL66+BJ66+BH66+BF66+BD66+BB66+AZ66+AX66+AV66+AT66+AR66+AP66+AN66+AL66+AJ66+AH66+AF66+AD66+AB66+Z66+X66+V66+T66+R66+P66+N66+L66</f>
        <v>14012556.009999998</v>
      </c>
      <c r="CC66" s="664">
        <f t="shared" ref="CC66:CC81" si="1418">+I66-CB66</f>
        <v>-9.9999979138374329E-3</v>
      </c>
      <c r="CD66" s="665">
        <f t="shared" ref="CD66:CD81" si="1419">+CC66/$I66</f>
        <v>-7.1364552718557789E-10</v>
      </c>
    </row>
    <row r="67" spans="1:82" s="666" customFormat="1" ht="12.6">
      <c r="A67" s="669" t="s">
        <v>32</v>
      </c>
      <c r="B67" s="737" t="s">
        <v>1334</v>
      </c>
      <c r="C67" s="737"/>
      <c r="D67" s="737"/>
      <c r="E67" s="737"/>
      <c r="F67" s="735"/>
      <c r="G67" s="736"/>
      <c r="H67" s="736"/>
      <c r="I67" s="688"/>
      <c r="J67" s="675"/>
      <c r="K67" s="676"/>
      <c r="L67" s="677"/>
      <c r="M67" s="676"/>
      <c r="N67" s="677"/>
      <c r="O67" s="676"/>
      <c r="P67" s="677"/>
      <c r="Q67" s="676"/>
      <c r="R67" s="677"/>
      <c r="S67" s="676"/>
      <c r="T67" s="677"/>
      <c r="U67" s="676"/>
      <c r="V67" s="678"/>
      <c r="W67" s="676"/>
      <c r="X67" s="677"/>
      <c r="Y67" s="676"/>
      <c r="Z67" s="677"/>
      <c r="AA67" s="679"/>
      <c r="AB67" s="677"/>
      <c r="AC67" s="679"/>
      <c r="AD67" s="677"/>
      <c r="AE67" s="679"/>
      <c r="AF67" s="677"/>
      <c r="AG67" s="680"/>
      <c r="AH67" s="677"/>
      <c r="AI67" s="679"/>
      <c r="AJ67" s="677"/>
      <c r="AK67" s="679"/>
      <c r="AL67" s="677"/>
      <c r="AM67" s="679"/>
      <c r="AN67" s="677"/>
      <c r="AO67" s="679"/>
      <c r="AP67" s="677"/>
      <c r="AQ67" s="679"/>
      <c r="AR67" s="677"/>
      <c r="AS67" s="679"/>
      <c r="AT67" s="677"/>
      <c r="AU67" s="679"/>
      <c r="AV67" s="677"/>
      <c r="AW67" s="679"/>
      <c r="AX67" s="677"/>
      <c r="AY67" s="679"/>
      <c r="AZ67" s="677"/>
      <c r="BA67" s="679"/>
      <c r="BB67" s="677"/>
      <c r="BC67" s="679"/>
      <c r="BD67" s="677"/>
      <c r="BE67" s="676"/>
      <c r="BF67" s="677"/>
      <c r="BG67" s="679"/>
      <c r="BH67" s="677"/>
      <c r="BI67" s="676"/>
      <c r="BJ67" s="681"/>
      <c r="BK67" s="679"/>
      <c r="BL67" s="677"/>
      <c r="BM67" s="679"/>
      <c r="BN67" s="677"/>
      <c r="BO67" s="679"/>
      <c r="BP67" s="677"/>
      <c r="BQ67" s="679"/>
      <c r="BR67" s="677"/>
      <c r="BS67" s="679"/>
      <c r="BT67" s="677"/>
      <c r="BU67" s="676"/>
      <c r="BV67" s="677"/>
      <c r="BW67" s="676"/>
      <c r="BX67" s="677"/>
      <c r="BY67" s="676"/>
      <c r="BZ67" s="677"/>
      <c r="CA67" s="685">
        <f t="shared" si="1417"/>
        <v>0</v>
      </c>
      <c r="CB67" s="683">
        <f t="shared" si="1417"/>
        <v>0</v>
      </c>
      <c r="CC67" s="664">
        <f t="shared" si="1418"/>
        <v>0</v>
      </c>
      <c r="CD67" s="665" t="e">
        <f t="shared" si="1419"/>
        <v>#DIV/0!</v>
      </c>
    </row>
    <row r="68" spans="1:82" s="666" customFormat="1" ht="15.6" customHeight="1">
      <c r="A68" s="669" t="s">
        <v>57</v>
      </c>
      <c r="B68" s="735"/>
      <c r="C68" s="735"/>
      <c r="D68" s="735"/>
      <c r="E68" s="735" t="s">
        <v>433</v>
      </c>
      <c r="F68" s="735"/>
      <c r="G68" s="735"/>
      <c r="H68" s="735"/>
      <c r="I68" s="677">
        <v>63202.94</v>
      </c>
      <c r="J68" s="684">
        <f t="shared" ref="J68" si="1420">+I68/$I$75</f>
        <v>7.0280471597648493E-4</v>
      </c>
      <c r="K68" s="680">
        <v>0</v>
      </c>
      <c r="L68" s="677">
        <f t="shared" ref="L68:N68" si="1421">ROUND(K68*$I68,2)</f>
        <v>0</v>
      </c>
      <c r="M68" s="680">
        <v>0</v>
      </c>
      <c r="N68" s="677">
        <f t="shared" si="1421"/>
        <v>0</v>
      </c>
      <c r="O68" s="680">
        <v>0</v>
      </c>
      <c r="P68" s="677">
        <f t="shared" ref="P68" si="1422">ROUND(O68*$I68,2)</f>
        <v>0</v>
      </c>
      <c r="Q68" s="680">
        <v>0</v>
      </c>
      <c r="R68" s="677">
        <f t="shared" ref="R68" si="1423">ROUND(Q68*$I68,2)</f>
        <v>0</v>
      </c>
      <c r="S68" s="680">
        <v>0</v>
      </c>
      <c r="T68" s="677">
        <f t="shared" ref="T68" si="1424">ROUND(S68*$I68,2)</f>
        <v>0</v>
      </c>
      <c r="U68" s="680">
        <v>0</v>
      </c>
      <c r="V68" s="678">
        <f t="shared" ref="V68" si="1425">ROUND(U68*$I68,2)</f>
        <v>0</v>
      </c>
      <c r="W68" s="680">
        <v>0</v>
      </c>
      <c r="X68" s="677">
        <f t="shared" ref="X68" si="1426">ROUND(W68*$I68,2)</f>
        <v>0</v>
      </c>
      <c r="Y68" s="680">
        <v>0</v>
      </c>
      <c r="Z68" s="677">
        <f t="shared" ref="Z68" si="1427">ROUND(Y68*$I68,2)</f>
        <v>0</v>
      </c>
      <c r="AA68" s="680">
        <v>0</v>
      </c>
      <c r="AB68" s="677">
        <f t="shared" ref="AB68" si="1428">ROUND(AA68*$I68,2)</f>
        <v>0</v>
      </c>
      <c r="AC68" s="680">
        <v>0</v>
      </c>
      <c r="AD68" s="677">
        <f t="shared" ref="AD68" si="1429">ROUND(AC68*$I68,2)</f>
        <v>0</v>
      </c>
      <c r="AE68" s="680">
        <v>0</v>
      </c>
      <c r="AF68" s="677">
        <f t="shared" ref="AF68" si="1430">ROUND(AE68*$I68,2)</f>
        <v>0</v>
      </c>
      <c r="AG68" s="680">
        <v>0</v>
      </c>
      <c r="AH68" s="677">
        <f t="shared" ref="AH68" si="1431">ROUND(AG68*$I68,2)</f>
        <v>0</v>
      </c>
      <c r="AI68" s="680">
        <v>0</v>
      </c>
      <c r="AJ68" s="677">
        <f t="shared" ref="AJ68" si="1432">ROUND(AI68*$I68,2)</f>
        <v>0</v>
      </c>
      <c r="AK68" s="680">
        <v>0</v>
      </c>
      <c r="AL68" s="677">
        <f t="shared" ref="AL68" si="1433">ROUND(AK68*$I68,2)</f>
        <v>0</v>
      </c>
      <c r="AM68" s="680">
        <v>0</v>
      </c>
      <c r="AN68" s="677">
        <f t="shared" ref="AN68" si="1434">ROUND(AM68*$I68,2)</f>
        <v>0</v>
      </c>
      <c r="AO68" s="680">
        <v>0</v>
      </c>
      <c r="AP68" s="677">
        <f t="shared" ref="AP68" si="1435">ROUND(AO68*$I68,2)</f>
        <v>0</v>
      </c>
      <c r="AQ68" s="680">
        <v>0</v>
      </c>
      <c r="AR68" s="677">
        <f t="shared" ref="AR68" si="1436">ROUND(AQ68*$I68,2)</f>
        <v>0</v>
      </c>
      <c r="AS68" s="680">
        <v>0</v>
      </c>
      <c r="AT68" s="677">
        <f t="shared" ref="AT68" si="1437">ROUND(AS68*$I68,2)</f>
        <v>0</v>
      </c>
      <c r="AU68" s="680">
        <v>0</v>
      </c>
      <c r="AV68" s="677">
        <f t="shared" ref="AV68" si="1438">ROUND(AU68*$I68,2)</f>
        <v>0</v>
      </c>
      <c r="AW68" s="680">
        <v>0</v>
      </c>
      <c r="AX68" s="677">
        <f t="shared" ref="AX68" si="1439">ROUND(AW68*$I68,2)</f>
        <v>0</v>
      </c>
      <c r="AY68" s="680">
        <v>0</v>
      </c>
      <c r="AZ68" s="677">
        <f t="shared" ref="AZ68" si="1440">ROUND(AY68*$I68,2)</f>
        <v>0</v>
      </c>
      <c r="BA68" s="680">
        <v>0</v>
      </c>
      <c r="BB68" s="677">
        <f t="shared" ref="BB68" si="1441">ROUND(BA68*$I68,2)</f>
        <v>0</v>
      </c>
      <c r="BC68" s="680">
        <v>0</v>
      </c>
      <c r="BD68" s="677">
        <f t="shared" ref="BD68" si="1442">ROUND(BC68*$I68,2)</f>
        <v>0</v>
      </c>
      <c r="BE68" s="680">
        <v>0</v>
      </c>
      <c r="BF68" s="677">
        <f t="shared" ref="BF68" si="1443">ROUND(BE68*$I68,2)</f>
        <v>0</v>
      </c>
      <c r="BG68" s="680">
        <v>0.60000015784550353</v>
      </c>
      <c r="BH68" s="677">
        <f t="shared" ref="BH68" si="1444">ROUND(BG68*$I68,2)</f>
        <v>37921.769999999997</v>
      </c>
      <c r="BI68" s="680">
        <v>0.39999984215449635</v>
      </c>
      <c r="BJ68" s="681">
        <f t="shared" ref="BJ68" si="1445">ROUND(BI68*$I68,2)</f>
        <v>25281.17</v>
      </c>
      <c r="BK68" s="680">
        <v>0</v>
      </c>
      <c r="BL68" s="677">
        <f t="shared" ref="BL68" si="1446">ROUND(BK68*$I68,2)</f>
        <v>0</v>
      </c>
      <c r="BM68" s="680">
        <v>0</v>
      </c>
      <c r="BN68" s="677">
        <f t="shared" ref="BN68" si="1447">ROUND(BM68*$I68,2)</f>
        <v>0</v>
      </c>
      <c r="BO68" s="680">
        <v>0</v>
      </c>
      <c r="BP68" s="677">
        <f t="shared" ref="BP68" si="1448">ROUND(BO68*$I68,2)</f>
        <v>0</v>
      </c>
      <c r="BQ68" s="680">
        <v>0</v>
      </c>
      <c r="BR68" s="677">
        <f t="shared" ref="BR68" si="1449">ROUND(BQ68*$I68,2)</f>
        <v>0</v>
      </c>
      <c r="BS68" s="680">
        <v>0</v>
      </c>
      <c r="BT68" s="677">
        <f t="shared" ref="BT68" si="1450">ROUND(BS68*$I68,2)</f>
        <v>0</v>
      </c>
      <c r="BU68" s="680">
        <v>0</v>
      </c>
      <c r="BV68" s="677">
        <f t="shared" ref="BV68" si="1451">ROUND(BU68*$I68,2)</f>
        <v>0</v>
      </c>
      <c r="BW68" s="680">
        <v>0</v>
      </c>
      <c r="BX68" s="677">
        <f t="shared" ref="BX68" si="1452">ROUND(BW68*$I68,2)</f>
        <v>0</v>
      </c>
      <c r="BY68" s="680">
        <v>0</v>
      </c>
      <c r="BZ68" s="677">
        <f t="shared" ref="BZ68" si="1453">ROUND(BY68*$I68,2)</f>
        <v>0</v>
      </c>
      <c r="CA68" s="680">
        <f t="shared" ref="CA68" si="1454">+CB68/I68</f>
        <v>0.99999999999999989</v>
      </c>
      <c r="CB68" s="677">
        <f t="shared" si="1417"/>
        <v>63202.939999999995</v>
      </c>
      <c r="CC68" s="664">
        <f t="shared" si="1418"/>
        <v>0</v>
      </c>
      <c r="CD68" s="665">
        <f t="shared" si="1419"/>
        <v>0</v>
      </c>
    </row>
    <row r="69" spans="1:82" s="666" customFormat="1" ht="12.6">
      <c r="A69" s="669" t="s">
        <v>58</v>
      </c>
      <c r="B69" s="735"/>
      <c r="C69" s="735"/>
      <c r="D69" s="735"/>
      <c r="E69" s="735" t="s">
        <v>445</v>
      </c>
      <c r="F69" s="735"/>
      <c r="G69" s="735"/>
      <c r="H69" s="735"/>
      <c r="I69" s="677">
        <v>805340.47</v>
      </c>
      <c r="J69" s="684">
        <f t="shared" ref="J69" si="1455">+I69/$I$75</f>
        <v>8.9552334160834732E-3</v>
      </c>
      <c r="K69" s="680">
        <v>0</v>
      </c>
      <c r="L69" s="677">
        <f t="shared" ref="L69:N69" si="1456">ROUND(K69*$I69,2)</f>
        <v>0</v>
      </c>
      <c r="M69" s="680">
        <v>0</v>
      </c>
      <c r="N69" s="677">
        <f t="shared" si="1456"/>
        <v>0</v>
      </c>
      <c r="O69" s="680">
        <v>0</v>
      </c>
      <c r="P69" s="677">
        <f t="shared" ref="P69" si="1457">ROUND(O69*$I69,2)</f>
        <v>0</v>
      </c>
      <c r="Q69" s="680">
        <v>0</v>
      </c>
      <c r="R69" s="677">
        <f t="shared" ref="R69" si="1458">ROUND(Q69*$I69,2)</f>
        <v>0</v>
      </c>
      <c r="S69" s="680">
        <v>0</v>
      </c>
      <c r="T69" s="677">
        <f t="shared" ref="T69" si="1459">ROUND(S69*$I69,2)</f>
        <v>0</v>
      </c>
      <c r="U69" s="680">
        <v>0</v>
      </c>
      <c r="V69" s="678">
        <f t="shared" ref="V69" si="1460">ROUND(U69*$I69,2)</f>
        <v>0</v>
      </c>
      <c r="W69" s="680">
        <v>0</v>
      </c>
      <c r="X69" s="677">
        <f t="shared" ref="X69" si="1461">ROUND(W69*$I69,2)</f>
        <v>0</v>
      </c>
      <c r="Y69" s="680">
        <v>0</v>
      </c>
      <c r="Z69" s="677">
        <f t="shared" ref="Z69" si="1462">ROUND(Y69*$I69,2)</f>
        <v>0</v>
      </c>
      <c r="AA69" s="680">
        <v>0</v>
      </c>
      <c r="AB69" s="677">
        <f t="shared" ref="AB69" si="1463">ROUND(AA69*$I69,2)</f>
        <v>0</v>
      </c>
      <c r="AC69" s="680">
        <v>0</v>
      </c>
      <c r="AD69" s="677">
        <f t="shared" ref="AD69" si="1464">ROUND(AC69*$I69,2)</f>
        <v>0</v>
      </c>
      <c r="AE69" s="680">
        <v>0</v>
      </c>
      <c r="AF69" s="677">
        <f t="shared" ref="AF69" si="1465">ROUND(AE69*$I69,2)</f>
        <v>0</v>
      </c>
      <c r="AG69" s="680">
        <v>0</v>
      </c>
      <c r="AH69" s="677">
        <f t="shared" ref="AH69" si="1466">ROUND(AG69*$I69,2)</f>
        <v>0</v>
      </c>
      <c r="AI69" s="680">
        <v>0</v>
      </c>
      <c r="AJ69" s="677">
        <f t="shared" ref="AJ69" si="1467">ROUND(AI69*$I69,2)</f>
        <v>0</v>
      </c>
      <c r="AK69" s="680">
        <v>0</v>
      </c>
      <c r="AL69" s="677">
        <f t="shared" ref="AL69" si="1468">ROUND(AK69*$I69,2)</f>
        <v>0</v>
      </c>
      <c r="AM69" s="680">
        <v>0</v>
      </c>
      <c r="AN69" s="677">
        <f t="shared" ref="AN69" si="1469">ROUND(AM69*$I69,2)</f>
        <v>0</v>
      </c>
      <c r="AO69" s="680">
        <v>0</v>
      </c>
      <c r="AP69" s="677">
        <f t="shared" ref="AP69" si="1470">ROUND(AO69*$I69,2)</f>
        <v>0</v>
      </c>
      <c r="AQ69" s="680">
        <v>0</v>
      </c>
      <c r="AR69" s="677">
        <f t="shared" ref="AR69" si="1471">ROUND(AQ69*$I69,2)</f>
        <v>0</v>
      </c>
      <c r="AS69" s="680">
        <v>0</v>
      </c>
      <c r="AT69" s="677">
        <f t="shared" ref="AT69" si="1472">ROUND(AS69*$I69,2)</f>
        <v>0</v>
      </c>
      <c r="AU69" s="680">
        <v>0</v>
      </c>
      <c r="AV69" s="677">
        <f t="shared" ref="AV69" si="1473">ROUND(AU69*$I69,2)</f>
        <v>0</v>
      </c>
      <c r="AW69" s="680">
        <v>0</v>
      </c>
      <c r="AX69" s="677">
        <f t="shared" ref="AX69" si="1474">ROUND(AW69*$I69,2)</f>
        <v>0</v>
      </c>
      <c r="AY69" s="680">
        <v>0</v>
      </c>
      <c r="AZ69" s="677">
        <f t="shared" ref="AZ69" si="1475">ROUND(AY69*$I69,2)</f>
        <v>0</v>
      </c>
      <c r="BA69" s="680">
        <v>0</v>
      </c>
      <c r="BB69" s="677">
        <f t="shared" ref="BB69" si="1476">ROUND(BA69*$I69,2)</f>
        <v>0</v>
      </c>
      <c r="BC69" s="680">
        <v>0.2407305654254448</v>
      </c>
      <c r="BD69" s="677">
        <f t="shared" ref="BD69" si="1477">ROUND(BC69*$I69,2)</f>
        <v>193870.07</v>
      </c>
      <c r="BE69" s="680">
        <v>0.31940056388202248</v>
      </c>
      <c r="BF69" s="677">
        <f t="shared" ref="BF69" si="1478">ROUND(BE69*$I69,2)</f>
        <v>257226.2</v>
      </c>
      <c r="BG69" s="680">
        <v>0.35954347464120245</v>
      </c>
      <c r="BH69" s="677">
        <f t="shared" ref="BH69" si="1479">ROUND(BG69*$I69,2)</f>
        <v>289554.90999999997</v>
      </c>
      <c r="BI69" s="680">
        <v>8.0325411564671392E-2</v>
      </c>
      <c r="BJ69" s="681">
        <f t="shared" ref="BJ69" si="1480">ROUND(BI69*$I69,2)</f>
        <v>64689.3</v>
      </c>
      <c r="BK69" s="680">
        <v>0</v>
      </c>
      <c r="BL69" s="677">
        <f t="shared" ref="BL69" si="1481">ROUND(BK69*$I69,2)</f>
        <v>0</v>
      </c>
      <c r="BM69" s="680">
        <v>0</v>
      </c>
      <c r="BN69" s="677">
        <f t="shared" ref="BN69" si="1482">ROUND(BM69*$I69,2)</f>
        <v>0</v>
      </c>
      <c r="BO69" s="680">
        <v>0</v>
      </c>
      <c r="BP69" s="677">
        <f t="shared" ref="BP69" si="1483">ROUND(BO69*$I69,2)</f>
        <v>0</v>
      </c>
      <c r="BQ69" s="680">
        <v>0</v>
      </c>
      <c r="BR69" s="677">
        <f t="shared" ref="BR69" si="1484">ROUND(BQ69*$I69,2)</f>
        <v>0</v>
      </c>
      <c r="BS69" s="680">
        <v>0</v>
      </c>
      <c r="BT69" s="677">
        <f t="shared" ref="BT69" si="1485">ROUND(BS69*$I69,2)</f>
        <v>0</v>
      </c>
      <c r="BU69" s="680">
        <v>0</v>
      </c>
      <c r="BV69" s="677">
        <f t="shared" ref="BV69" si="1486">ROUND(BU69*$I69,2)</f>
        <v>0</v>
      </c>
      <c r="BW69" s="680">
        <v>0</v>
      </c>
      <c r="BX69" s="677">
        <f t="shared" ref="BX69" si="1487">ROUND(BW69*$I69,2)</f>
        <v>0</v>
      </c>
      <c r="BY69" s="680">
        <v>0</v>
      </c>
      <c r="BZ69" s="677">
        <f t="shared" ref="BZ69" si="1488">ROUND(BY69*$I69,2)</f>
        <v>0</v>
      </c>
      <c r="CA69" s="680">
        <f t="shared" ref="CA69" si="1489">+CB69/I69</f>
        <v>1.0000000124171085</v>
      </c>
      <c r="CB69" s="677">
        <f t="shared" si="1417"/>
        <v>805340.48</v>
      </c>
      <c r="CC69" s="664">
        <f t="shared" si="1418"/>
        <v>-1.0000000009313226E-2</v>
      </c>
      <c r="CD69" s="665">
        <f t="shared" si="1419"/>
        <v>-1.2417108517237717E-8</v>
      </c>
    </row>
    <row r="70" spans="1:82" s="666" customFormat="1" ht="15.6" customHeight="1">
      <c r="A70" s="669" t="s">
        <v>34</v>
      </c>
      <c r="B70" s="737" t="s">
        <v>448</v>
      </c>
      <c r="C70" s="737"/>
      <c r="D70" s="737"/>
      <c r="E70" s="737"/>
      <c r="F70" s="735"/>
      <c r="G70" s="736"/>
      <c r="H70" s="736"/>
      <c r="I70" s="688"/>
      <c r="J70" s="675"/>
      <c r="K70" s="676"/>
      <c r="L70" s="677"/>
      <c r="M70" s="676"/>
      <c r="N70" s="677"/>
      <c r="O70" s="676"/>
      <c r="P70" s="677"/>
      <c r="Q70" s="676"/>
      <c r="R70" s="677"/>
      <c r="S70" s="676"/>
      <c r="T70" s="677"/>
      <c r="U70" s="676"/>
      <c r="V70" s="678"/>
      <c r="W70" s="676"/>
      <c r="X70" s="677"/>
      <c r="Y70" s="676"/>
      <c r="Z70" s="677"/>
      <c r="AA70" s="679"/>
      <c r="AB70" s="677"/>
      <c r="AC70" s="679"/>
      <c r="AD70" s="677"/>
      <c r="AE70" s="679"/>
      <c r="AF70" s="677"/>
      <c r="AG70" s="680"/>
      <c r="AH70" s="677"/>
      <c r="AI70" s="679"/>
      <c r="AJ70" s="677"/>
      <c r="AK70" s="679"/>
      <c r="AL70" s="677"/>
      <c r="AM70" s="679"/>
      <c r="AN70" s="677"/>
      <c r="AO70" s="679"/>
      <c r="AP70" s="677"/>
      <c r="AQ70" s="679"/>
      <c r="AR70" s="677"/>
      <c r="AS70" s="679"/>
      <c r="AT70" s="677"/>
      <c r="AU70" s="679"/>
      <c r="AV70" s="677"/>
      <c r="AW70" s="679"/>
      <c r="AX70" s="677"/>
      <c r="AY70" s="679"/>
      <c r="AZ70" s="677"/>
      <c r="BA70" s="679"/>
      <c r="BB70" s="677"/>
      <c r="BC70" s="679"/>
      <c r="BD70" s="677"/>
      <c r="BE70" s="676"/>
      <c r="BF70" s="677"/>
      <c r="BG70" s="679"/>
      <c r="BH70" s="677"/>
      <c r="BI70" s="676"/>
      <c r="BJ70" s="681"/>
      <c r="BK70" s="679"/>
      <c r="BL70" s="677"/>
      <c r="BM70" s="679"/>
      <c r="BN70" s="677"/>
      <c r="BO70" s="679"/>
      <c r="BP70" s="677"/>
      <c r="BQ70" s="679"/>
      <c r="BR70" s="677"/>
      <c r="BS70" s="679"/>
      <c r="BT70" s="677"/>
      <c r="BU70" s="676"/>
      <c r="BV70" s="677"/>
      <c r="BW70" s="676"/>
      <c r="BX70" s="677"/>
      <c r="BY70" s="676"/>
      <c r="BZ70" s="677"/>
      <c r="CA70" s="685">
        <f t="shared" si="1417"/>
        <v>0</v>
      </c>
      <c r="CB70" s="683">
        <f t="shared" si="1417"/>
        <v>0</v>
      </c>
      <c r="CC70" s="664">
        <f t="shared" si="1418"/>
        <v>0</v>
      </c>
      <c r="CD70" s="665" t="e">
        <f t="shared" si="1419"/>
        <v>#DIV/0!</v>
      </c>
    </row>
    <row r="71" spans="1:82" s="666" customFormat="1" ht="16.2" customHeight="1">
      <c r="A71" s="669" t="s">
        <v>59</v>
      </c>
      <c r="B71" s="735"/>
      <c r="C71" s="735"/>
      <c r="D71" s="735"/>
      <c r="E71" s="735" t="s">
        <v>782</v>
      </c>
      <c r="F71" s="735"/>
      <c r="G71" s="735"/>
      <c r="H71" s="735"/>
      <c r="I71" s="677">
        <v>203281.41</v>
      </c>
      <c r="J71" s="684">
        <f t="shared" ref="J71:J73" si="1490">+I71/$I$75</f>
        <v>2.2604507578025544E-3</v>
      </c>
      <c r="K71" s="680">
        <v>0</v>
      </c>
      <c r="L71" s="677">
        <f t="shared" ref="L71:N71" si="1491">ROUND(K71*$I71,2)</f>
        <v>0</v>
      </c>
      <c r="M71" s="680">
        <v>0</v>
      </c>
      <c r="N71" s="677">
        <f t="shared" si="1491"/>
        <v>0</v>
      </c>
      <c r="O71" s="680">
        <v>0</v>
      </c>
      <c r="P71" s="677">
        <f t="shared" ref="P71" si="1492">ROUND(O71*$I71,2)</f>
        <v>0</v>
      </c>
      <c r="Q71" s="680">
        <v>0</v>
      </c>
      <c r="R71" s="677">
        <f t="shared" ref="R71" si="1493">ROUND(Q71*$I71,2)</f>
        <v>0</v>
      </c>
      <c r="S71" s="680">
        <v>0</v>
      </c>
      <c r="T71" s="677">
        <f t="shared" ref="T71" si="1494">ROUND(S71*$I71,2)</f>
        <v>0</v>
      </c>
      <c r="U71" s="680">
        <v>0</v>
      </c>
      <c r="V71" s="678">
        <f t="shared" ref="V71" si="1495">ROUND(U71*$I71,2)</f>
        <v>0</v>
      </c>
      <c r="W71" s="680">
        <v>0</v>
      </c>
      <c r="X71" s="677">
        <f t="shared" ref="X71" si="1496">ROUND(W71*$I71,2)</f>
        <v>0</v>
      </c>
      <c r="Y71" s="680">
        <v>0</v>
      </c>
      <c r="Z71" s="677">
        <f t="shared" ref="Z71" si="1497">ROUND(Y71*$I71,2)</f>
        <v>0</v>
      </c>
      <c r="AA71" s="680">
        <v>0</v>
      </c>
      <c r="AB71" s="677">
        <f t="shared" ref="AB71" si="1498">ROUND(AA71*$I71,2)</f>
        <v>0</v>
      </c>
      <c r="AC71" s="680">
        <v>0</v>
      </c>
      <c r="AD71" s="677">
        <f t="shared" ref="AD71" si="1499">ROUND(AC71*$I71,2)</f>
        <v>0</v>
      </c>
      <c r="AE71" s="680">
        <v>0</v>
      </c>
      <c r="AF71" s="677">
        <f t="shared" ref="AF71" si="1500">ROUND(AE71*$I71,2)</f>
        <v>0</v>
      </c>
      <c r="AG71" s="680">
        <v>0</v>
      </c>
      <c r="AH71" s="677">
        <f t="shared" ref="AH71" si="1501">ROUND(AG71*$I71,2)</f>
        <v>0</v>
      </c>
      <c r="AI71" s="680">
        <v>0</v>
      </c>
      <c r="AJ71" s="677">
        <f t="shared" ref="AJ71" si="1502">ROUND(AI71*$I71,2)</f>
        <v>0</v>
      </c>
      <c r="AK71" s="680">
        <v>0</v>
      </c>
      <c r="AL71" s="677">
        <f t="shared" ref="AL71" si="1503">ROUND(AK71*$I71,2)</f>
        <v>0</v>
      </c>
      <c r="AM71" s="680">
        <v>0</v>
      </c>
      <c r="AN71" s="677">
        <f t="shared" ref="AN71" si="1504">ROUND(AM71*$I71,2)</f>
        <v>0</v>
      </c>
      <c r="AO71" s="680">
        <v>0</v>
      </c>
      <c r="AP71" s="677">
        <f t="shared" ref="AP71" si="1505">ROUND(AO71*$I71,2)</f>
        <v>0</v>
      </c>
      <c r="AQ71" s="680">
        <v>0</v>
      </c>
      <c r="AR71" s="677">
        <f t="shared" ref="AR71" si="1506">ROUND(AQ71*$I71,2)</f>
        <v>0</v>
      </c>
      <c r="AS71" s="680">
        <v>0</v>
      </c>
      <c r="AT71" s="677">
        <f t="shared" ref="AT71" si="1507">ROUND(AS71*$I71,2)</f>
        <v>0</v>
      </c>
      <c r="AU71" s="680">
        <v>0</v>
      </c>
      <c r="AV71" s="677">
        <f t="shared" ref="AV71" si="1508">ROUND(AU71*$I71,2)</f>
        <v>0</v>
      </c>
      <c r="AW71" s="680">
        <v>0</v>
      </c>
      <c r="AX71" s="677">
        <f t="shared" ref="AX71" si="1509">ROUND(AW71*$I71,2)</f>
        <v>0</v>
      </c>
      <c r="AY71" s="680">
        <v>0</v>
      </c>
      <c r="AZ71" s="677">
        <f t="shared" ref="AZ71" si="1510">ROUND(AY71*$I71,2)</f>
        <v>0</v>
      </c>
      <c r="BA71" s="680">
        <v>0</v>
      </c>
      <c r="BB71" s="677">
        <f t="shared" ref="BB71" si="1511">ROUND(BA71*$I71,2)</f>
        <v>0</v>
      </c>
      <c r="BC71" s="680">
        <v>0</v>
      </c>
      <c r="BD71" s="677">
        <f t="shared" ref="BD71" si="1512">ROUND(BC71*$I71,2)</f>
        <v>0</v>
      </c>
      <c r="BE71" s="680">
        <v>0</v>
      </c>
      <c r="BF71" s="677">
        <f t="shared" ref="BF71" si="1513">ROUND(BE71*$I71,2)</f>
        <v>0</v>
      </c>
      <c r="BG71" s="680">
        <v>0</v>
      </c>
      <c r="BH71" s="677">
        <f t="shared" ref="BH71" si="1514">ROUND(BG71*$I71,2)</f>
        <v>0</v>
      </c>
      <c r="BI71" s="680">
        <v>0</v>
      </c>
      <c r="BJ71" s="681">
        <f t="shared" ref="BJ71:BJ73" si="1515">ROUND(BI71*$I71,2)</f>
        <v>0</v>
      </c>
      <c r="BK71" s="680">
        <v>0</v>
      </c>
      <c r="BL71" s="677">
        <f t="shared" ref="BL71" si="1516">ROUND(BK71*$I71,2)</f>
        <v>0</v>
      </c>
      <c r="BM71" s="680">
        <v>0</v>
      </c>
      <c r="BN71" s="677">
        <f t="shared" ref="BN71" si="1517">ROUND(BM71*$I71,2)</f>
        <v>0</v>
      </c>
      <c r="BO71" s="680">
        <v>0</v>
      </c>
      <c r="BP71" s="677">
        <f t="shared" ref="BP71" si="1518">ROUND(BO71*$I71,2)</f>
        <v>0</v>
      </c>
      <c r="BQ71" s="680">
        <v>0.45</v>
      </c>
      <c r="BR71" s="677">
        <f t="shared" ref="BR71" si="1519">ROUND(BQ71*$I71,2)</f>
        <v>91476.63</v>
      </c>
      <c r="BS71" s="680">
        <v>0.55000000000000004</v>
      </c>
      <c r="BT71" s="677">
        <f t="shared" ref="BT71" si="1520">ROUND(BS71*$I71,2)</f>
        <v>111804.78</v>
      </c>
      <c r="BU71" s="680">
        <v>0</v>
      </c>
      <c r="BV71" s="677">
        <f t="shared" ref="BV71" si="1521">ROUND(BU71*$I71,2)</f>
        <v>0</v>
      </c>
      <c r="BW71" s="680">
        <v>0</v>
      </c>
      <c r="BX71" s="677">
        <f t="shared" ref="BX71" si="1522">ROUND(BW71*$I71,2)</f>
        <v>0</v>
      </c>
      <c r="BY71" s="680">
        <v>0</v>
      </c>
      <c r="BZ71" s="677">
        <f t="shared" ref="BZ71" si="1523">ROUND(BY71*$I71,2)</f>
        <v>0</v>
      </c>
      <c r="CA71" s="680">
        <f t="shared" ref="CA71:CA73" si="1524">+CB71/I71</f>
        <v>1</v>
      </c>
      <c r="CB71" s="677">
        <f t="shared" si="1417"/>
        <v>203281.41</v>
      </c>
      <c r="CC71" s="664">
        <f t="shared" si="1418"/>
        <v>0</v>
      </c>
      <c r="CD71" s="665">
        <f t="shared" si="1419"/>
        <v>0</v>
      </c>
    </row>
    <row r="72" spans="1:82" s="666" customFormat="1" ht="16.2" customHeight="1">
      <c r="A72" s="669" t="s">
        <v>60</v>
      </c>
      <c r="B72" s="735"/>
      <c r="C72" s="735"/>
      <c r="D72" s="735"/>
      <c r="E72" s="735" t="s">
        <v>801</v>
      </c>
      <c r="F72" s="735"/>
      <c r="G72" s="735"/>
      <c r="H72" s="735"/>
      <c r="I72" s="677">
        <v>205932.13</v>
      </c>
      <c r="J72" s="684">
        <f t="shared" si="1490"/>
        <v>2.2899262618967181E-3</v>
      </c>
      <c r="K72" s="680">
        <v>0</v>
      </c>
      <c r="L72" s="677">
        <f t="shared" ref="L72:N72" si="1525">ROUND(K72*$I72,2)</f>
        <v>0</v>
      </c>
      <c r="M72" s="680">
        <v>0</v>
      </c>
      <c r="N72" s="677">
        <f t="shared" si="1525"/>
        <v>0</v>
      </c>
      <c r="O72" s="680">
        <v>0</v>
      </c>
      <c r="P72" s="677">
        <f t="shared" ref="P72" si="1526">ROUND(O72*$I72,2)</f>
        <v>0</v>
      </c>
      <c r="Q72" s="680">
        <v>0</v>
      </c>
      <c r="R72" s="677">
        <f t="shared" ref="R72" si="1527">ROUND(Q72*$I72,2)</f>
        <v>0</v>
      </c>
      <c r="S72" s="680">
        <v>0</v>
      </c>
      <c r="T72" s="677">
        <f t="shared" ref="T72" si="1528">ROUND(S72*$I72,2)</f>
        <v>0</v>
      </c>
      <c r="U72" s="680">
        <v>0</v>
      </c>
      <c r="V72" s="678">
        <f t="shared" ref="V72" si="1529">ROUND(U72*$I72,2)</f>
        <v>0</v>
      </c>
      <c r="W72" s="680">
        <v>0</v>
      </c>
      <c r="X72" s="677">
        <f t="shared" ref="X72" si="1530">ROUND(W72*$I72,2)</f>
        <v>0</v>
      </c>
      <c r="Y72" s="680">
        <v>0</v>
      </c>
      <c r="Z72" s="677">
        <f t="shared" ref="Z72" si="1531">ROUND(Y72*$I72,2)</f>
        <v>0</v>
      </c>
      <c r="AA72" s="680">
        <v>0</v>
      </c>
      <c r="AB72" s="677">
        <f t="shared" ref="AB72" si="1532">ROUND(AA72*$I72,2)</f>
        <v>0</v>
      </c>
      <c r="AC72" s="680">
        <v>0</v>
      </c>
      <c r="AD72" s="677">
        <f t="shared" ref="AD72" si="1533">ROUND(AC72*$I72,2)</f>
        <v>0</v>
      </c>
      <c r="AE72" s="680">
        <v>0</v>
      </c>
      <c r="AF72" s="677">
        <f t="shared" ref="AF72" si="1534">ROUND(AE72*$I72,2)</f>
        <v>0</v>
      </c>
      <c r="AG72" s="680">
        <v>0</v>
      </c>
      <c r="AH72" s="677">
        <f t="shared" ref="AH72" si="1535">ROUND(AG72*$I72,2)</f>
        <v>0</v>
      </c>
      <c r="AI72" s="680">
        <v>0</v>
      </c>
      <c r="AJ72" s="677">
        <f t="shared" ref="AJ72" si="1536">ROUND(AI72*$I72,2)</f>
        <v>0</v>
      </c>
      <c r="AK72" s="680">
        <v>0</v>
      </c>
      <c r="AL72" s="677">
        <f t="shared" ref="AL72" si="1537">ROUND(AK72*$I72,2)</f>
        <v>0</v>
      </c>
      <c r="AM72" s="680">
        <v>0</v>
      </c>
      <c r="AN72" s="677">
        <f t="shared" ref="AN72" si="1538">ROUND(AM72*$I72,2)</f>
        <v>0</v>
      </c>
      <c r="AO72" s="680">
        <v>0</v>
      </c>
      <c r="AP72" s="677">
        <f t="shared" ref="AP72" si="1539">ROUND(AO72*$I72,2)</f>
        <v>0</v>
      </c>
      <c r="AQ72" s="680">
        <v>0</v>
      </c>
      <c r="AR72" s="677">
        <f t="shared" ref="AR72" si="1540">ROUND(AQ72*$I72,2)</f>
        <v>0</v>
      </c>
      <c r="AS72" s="680">
        <v>0</v>
      </c>
      <c r="AT72" s="677">
        <f t="shared" ref="AT72" si="1541">ROUND(AS72*$I72,2)</f>
        <v>0</v>
      </c>
      <c r="AU72" s="680">
        <v>0</v>
      </c>
      <c r="AV72" s="677">
        <f t="shared" ref="AV72" si="1542">ROUND(AU72*$I72,2)</f>
        <v>0</v>
      </c>
      <c r="AW72" s="680">
        <v>0</v>
      </c>
      <c r="AX72" s="677">
        <f t="shared" ref="AX72" si="1543">ROUND(AW72*$I72,2)</f>
        <v>0</v>
      </c>
      <c r="AY72" s="680">
        <v>0</v>
      </c>
      <c r="AZ72" s="677">
        <f t="shared" ref="AZ72" si="1544">ROUND(AY72*$I72,2)</f>
        <v>0</v>
      </c>
      <c r="BA72" s="680">
        <v>0</v>
      </c>
      <c r="BB72" s="677">
        <f t="shared" ref="BB72" si="1545">ROUND(BA72*$I72,2)</f>
        <v>0</v>
      </c>
      <c r="BC72" s="680">
        <v>0</v>
      </c>
      <c r="BD72" s="677">
        <f t="shared" ref="BD72" si="1546">ROUND(BC72*$I72,2)</f>
        <v>0</v>
      </c>
      <c r="BE72" s="680">
        <v>0</v>
      </c>
      <c r="BF72" s="677">
        <f t="shared" ref="BF72" si="1547">ROUND(BE72*$I72,2)</f>
        <v>0</v>
      </c>
      <c r="BG72" s="680">
        <v>0.54616948886305461</v>
      </c>
      <c r="BH72" s="677">
        <f t="shared" ref="BH72" si="1548">ROUND(BG72*$I72,2)</f>
        <v>112473.85</v>
      </c>
      <c r="BI72" s="680">
        <v>0.45383051113694545</v>
      </c>
      <c r="BJ72" s="681">
        <f t="shared" si="1515"/>
        <v>93458.28</v>
      </c>
      <c r="BK72" s="680">
        <v>0</v>
      </c>
      <c r="BL72" s="677">
        <f t="shared" ref="BL72" si="1549">ROUND(BK72*$I72,2)</f>
        <v>0</v>
      </c>
      <c r="BM72" s="680">
        <v>0</v>
      </c>
      <c r="BN72" s="677">
        <f t="shared" ref="BN72" si="1550">ROUND(BM72*$I72,2)</f>
        <v>0</v>
      </c>
      <c r="BO72" s="680">
        <v>0</v>
      </c>
      <c r="BP72" s="677">
        <f t="shared" ref="BP72" si="1551">ROUND(BO72*$I72,2)</f>
        <v>0</v>
      </c>
      <c r="BQ72" s="680">
        <v>0</v>
      </c>
      <c r="BR72" s="677">
        <f t="shared" ref="BR72" si="1552">ROUND(BQ72*$I72,2)</f>
        <v>0</v>
      </c>
      <c r="BS72" s="680">
        <v>0</v>
      </c>
      <c r="BT72" s="677">
        <f t="shared" ref="BT72" si="1553">ROUND(BS72*$I72,2)</f>
        <v>0</v>
      </c>
      <c r="BU72" s="680">
        <v>0</v>
      </c>
      <c r="BV72" s="677">
        <f t="shared" ref="BV72" si="1554">ROUND(BU72*$I72,2)</f>
        <v>0</v>
      </c>
      <c r="BW72" s="680">
        <v>0</v>
      </c>
      <c r="BX72" s="677">
        <f t="shared" ref="BX72" si="1555">ROUND(BW72*$I72,2)</f>
        <v>0</v>
      </c>
      <c r="BY72" s="680">
        <v>0</v>
      </c>
      <c r="BZ72" s="677">
        <f t="shared" ref="BZ72" si="1556">ROUND(BY72*$I72,2)</f>
        <v>0</v>
      </c>
      <c r="CA72" s="680">
        <f t="shared" si="1524"/>
        <v>1</v>
      </c>
      <c r="CB72" s="677">
        <f t="shared" si="1417"/>
        <v>205932.13</v>
      </c>
      <c r="CC72" s="664">
        <f t="shared" si="1418"/>
        <v>0</v>
      </c>
      <c r="CD72" s="665">
        <f t="shared" si="1419"/>
        <v>0</v>
      </c>
    </row>
    <row r="73" spans="1:82" s="666" customFormat="1" ht="16.2" customHeight="1">
      <c r="A73" s="669" t="s">
        <v>1191</v>
      </c>
      <c r="B73" s="735"/>
      <c r="C73" s="735"/>
      <c r="D73" s="735"/>
      <c r="E73" s="735" t="s">
        <v>449</v>
      </c>
      <c r="F73" s="735"/>
      <c r="G73" s="735"/>
      <c r="H73" s="735"/>
      <c r="I73" s="677">
        <v>600780.86</v>
      </c>
      <c r="J73" s="684">
        <f t="shared" si="1490"/>
        <v>6.6805693164971175E-3</v>
      </c>
      <c r="K73" s="680">
        <v>0</v>
      </c>
      <c r="L73" s="677">
        <f t="shared" ref="L73:N73" si="1557">ROUND(K73*$I73,2)</f>
        <v>0</v>
      </c>
      <c r="M73" s="680">
        <v>0</v>
      </c>
      <c r="N73" s="677">
        <f t="shared" si="1557"/>
        <v>0</v>
      </c>
      <c r="O73" s="680">
        <v>0</v>
      </c>
      <c r="P73" s="677">
        <f t="shared" ref="P73" si="1558">ROUND(O73*$I73,2)</f>
        <v>0</v>
      </c>
      <c r="Q73" s="680">
        <v>0</v>
      </c>
      <c r="R73" s="677">
        <f t="shared" ref="R73" si="1559">ROUND(Q73*$I73,2)</f>
        <v>0</v>
      </c>
      <c r="S73" s="680">
        <v>0</v>
      </c>
      <c r="T73" s="677">
        <f t="shared" ref="T73" si="1560">ROUND(S73*$I73,2)</f>
        <v>0</v>
      </c>
      <c r="U73" s="680">
        <v>0</v>
      </c>
      <c r="V73" s="678">
        <f t="shared" ref="V73" si="1561">ROUND(U73*$I73,2)</f>
        <v>0</v>
      </c>
      <c r="W73" s="680">
        <v>0</v>
      </c>
      <c r="X73" s="677">
        <f t="shared" ref="X73" si="1562">ROUND(W73*$I73,2)</f>
        <v>0</v>
      </c>
      <c r="Y73" s="680">
        <v>0</v>
      </c>
      <c r="Z73" s="677">
        <f t="shared" ref="Z73" si="1563">ROUND(Y73*$I73,2)</f>
        <v>0</v>
      </c>
      <c r="AA73" s="680">
        <v>0</v>
      </c>
      <c r="AB73" s="677">
        <f t="shared" ref="AB73" si="1564">ROUND(AA73*$I73,2)</f>
        <v>0</v>
      </c>
      <c r="AC73" s="680">
        <v>0</v>
      </c>
      <c r="AD73" s="677">
        <f t="shared" ref="AD73" si="1565">ROUND(AC73*$I73,2)</f>
        <v>0</v>
      </c>
      <c r="AE73" s="680">
        <v>0</v>
      </c>
      <c r="AF73" s="677">
        <f t="shared" ref="AF73" si="1566">ROUND(AE73*$I73,2)</f>
        <v>0</v>
      </c>
      <c r="AG73" s="680">
        <v>0</v>
      </c>
      <c r="AH73" s="677">
        <f t="shared" ref="AH73" si="1567">ROUND(AG73*$I73,2)</f>
        <v>0</v>
      </c>
      <c r="AI73" s="680">
        <v>0</v>
      </c>
      <c r="AJ73" s="677">
        <f t="shared" ref="AJ73" si="1568">ROUND(AI73*$I73,2)</f>
        <v>0</v>
      </c>
      <c r="AK73" s="680">
        <v>0</v>
      </c>
      <c r="AL73" s="677">
        <f t="shared" ref="AL73" si="1569">ROUND(AK73*$I73,2)</f>
        <v>0</v>
      </c>
      <c r="AM73" s="680">
        <v>0</v>
      </c>
      <c r="AN73" s="677">
        <f t="shared" ref="AN73" si="1570">ROUND(AM73*$I73,2)</f>
        <v>0</v>
      </c>
      <c r="AO73" s="680">
        <v>0</v>
      </c>
      <c r="AP73" s="677">
        <f t="shared" ref="AP73" si="1571">ROUND(AO73*$I73,2)</f>
        <v>0</v>
      </c>
      <c r="AQ73" s="680">
        <v>0</v>
      </c>
      <c r="AR73" s="677">
        <f t="shared" ref="AR73" si="1572">ROUND(AQ73*$I73,2)</f>
        <v>0</v>
      </c>
      <c r="AS73" s="680">
        <v>0</v>
      </c>
      <c r="AT73" s="677">
        <f t="shared" ref="AT73" si="1573">ROUND(AS73*$I73,2)</f>
        <v>0</v>
      </c>
      <c r="AU73" s="680">
        <v>0</v>
      </c>
      <c r="AV73" s="677">
        <f t="shared" ref="AV73" si="1574">ROUND(AU73*$I73,2)</f>
        <v>0</v>
      </c>
      <c r="AW73" s="680">
        <v>0</v>
      </c>
      <c r="AX73" s="677">
        <f t="shared" ref="AX73" si="1575">ROUND(AW73*$I73,2)</f>
        <v>0</v>
      </c>
      <c r="AY73" s="680">
        <v>0</v>
      </c>
      <c r="AZ73" s="677">
        <f t="shared" ref="AZ73" si="1576">ROUND(AY73*$I73,2)</f>
        <v>0</v>
      </c>
      <c r="BA73" s="680">
        <v>0</v>
      </c>
      <c r="BB73" s="677">
        <f t="shared" ref="BB73" si="1577">ROUND(BA73*$I73,2)</f>
        <v>0</v>
      </c>
      <c r="BC73" s="680">
        <v>0</v>
      </c>
      <c r="BD73" s="677">
        <f t="shared" ref="BD73" si="1578">ROUND(BC73*$I73,2)</f>
        <v>0</v>
      </c>
      <c r="BE73" s="680">
        <v>0</v>
      </c>
      <c r="BF73" s="677">
        <f t="shared" ref="BF73" si="1579">ROUND(BE73*$I73,2)</f>
        <v>0</v>
      </c>
      <c r="BG73" s="680">
        <v>0.2</v>
      </c>
      <c r="BH73" s="677">
        <f t="shared" ref="BH73" si="1580">ROUND(BG73*$I73,2)</f>
        <v>120156.17</v>
      </c>
      <c r="BI73" s="680">
        <v>0.3</v>
      </c>
      <c r="BJ73" s="681">
        <f t="shared" si="1515"/>
        <v>180234.26</v>
      </c>
      <c r="BK73" s="680">
        <v>0</v>
      </c>
      <c r="BL73" s="677">
        <f t="shared" ref="BL73" si="1581">ROUND(BK73*$I73,2)</f>
        <v>0</v>
      </c>
      <c r="BM73" s="680">
        <v>0</v>
      </c>
      <c r="BN73" s="677">
        <f t="shared" ref="BN73" si="1582">ROUND(BM73*$I73,2)</f>
        <v>0</v>
      </c>
      <c r="BO73" s="680">
        <v>0</v>
      </c>
      <c r="BP73" s="677">
        <f t="shared" ref="BP73" si="1583">ROUND(BO73*$I73,2)</f>
        <v>0</v>
      </c>
      <c r="BQ73" s="680">
        <v>0.2</v>
      </c>
      <c r="BR73" s="677">
        <f t="shared" ref="BR73" si="1584">ROUND(BQ73*$I73,2)</f>
        <v>120156.17</v>
      </c>
      <c r="BS73" s="680">
        <v>0.29999999584102693</v>
      </c>
      <c r="BT73" s="677">
        <f t="shared" ref="BT73" si="1585">ROUND(BS73*$I73,2)</f>
        <v>180234.26</v>
      </c>
      <c r="BU73" s="680">
        <v>0</v>
      </c>
      <c r="BV73" s="677">
        <f t="shared" ref="BV73" si="1586">ROUND(BU73*$I73,2)</f>
        <v>0</v>
      </c>
      <c r="BW73" s="680">
        <v>0</v>
      </c>
      <c r="BX73" s="677">
        <f t="shared" ref="BX73" si="1587">ROUND(BW73*$I73,2)</f>
        <v>0</v>
      </c>
      <c r="BY73" s="680">
        <v>0</v>
      </c>
      <c r="BZ73" s="677">
        <f t="shared" ref="BZ73" si="1588">ROUND(BY73*$I73,2)</f>
        <v>0</v>
      </c>
      <c r="CA73" s="680">
        <f t="shared" si="1524"/>
        <v>1</v>
      </c>
      <c r="CB73" s="677">
        <f t="shared" si="1417"/>
        <v>600780.86</v>
      </c>
      <c r="CC73" s="664">
        <f t="shared" si="1418"/>
        <v>0</v>
      </c>
      <c r="CD73" s="665">
        <f t="shared" si="1419"/>
        <v>0</v>
      </c>
    </row>
    <row r="74" spans="1:82" s="666" customFormat="1" ht="5.4" customHeight="1">
      <c r="A74" s="671"/>
      <c r="B74" s="735"/>
      <c r="C74" s="735"/>
      <c r="D74" s="735"/>
      <c r="E74" s="735"/>
      <c r="F74" s="735"/>
      <c r="G74" s="735"/>
      <c r="H74" s="735"/>
      <c r="I74" s="690"/>
      <c r="J74" s="691"/>
      <c r="K74" s="692"/>
      <c r="L74" s="690"/>
      <c r="M74" s="692"/>
      <c r="N74" s="690"/>
      <c r="O74" s="692"/>
      <c r="P74" s="690"/>
      <c r="Q74" s="692"/>
      <c r="R74" s="690"/>
      <c r="S74" s="692"/>
      <c r="T74" s="690"/>
      <c r="U74" s="692"/>
      <c r="V74" s="693"/>
      <c r="W74" s="692"/>
      <c r="X74" s="690"/>
      <c r="Y74" s="692"/>
      <c r="Z74" s="690"/>
      <c r="AA74" s="692"/>
      <c r="AB74" s="690"/>
      <c r="AC74" s="692"/>
      <c r="AD74" s="690"/>
      <c r="AE74" s="692"/>
      <c r="AF74" s="690"/>
      <c r="AG74" s="692"/>
      <c r="AH74" s="690"/>
      <c r="AI74" s="692"/>
      <c r="AJ74" s="690"/>
      <c r="AK74" s="692"/>
      <c r="AL74" s="690"/>
      <c r="AM74" s="692"/>
      <c r="AN74" s="690"/>
      <c r="AO74" s="692"/>
      <c r="AP74" s="690"/>
      <c r="AQ74" s="692"/>
      <c r="AR74" s="690"/>
      <c r="AS74" s="692"/>
      <c r="AT74" s="690"/>
      <c r="AU74" s="692"/>
      <c r="AV74" s="690"/>
      <c r="AW74" s="692"/>
      <c r="AX74" s="690"/>
      <c r="AY74" s="692"/>
      <c r="AZ74" s="690"/>
      <c r="BA74" s="692"/>
      <c r="BB74" s="690"/>
      <c r="BC74" s="692"/>
      <c r="BD74" s="690"/>
      <c r="BE74" s="692"/>
      <c r="BF74" s="690"/>
      <c r="BG74" s="692"/>
      <c r="BH74" s="690"/>
      <c r="BI74" s="692"/>
      <c r="BJ74" s="694"/>
      <c r="BK74" s="692"/>
      <c r="BL74" s="690"/>
      <c r="BM74" s="692"/>
      <c r="BN74" s="690"/>
      <c r="BO74" s="692"/>
      <c r="BP74" s="690"/>
      <c r="BQ74" s="692"/>
      <c r="BR74" s="690"/>
      <c r="BS74" s="692"/>
      <c r="BT74" s="690"/>
      <c r="BU74" s="692"/>
      <c r="BV74" s="690"/>
      <c r="BW74" s="692"/>
      <c r="BX74" s="690"/>
      <c r="BY74" s="692"/>
      <c r="BZ74" s="690"/>
      <c r="CA74" s="685"/>
      <c r="CB74" s="690"/>
      <c r="CC74" s="664">
        <f t="shared" si="1418"/>
        <v>0</v>
      </c>
      <c r="CD74" s="665" t="e">
        <f t="shared" si="1419"/>
        <v>#DIV/0!</v>
      </c>
    </row>
    <row r="75" spans="1:82" s="666" customFormat="1" ht="13.95" customHeight="1">
      <c r="A75" s="671"/>
      <c r="B75" s="735"/>
      <c r="C75" s="735"/>
      <c r="D75" s="735"/>
      <c r="E75" s="735" t="s">
        <v>1315</v>
      </c>
      <c r="F75" s="735"/>
      <c r="G75" s="735"/>
      <c r="H75" s="735"/>
      <c r="I75" s="695">
        <f>SUBTOTAL(109,I13:I73)</f>
        <v>89929590.059999973</v>
      </c>
      <c r="J75" s="691">
        <f>+I75/I81</f>
        <v>0.92995954810158099</v>
      </c>
      <c r="K75" s="692">
        <f>+L75/$I$75</f>
        <v>7.5665537844218688E-3</v>
      </c>
      <c r="L75" s="695">
        <f>SUBTOTAL(109,L13:L73)</f>
        <v>680457.08000000007</v>
      </c>
      <c r="M75" s="692">
        <f>+N75/$I$75</f>
        <v>1.0120125527012774E-2</v>
      </c>
      <c r="N75" s="695">
        <f>SUBTOTAL(109,N13:N73)</f>
        <v>910098.74</v>
      </c>
      <c r="O75" s="692">
        <f>+P75/$I$75</f>
        <v>1.0135428943820099E-2</v>
      </c>
      <c r="P75" s="695">
        <f>SUBTOTAL(109,P13:P73)</f>
        <v>911474.97</v>
      </c>
      <c r="Q75" s="692">
        <f>+R75/$I$75</f>
        <v>1.0282985826834316E-2</v>
      </c>
      <c r="R75" s="695">
        <f>SUBTOTAL(109,R13:R73)</f>
        <v>924744.7</v>
      </c>
      <c r="S75" s="692">
        <f>+T75/$I$75</f>
        <v>8.2409617291209995E-3</v>
      </c>
      <c r="T75" s="695">
        <f>SUBTOTAL(109,T13:T73)</f>
        <v>741106.31</v>
      </c>
      <c r="U75" s="692">
        <f>+V75/$I$75</f>
        <v>1.0557181005346175E-2</v>
      </c>
      <c r="V75" s="696">
        <f>SUBTOTAL(109,V13:V73)</f>
        <v>949402.96</v>
      </c>
      <c r="W75" s="692">
        <f>+X75/$I$75</f>
        <v>8.925553641070387E-3</v>
      </c>
      <c r="X75" s="695">
        <f>SUBTOTAL(109,X13:X73)</f>
        <v>802671.38</v>
      </c>
      <c r="Y75" s="692">
        <f>+Z75/$I$75</f>
        <v>7.9949839593430952E-3</v>
      </c>
      <c r="Z75" s="695">
        <f>SUBTOTAL(109,Z13:Z73)</f>
        <v>718985.63</v>
      </c>
      <c r="AA75" s="692">
        <f>+AB75/$I$75</f>
        <v>2.8475851255314849E-2</v>
      </c>
      <c r="AB75" s="695">
        <f>SUBTOTAL(109,AB13:AB73)</f>
        <v>2560821.63</v>
      </c>
      <c r="AC75" s="692">
        <f>+AD75/$I$75</f>
        <v>2.5284403370269298E-2</v>
      </c>
      <c r="AD75" s="695">
        <f>SUBTOTAL(109,AD13:AD73)</f>
        <v>2273816.0299999998</v>
      </c>
      <c r="AE75" s="692">
        <f>+AF75/$I$75</f>
        <v>1.6877795606399772E-2</v>
      </c>
      <c r="AF75" s="695">
        <f>SUBTOTAL(109,AF13:AF73)</f>
        <v>1517813.24</v>
      </c>
      <c r="AG75" s="692">
        <f>+AH75/$I$75</f>
        <v>1.78267938164779E-2</v>
      </c>
      <c r="AH75" s="695">
        <f>SUBTOTAL(109,AH13:AH73)</f>
        <v>1603156.26</v>
      </c>
      <c r="AI75" s="692">
        <f>+AJ75/$I$75</f>
        <v>1.9587511505665151E-2</v>
      </c>
      <c r="AJ75" s="695">
        <f>SUBTOTAL(109,AJ13:AJ73)</f>
        <v>1761496.88</v>
      </c>
      <c r="AK75" s="692">
        <f>+AL75/$I$75</f>
        <v>1.9071989974108423E-2</v>
      </c>
      <c r="AL75" s="695">
        <f>SUBTOTAL(109,AL13:AL73)</f>
        <v>1715136.24</v>
      </c>
      <c r="AM75" s="692">
        <f>+AN75/$I$75</f>
        <v>2.1915792885134393E-2</v>
      </c>
      <c r="AN75" s="695">
        <f>SUBTOTAL(109,AN13:AN73)</f>
        <v>1970878.27</v>
      </c>
      <c r="AO75" s="692">
        <f>+AP75/$I$75</f>
        <v>2.5520949539175514E-2</v>
      </c>
      <c r="AP75" s="695">
        <f>SUBTOTAL(109,AP13:AP73)</f>
        <v>2295088.5299999993</v>
      </c>
      <c r="AQ75" s="692">
        <f>+AR75/$I$75</f>
        <v>3.127776973211302E-2</v>
      </c>
      <c r="AR75" s="695">
        <f>SUBTOTAL(109,AR13:AR73)</f>
        <v>2812797.0099999993</v>
      </c>
      <c r="AS75" s="692">
        <f>+AT75/$I$75</f>
        <v>3.7809644052991032E-2</v>
      </c>
      <c r="AT75" s="695">
        <f>SUBTOTAL(109,AT13:AT73)</f>
        <v>3400205.7899999991</v>
      </c>
      <c r="AU75" s="692">
        <f>+AV75/$I$75</f>
        <v>4.6910315472197546E-2</v>
      </c>
      <c r="AV75" s="695">
        <f>SUBTOTAL(109,AV13:AV73)</f>
        <v>4218625.4399999995</v>
      </c>
      <c r="AW75" s="692">
        <f>+AX75/$I$75</f>
        <v>6.2886009890925132E-2</v>
      </c>
      <c r="AX75" s="695">
        <f>SUBTOTAL(109,AX13:AX73)</f>
        <v>5655313.0900000008</v>
      </c>
      <c r="AY75" s="692">
        <f>+AZ75/$I$75</f>
        <v>6.6062248543958313E-2</v>
      </c>
      <c r="AZ75" s="695">
        <f>SUBTOTAL(109,AZ13:AZ73)</f>
        <v>5940950.9300000006</v>
      </c>
      <c r="BA75" s="692">
        <f>+BB75/$I$75</f>
        <v>6.7180771934678613E-2</v>
      </c>
      <c r="BB75" s="695">
        <f>SUBTOTAL(109,BB13:BB73)</f>
        <v>6041539.2799999993</v>
      </c>
      <c r="BC75" s="692">
        <f>+BD75/$I$75</f>
        <v>6.8287780094435369E-2</v>
      </c>
      <c r="BD75" s="695">
        <f>SUBTOTAL(109,BD13:BD73)</f>
        <v>6141092.0699999994</v>
      </c>
      <c r="BE75" s="692">
        <f>+BF75/$I$75</f>
        <v>6.3092431603596275E-2</v>
      </c>
      <c r="BF75" s="695">
        <f>SUBTOTAL(109,BF13:BF73)</f>
        <v>5673876.5099999998</v>
      </c>
      <c r="BG75" s="692">
        <f>+BH75/$I$75</f>
        <v>5.5419596115970554E-2</v>
      </c>
      <c r="BH75" s="695">
        <f>SUBTOTAL(109,BH13:BH73)</f>
        <v>4983861.5599999987</v>
      </c>
      <c r="BI75" s="692">
        <f>+BJ75/$I$75</f>
        <v>1.999200951322562E-2</v>
      </c>
      <c r="BJ75" s="697">
        <f>SUBTOTAL(109,BJ13:BJ73)</f>
        <v>1797873.2199999997</v>
      </c>
      <c r="BK75" s="692">
        <f>+BL75/$I$75</f>
        <v>2.8624387571238093E-2</v>
      </c>
      <c r="BL75" s="695">
        <f>SUBTOTAL(109,BL13:BL73)</f>
        <v>2574179.44</v>
      </c>
      <c r="BM75" s="692">
        <f>+BN75/$I$75</f>
        <v>4.6765157910695382E-2</v>
      </c>
      <c r="BN75" s="695">
        <f>SUBTOTAL(109,BN13:BN73)</f>
        <v>4205571.4800000004</v>
      </c>
      <c r="BO75" s="692">
        <f>+BP75/$I$75</f>
        <v>5.1183691562799068E-2</v>
      </c>
      <c r="BP75" s="695">
        <f>SUBTOTAL(109,BP13:BP73)</f>
        <v>4602928.3999999994</v>
      </c>
      <c r="BQ75" s="692">
        <f>+BR75/$I$75</f>
        <v>5.2504785542219344E-2</v>
      </c>
      <c r="BR75" s="695">
        <f>SUBTOTAL(109,BR13:BR73)</f>
        <v>4721733.8399999989</v>
      </c>
      <c r="BS75" s="692">
        <f>+BT75/$I$75</f>
        <v>5.154968933925997E-2</v>
      </c>
      <c r="BT75" s="695">
        <f>SUBTOTAL(109,BT13:BT73)</f>
        <v>4635842.43</v>
      </c>
      <c r="BU75" s="692">
        <f>+BV75/$I$75</f>
        <v>6.2064177055362428E-4</v>
      </c>
      <c r="BV75" s="695">
        <f>SUBTOTAL(109,BV13:BV73)</f>
        <v>55814.06</v>
      </c>
      <c r="BW75" s="692">
        <f>+BX75/$I$75</f>
        <v>8.2374210702590206E-4</v>
      </c>
      <c r="BX75" s="695">
        <f>SUBTOTAL(109,BX13:BX73)</f>
        <v>74078.789999999994</v>
      </c>
      <c r="BY75" s="692">
        <f>+BZ75/$I$75</f>
        <v>6.2446576218719632E-4</v>
      </c>
      <c r="BZ75" s="695">
        <f>SUBTOTAL(109,BZ13:BZ73)</f>
        <v>56157.95</v>
      </c>
      <c r="CA75" s="692">
        <f>+CB75/$I$75</f>
        <v>1.0000000008895851</v>
      </c>
      <c r="CB75" s="695">
        <f>SUBTOTAL(109,CB13:CB73)</f>
        <v>89929590.139999986</v>
      </c>
      <c r="CC75" s="664">
        <f t="shared" si="1418"/>
        <v>-8.0000013113021851E-2</v>
      </c>
      <c r="CD75" s="665">
        <f t="shared" si="1419"/>
        <v>-8.8958498598344301E-10</v>
      </c>
    </row>
    <row r="76" spans="1:82" s="666" customFormat="1" ht="4.2" customHeight="1">
      <c r="A76" s="671"/>
      <c r="B76" s="739"/>
      <c r="C76" s="739"/>
      <c r="D76" s="739"/>
      <c r="E76" s="739"/>
      <c r="F76" s="739"/>
      <c r="G76" s="739"/>
      <c r="H76" s="739"/>
      <c r="I76" s="690"/>
      <c r="J76" s="691"/>
      <c r="K76" s="692"/>
      <c r="L76" s="690"/>
      <c r="M76" s="692"/>
      <c r="N76" s="690"/>
      <c r="O76" s="692"/>
      <c r="P76" s="690"/>
      <c r="Q76" s="692"/>
      <c r="R76" s="690"/>
      <c r="S76" s="692"/>
      <c r="T76" s="690"/>
      <c r="U76" s="692"/>
      <c r="V76" s="693"/>
      <c r="W76" s="692"/>
      <c r="X76" s="690"/>
      <c r="Y76" s="692"/>
      <c r="Z76" s="690"/>
      <c r="AA76" s="692"/>
      <c r="AB76" s="690"/>
      <c r="AC76" s="692"/>
      <c r="AD76" s="690"/>
      <c r="AE76" s="692"/>
      <c r="AF76" s="690"/>
      <c r="AG76" s="692"/>
      <c r="AH76" s="690"/>
      <c r="AI76" s="692"/>
      <c r="AJ76" s="690"/>
      <c r="AK76" s="692"/>
      <c r="AL76" s="690"/>
      <c r="AM76" s="692"/>
      <c r="AN76" s="690"/>
      <c r="AO76" s="692"/>
      <c r="AP76" s="690"/>
      <c r="AQ76" s="692"/>
      <c r="AR76" s="690"/>
      <c r="AS76" s="692"/>
      <c r="AT76" s="690"/>
      <c r="AU76" s="692"/>
      <c r="AV76" s="690"/>
      <c r="AW76" s="692"/>
      <c r="AX76" s="690"/>
      <c r="AY76" s="692"/>
      <c r="AZ76" s="690"/>
      <c r="BA76" s="692"/>
      <c r="BB76" s="690"/>
      <c r="BC76" s="692"/>
      <c r="BD76" s="690"/>
      <c r="BE76" s="692"/>
      <c r="BF76" s="690"/>
      <c r="BG76" s="692"/>
      <c r="BH76" s="690"/>
      <c r="BI76" s="692"/>
      <c r="BJ76" s="694"/>
      <c r="BK76" s="692"/>
      <c r="BL76" s="690"/>
      <c r="BM76" s="692"/>
      <c r="BN76" s="690"/>
      <c r="BO76" s="692"/>
      <c r="BP76" s="690"/>
      <c r="BQ76" s="692"/>
      <c r="BR76" s="690"/>
      <c r="BS76" s="692"/>
      <c r="BT76" s="690"/>
      <c r="BU76" s="692"/>
      <c r="BV76" s="690"/>
      <c r="BW76" s="692"/>
      <c r="BX76" s="690"/>
      <c r="BY76" s="692"/>
      <c r="BZ76" s="690"/>
      <c r="CA76" s="685"/>
      <c r="CB76" s="690"/>
      <c r="CC76" s="664">
        <f t="shared" si="1418"/>
        <v>0</v>
      </c>
      <c r="CD76" s="665" t="e">
        <f t="shared" si="1419"/>
        <v>#DIV/0!</v>
      </c>
    </row>
    <row r="77" spans="1:82" s="666" customFormat="1" ht="13.95" customHeight="1">
      <c r="A77" s="669"/>
      <c r="B77" s="741" t="s">
        <v>753</v>
      </c>
      <c r="C77" s="741"/>
      <c r="D77" s="741"/>
      <c r="E77" s="741"/>
      <c r="F77" s="740"/>
      <c r="G77" s="740"/>
      <c r="H77" s="740"/>
      <c r="I77" s="698"/>
      <c r="J77" s="668"/>
      <c r="K77" s="676"/>
      <c r="L77" s="677"/>
      <c r="M77" s="676"/>
      <c r="N77" s="677"/>
      <c r="O77" s="676"/>
      <c r="P77" s="677"/>
      <c r="Q77" s="676"/>
      <c r="R77" s="677"/>
      <c r="S77" s="676"/>
      <c r="T77" s="677"/>
      <c r="U77" s="676"/>
      <c r="V77" s="678"/>
      <c r="W77" s="676"/>
      <c r="X77" s="677"/>
      <c r="Y77" s="676"/>
      <c r="Z77" s="677"/>
      <c r="AA77" s="679"/>
      <c r="AB77" s="677"/>
      <c r="AC77" s="679"/>
      <c r="AD77" s="677"/>
      <c r="AE77" s="679"/>
      <c r="AF77" s="677"/>
      <c r="AG77" s="680"/>
      <c r="AH77" s="677"/>
      <c r="AI77" s="679"/>
      <c r="AJ77" s="677"/>
      <c r="AK77" s="679"/>
      <c r="AL77" s="677"/>
      <c r="AM77" s="679"/>
      <c r="AN77" s="677"/>
      <c r="AO77" s="679"/>
      <c r="AP77" s="677"/>
      <c r="AQ77" s="679"/>
      <c r="AR77" s="677"/>
      <c r="AS77" s="679"/>
      <c r="AT77" s="677"/>
      <c r="AU77" s="679"/>
      <c r="AV77" s="677"/>
      <c r="AW77" s="679"/>
      <c r="AX77" s="677"/>
      <c r="AY77" s="679"/>
      <c r="AZ77" s="677"/>
      <c r="BA77" s="679"/>
      <c r="BB77" s="677"/>
      <c r="BC77" s="679"/>
      <c r="BD77" s="677"/>
      <c r="BE77" s="676"/>
      <c r="BF77" s="677"/>
      <c r="BG77" s="679"/>
      <c r="BH77" s="677"/>
      <c r="BI77" s="676"/>
      <c r="BJ77" s="681"/>
      <c r="BK77" s="679"/>
      <c r="BL77" s="677"/>
      <c r="BM77" s="679"/>
      <c r="BN77" s="677"/>
      <c r="BO77" s="679"/>
      <c r="BP77" s="677"/>
      <c r="BQ77" s="679"/>
      <c r="BR77" s="677"/>
      <c r="BS77" s="679"/>
      <c r="BT77" s="677"/>
      <c r="BU77" s="676"/>
      <c r="BV77" s="677"/>
      <c r="BW77" s="676"/>
      <c r="BX77" s="677"/>
      <c r="BY77" s="676"/>
      <c r="BZ77" s="677"/>
      <c r="CA77" s="685">
        <f t="shared" ref="CA77:CB78" si="1589">+BY77+BW77+BU77+BS77+BQ77+BO77+BM77+BK77+BI77+BG77+BE77+BC77+BA77+AY77+AW77+AU77+AS77+AQ77+AO77+AM77+AK77+AI77+AG77+AE77+AC77+AA77+Y77+W77+U77+S77+Q77+O77+M77+K77</f>
        <v>0</v>
      </c>
      <c r="CB77" s="683">
        <f t="shared" si="1589"/>
        <v>0</v>
      </c>
      <c r="CC77" s="664">
        <f t="shared" si="1418"/>
        <v>0</v>
      </c>
      <c r="CD77" s="665" t="e">
        <f t="shared" si="1419"/>
        <v>#DIV/0!</v>
      </c>
    </row>
    <row r="78" spans="1:82" s="666" customFormat="1" ht="13.95" customHeight="1">
      <c r="A78" s="669" t="s">
        <v>742</v>
      </c>
      <c r="B78" s="739"/>
      <c r="C78" s="739"/>
      <c r="D78" s="739"/>
      <c r="E78" s="739" t="s">
        <v>1328</v>
      </c>
      <c r="F78" s="739"/>
      <c r="G78" s="739"/>
      <c r="H78" s="739"/>
      <c r="I78" s="677">
        <v>5680806.9800000004</v>
      </c>
      <c r="J78" s="684">
        <f>+I78/I81</f>
        <v>5.8745076992438243E-2</v>
      </c>
      <c r="K78" s="680">
        <f>K75</f>
        <v>7.5665537844218688E-3</v>
      </c>
      <c r="L78" s="677">
        <f t="shared" ref="L78:N78" si="1590">ROUND(K78*$I78,2)</f>
        <v>42984.13</v>
      </c>
      <c r="M78" s="680">
        <f>M75</f>
        <v>1.0120125527012774E-2</v>
      </c>
      <c r="N78" s="677">
        <f t="shared" si="1590"/>
        <v>57490.48</v>
      </c>
      <c r="O78" s="680">
        <f>O75</f>
        <v>1.0135428943820099E-2</v>
      </c>
      <c r="P78" s="677">
        <f t="shared" ref="P78" si="1591">ROUND(O78*$I78,2)</f>
        <v>57577.42</v>
      </c>
      <c r="Q78" s="680">
        <f>Q75</f>
        <v>1.0282985826834316E-2</v>
      </c>
      <c r="R78" s="677">
        <f t="shared" ref="R78" si="1592">ROUND(Q78*$I78,2)</f>
        <v>58415.66</v>
      </c>
      <c r="S78" s="680">
        <f>S75</f>
        <v>8.2409617291209995E-3</v>
      </c>
      <c r="T78" s="677">
        <f t="shared" ref="T78" si="1593">ROUND(S78*$I78,2)</f>
        <v>46815.31</v>
      </c>
      <c r="U78" s="680">
        <f>U75</f>
        <v>1.0557181005346175E-2</v>
      </c>
      <c r="V78" s="678">
        <f t="shared" ref="V78" si="1594">ROUND(U78*$I78,2)</f>
        <v>59973.31</v>
      </c>
      <c r="W78" s="680">
        <f>W75</f>
        <v>8.925553641070387E-3</v>
      </c>
      <c r="X78" s="677">
        <f t="shared" ref="X78" si="1595">ROUND(W78*$I78,2)</f>
        <v>50704.35</v>
      </c>
      <c r="Y78" s="680">
        <f>Y75</f>
        <v>7.9949839593430952E-3</v>
      </c>
      <c r="Z78" s="677">
        <f t="shared" ref="Z78" si="1596">ROUND(Y78*$I78,2)</f>
        <v>45417.96</v>
      </c>
      <c r="AA78" s="680">
        <f>AA75</f>
        <v>2.8475851255314849E-2</v>
      </c>
      <c r="AB78" s="677">
        <f t="shared" ref="AB78" si="1597">ROUND(AA78*$I78,2)</f>
        <v>161765.81</v>
      </c>
      <c r="AC78" s="680">
        <f>AC75</f>
        <v>2.5284403370269298E-2</v>
      </c>
      <c r="AD78" s="677">
        <f t="shared" ref="AD78" si="1598">ROUND(AC78*$I78,2)</f>
        <v>143635.82</v>
      </c>
      <c r="AE78" s="680">
        <f>AE75</f>
        <v>1.6877795606399772E-2</v>
      </c>
      <c r="AF78" s="677">
        <f t="shared" ref="AF78" si="1599">ROUND(AE78*$I78,2)</f>
        <v>95879.5</v>
      </c>
      <c r="AG78" s="680">
        <f>AG75</f>
        <v>1.78267938164779E-2</v>
      </c>
      <c r="AH78" s="677">
        <f t="shared" ref="AH78" si="1600">ROUND(AG78*$I78,2)</f>
        <v>101270.57</v>
      </c>
      <c r="AI78" s="680">
        <f>AI75</f>
        <v>1.9587511505665151E-2</v>
      </c>
      <c r="AJ78" s="677">
        <f t="shared" ref="AJ78" si="1601">ROUND(AI78*$I78,2)</f>
        <v>111272.87</v>
      </c>
      <c r="AK78" s="680">
        <f>AK75</f>
        <v>1.9071989974108423E-2</v>
      </c>
      <c r="AL78" s="677">
        <f t="shared" ref="AL78" si="1602">ROUND(AK78*$I78,2)</f>
        <v>108344.29</v>
      </c>
      <c r="AM78" s="680">
        <f>AM75</f>
        <v>2.1915792885134393E-2</v>
      </c>
      <c r="AN78" s="677">
        <f t="shared" ref="AN78" si="1603">ROUND(AM78*$I78,2)</f>
        <v>124499.39</v>
      </c>
      <c r="AO78" s="680">
        <f>AO75</f>
        <v>2.5520949539175514E-2</v>
      </c>
      <c r="AP78" s="677">
        <f t="shared" ref="AP78" si="1604">ROUND(AO78*$I78,2)</f>
        <v>144979.59</v>
      </c>
      <c r="AQ78" s="680">
        <f>AQ75</f>
        <v>3.127776973211302E-2</v>
      </c>
      <c r="AR78" s="677">
        <f t="shared" ref="AR78" si="1605">ROUND(AQ78*$I78,2)</f>
        <v>177682.97</v>
      </c>
      <c r="AS78" s="680">
        <f>AS75</f>
        <v>3.7809644052991032E-2</v>
      </c>
      <c r="AT78" s="677">
        <f t="shared" ref="AT78" si="1606">ROUND(AS78*$I78,2)</f>
        <v>214789.29</v>
      </c>
      <c r="AU78" s="680">
        <f>AU75</f>
        <v>4.6910315472197546E-2</v>
      </c>
      <c r="AV78" s="677">
        <f t="shared" ref="AV78" si="1607">ROUND(AU78*$I78,2)</f>
        <v>266488.45</v>
      </c>
      <c r="AW78" s="680">
        <f>AW75</f>
        <v>6.2886009890925132E-2</v>
      </c>
      <c r="AX78" s="677">
        <f t="shared" ref="AX78" si="1608">ROUND(AW78*$I78,2)</f>
        <v>357243.28</v>
      </c>
      <c r="AY78" s="680">
        <f>AY75</f>
        <v>6.6062248543958313E-2</v>
      </c>
      <c r="AZ78" s="677">
        <f t="shared" ref="AZ78" si="1609">ROUND(AY78*$I78,2)</f>
        <v>375286.88</v>
      </c>
      <c r="BA78" s="680">
        <f>BA75</f>
        <v>6.7180771934678613E-2</v>
      </c>
      <c r="BB78" s="677">
        <f t="shared" ref="BB78" si="1610">ROUND(BA78*$I78,2)</f>
        <v>381641</v>
      </c>
      <c r="BC78" s="680">
        <f>BC75</f>
        <v>6.8287780094435369E-2</v>
      </c>
      <c r="BD78" s="677">
        <f t="shared" ref="BD78" si="1611">ROUND(BC78*$I78,2)</f>
        <v>387929.7</v>
      </c>
      <c r="BE78" s="680">
        <f>BE75</f>
        <v>6.3092431603596275E-2</v>
      </c>
      <c r="BF78" s="677">
        <f t="shared" ref="BF78" si="1612">ROUND(BE78*$I78,2)</f>
        <v>358415.93</v>
      </c>
      <c r="BG78" s="680">
        <f>BG75</f>
        <v>5.5419596115970554E-2</v>
      </c>
      <c r="BH78" s="677">
        <f t="shared" ref="BH78" si="1613">ROUND(BG78*$I78,2)</f>
        <v>314828.03000000003</v>
      </c>
      <c r="BI78" s="680">
        <f>BI75</f>
        <v>1.999200951322562E-2</v>
      </c>
      <c r="BJ78" s="681">
        <f t="shared" ref="BJ78" si="1614">ROUND(BI78*$I78,2)</f>
        <v>113570.75</v>
      </c>
      <c r="BK78" s="680">
        <f>BK75</f>
        <v>2.8624387571238093E-2</v>
      </c>
      <c r="BL78" s="677">
        <f t="shared" ref="BL78" si="1615">ROUND(BK78*$I78,2)</f>
        <v>162609.62</v>
      </c>
      <c r="BM78" s="680">
        <f>BM75</f>
        <v>4.6765157910695382E-2</v>
      </c>
      <c r="BN78" s="677">
        <f t="shared" ref="BN78" si="1616">ROUND(BM78*$I78,2)</f>
        <v>265663.84000000003</v>
      </c>
      <c r="BO78" s="680">
        <f>BO75</f>
        <v>5.1183691562799068E-2</v>
      </c>
      <c r="BP78" s="677">
        <f t="shared" ref="BP78" si="1617">ROUND(BO78*$I78,2)</f>
        <v>290764.67</v>
      </c>
      <c r="BQ78" s="680">
        <f>BQ75</f>
        <v>5.2504785542219344E-2</v>
      </c>
      <c r="BR78" s="677">
        <f t="shared" ref="BR78" si="1618">ROUND(BQ78*$I78,2)</f>
        <v>298269.55</v>
      </c>
      <c r="BS78" s="680">
        <f>BS75</f>
        <v>5.154968933925997E-2</v>
      </c>
      <c r="BT78" s="677">
        <f t="shared" ref="BT78" si="1619">ROUND(BS78*$I78,2)</f>
        <v>292843.84000000003</v>
      </c>
      <c r="BU78" s="680">
        <f>BU75</f>
        <v>6.2064177055362428E-4</v>
      </c>
      <c r="BV78" s="677">
        <f t="shared" ref="BV78" si="1620">ROUND(BU78*$I78,2)</f>
        <v>3525.75</v>
      </c>
      <c r="BW78" s="680">
        <f>BW75</f>
        <v>8.2374210702590206E-4</v>
      </c>
      <c r="BX78" s="677">
        <f t="shared" ref="BX78" si="1621">ROUND(BW78*$I78,2)</f>
        <v>4679.5200000000004</v>
      </c>
      <c r="BY78" s="680">
        <f>BY75</f>
        <v>6.2446576218719632E-4</v>
      </c>
      <c r="BZ78" s="677">
        <f t="shared" ref="BZ78" si="1622">ROUND(BY78*$I78,2)</f>
        <v>3547.47</v>
      </c>
      <c r="CA78" s="680">
        <f t="shared" ref="CA78" si="1623">+CB78/I78</f>
        <v>1.0000000035206262</v>
      </c>
      <c r="CB78" s="677">
        <f t="shared" si="1589"/>
        <v>5680806.9999999991</v>
      </c>
      <c r="CC78" s="664">
        <f t="shared" si="1418"/>
        <v>-1.999999862164259E-2</v>
      </c>
      <c r="CD78" s="665">
        <f t="shared" si="1419"/>
        <v>-3.5206263286281533E-9</v>
      </c>
    </row>
    <row r="79" spans="1:82" s="666" customFormat="1" ht="13.95" customHeight="1">
      <c r="A79" s="669" t="s">
        <v>752</v>
      </c>
      <c r="B79" s="739"/>
      <c r="C79" s="739"/>
      <c r="D79" s="739"/>
      <c r="E79" s="739" t="s">
        <v>208</v>
      </c>
      <c r="F79" s="739"/>
      <c r="G79" s="739"/>
      <c r="H79" s="739"/>
      <c r="I79" s="677">
        <v>1092293.1399999999</v>
      </c>
      <c r="J79" s="684">
        <f>+I79/I81</f>
        <v>1.129537490598072E-2</v>
      </c>
      <c r="K79" s="680">
        <f>K75</f>
        <v>7.5665537844218688E-3</v>
      </c>
      <c r="L79" s="677">
        <f t="shared" ref="L79" si="1624">ROUND(K79*$I79,2)</f>
        <v>8264.89</v>
      </c>
      <c r="M79" s="680">
        <f>M75</f>
        <v>1.0120125527012774E-2</v>
      </c>
      <c r="N79" s="677">
        <f t="shared" ref="N79" si="1625">ROUND(M79*$I79,2)</f>
        <v>11054.14</v>
      </c>
      <c r="O79" s="680">
        <f>O75</f>
        <v>1.0135428943820099E-2</v>
      </c>
      <c r="P79" s="677">
        <f t="shared" ref="P79" si="1626">ROUND(O79*$I79,2)</f>
        <v>11070.86</v>
      </c>
      <c r="Q79" s="680">
        <f>Q75</f>
        <v>1.0282985826834316E-2</v>
      </c>
      <c r="R79" s="677">
        <f t="shared" ref="R79" si="1627">ROUND(Q79*$I79,2)</f>
        <v>11232.03</v>
      </c>
      <c r="S79" s="680">
        <f>S75</f>
        <v>8.2409617291209995E-3</v>
      </c>
      <c r="T79" s="677">
        <f t="shared" ref="T79" si="1628">ROUND(S79*$I79,2)</f>
        <v>9001.5499999999993</v>
      </c>
      <c r="U79" s="680">
        <f>U75</f>
        <v>1.0557181005346175E-2</v>
      </c>
      <c r="V79" s="678">
        <f t="shared" ref="V79" si="1629">ROUND(U79*$I79,2)</f>
        <v>11531.54</v>
      </c>
      <c r="W79" s="680">
        <f>W75</f>
        <v>8.925553641070387E-3</v>
      </c>
      <c r="X79" s="677">
        <f t="shared" ref="X79" si="1630">ROUND(W79*$I79,2)</f>
        <v>9749.32</v>
      </c>
      <c r="Y79" s="680">
        <f>Y75</f>
        <v>7.9949839593430952E-3</v>
      </c>
      <c r="Z79" s="677">
        <f t="shared" ref="Z79" si="1631">ROUND(Y79*$I79,2)</f>
        <v>8732.8700000000008</v>
      </c>
      <c r="AA79" s="680">
        <f>AA75</f>
        <v>2.8475851255314849E-2</v>
      </c>
      <c r="AB79" s="677">
        <f t="shared" ref="AB79" si="1632">ROUND(AA79*$I79,2)</f>
        <v>31103.98</v>
      </c>
      <c r="AC79" s="680">
        <f>AC75</f>
        <v>2.5284403370269298E-2</v>
      </c>
      <c r="AD79" s="677">
        <f t="shared" ref="AD79" si="1633">ROUND(AC79*$I79,2)</f>
        <v>27617.98</v>
      </c>
      <c r="AE79" s="680">
        <f>AE75</f>
        <v>1.6877795606399772E-2</v>
      </c>
      <c r="AF79" s="677">
        <f t="shared" ref="AF79" si="1634">ROUND(AE79*$I79,2)</f>
        <v>18435.5</v>
      </c>
      <c r="AG79" s="680">
        <f>AG75</f>
        <v>1.78267938164779E-2</v>
      </c>
      <c r="AH79" s="677">
        <f t="shared" ref="AH79" si="1635">ROUND(AG79*$I79,2)</f>
        <v>19472.080000000002</v>
      </c>
      <c r="AI79" s="680">
        <f>AI75</f>
        <v>1.9587511505665151E-2</v>
      </c>
      <c r="AJ79" s="677">
        <f t="shared" ref="AJ79" si="1636">ROUND(AI79*$I79,2)</f>
        <v>21395.3</v>
      </c>
      <c r="AK79" s="680">
        <f>AK75</f>
        <v>1.9071989974108423E-2</v>
      </c>
      <c r="AL79" s="677">
        <f t="shared" ref="AL79" si="1637">ROUND(AK79*$I79,2)</f>
        <v>20832.2</v>
      </c>
      <c r="AM79" s="680">
        <f>AM75</f>
        <v>2.1915792885134393E-2</v>
      </c>
      <c r="AN79" s="677">
        <f t="shared" ref="AN79" si="1638">ROUND(AM79*$I79,2)</f>
        <v>23938.47</v>
      </c>
      <c r="AO79" s="680">
        <f>AO75</f>
        <v>2.5520949539175514E-2</v>
      </c>
      <c r="AP79" s="677">
        <f t="shared" ref="AP79" si="1639">ROUND(AO79*$I79,2)</f>
        <v>27876.36</v>
      </c>
      <c r="AQ79" s="680">
        <f>AQ75</f>
        <v>3.127776973211302E-2</v>
      </c>
      <c r="AR79" s="677">
        <f t="shared" ref="AR79" si="1640">ROUND(AQ79*$I79,2)</f>
        <v>34164.49</v>
      </c>
      <c r="AS79" s="680">
        <f>AS75</f>
        <v>3.7809644052991032E-2</v>
      </c>
      <c r="AT79" s="677">
        <f t="shared" ref="AT79" si="1641">ROUND(AS79*$I79,2)</f>
        <v>41299.21</v>
      </c>
      <c r="AU79" s="680">
        <f>AU75</f>
        <v>4.6910315472197546E-2</v>
      </c>
      <c r="AV79" s="677">
        <f t="shared" ref="AV79" si="1642">ROUND(AU79*$I79,2)</f>
        <v>51239.82</v>
      </c>
      <c r="AW79" s="680">
        <f>AW75</f>
        <v>6.2886009890925132E-2</v>
      </c>
      <c r="AX79" s="677">
        <f t="shared" ref="AX79" si="1643">ROUND(AW79*$I79,2)</f>
        <v>68689.960000000006</v>
      </c>
      <c r="AY79" s="680">
        <f>AY75</f>
        <v>6.6062248543958313E-2</v>
      </c>
      <c r="AZ79" s="677">
        <f t="shared" ref="AZ79" si="1644">ROUND(AY79*$I79,2)</f>
        <v>72159.34</v>
      </c>
      <c r="BA79" s="680">
        <f>BA75</f>
        <v>6.7180771934678613E-2</v>
      </c>
      <c r="BB79" s="677">
        <f t="shared" ref="BB79" si="1645">ROUND(BA79*$I79,2)</f>
        <v>73381.100000000006</v>
      </c>
      <c r="BC79" s="680">
        <f>BC75</f>
        <v>6.8287780094435369E-2</v>
      </c>
      <c r="BD79" s="677">
        <f t="shared" ref="BD79" si="1646">ROUND(BC79*$I79,2)</f>
        <v>74590.27</v>
      </c>
      <c r="BE79" s="680">
        <f>BE75</f>
        <v>6.3092431603596275E-2</v>
      </c>
      <c r="BF79" s="677">
        <f t="shared" ref="BF79" si="1647">ROUND(BE79*$I79,2)</f>
        <v>68915.429999999993</v>
      </c>
      <c r="BG79" s="680">
        <f>BG75</f>
        <v>5.5419596115970554E-2</v>
      </c>
      <c r="BH79" s="677">
        <f t="shared" ref="BH79" si="1648">ROUND(BG79*$I79,2)</f>
        <v>60534.44</v>
      </c>
      <c r="BI79" s="680">
        <f>BI75</f>
        <v>1.999200951322562E-2</v>
      </c>
      <c r="BJ79" s="681">
        <f t="shared" ref="BJ79" si="1649">ROUND(BI79*$I79,2)</f>
        <v>21837.13</v>
      </c>
      <c r="BK79" s="680">
        <f>BK75</f>
        <v>2.8624387571238093E-2</v>
      </c>
      <c r="BL79" s="677">
        <f t="shared" ref="BL79" si="1650">ROUND(BK79*$I79,2)</f>
        <v>31266.22</v>
      </c>
      <c r="BM79" s="680">
        <f>BM75</f>
        <v>4.6765157910695382E-2</v>
      </c>
      <c r="BN79" s="677">
        <f t="shared" ref="BN79" si="1651">ROUND(BM79*$I79,2)</f>
        <v>51081.26</v>
      </c>
      <c r="BO79" s="680">
        <f>BO75</f>
        <v>5.1183691562799068E-2</v>
      </c>
      <c r="BP79" s="677">
        <f t="shared" ref="BP79" si="1652">ROUND(BO79*$I79,2)</f>
        <v>55907.6</v>
      </c>
      <c r="BQ79" s="680">
        <f>BQ75</f>
        <v>5.2504785542219344E-2</v>
      </c>
      <c r="BR79" s="677">
        <f t="shared" ref="BR79" si="1653">ROUND(BQ79*$I79,2)</f>
        <v>57350.62</v>
      </c>
      <c r="BS79" s="680">
        <f>BS75</f>
        <v>5.154968933925997E-2</v>
      </c>
      <c r="BT79" s="677">
        <f t="shared" ref="BT79" si="1654">ROUND(BS79*$I79,2)</f>
        <v>56307.37</v>
      </c>
      <c r="BU79" s="680">
        <f>BU75</f>
        <v>6.2064177055362428E-4</v>
      </c>
      <c r="BV79" s="677">
        <f t="shared" ref="BV79" si="1655">ROUND(BU79*$I79,2)</f>
        <v>677.92</v>
      </c>
      <c r="BW79" s="680">
        <f>BW75</f>
        <v>8.2374210702590206E-4</v>
      </c>
      <c r="BX79" s="677">
        <f t="shared" ref="BX79" si="1656">ROUND(BW79*$I79,2)</f>
        <v>899.77</v>
      </c>
      <c r="BY79" s="680">
        <f>BY75</f>
        <v>6.2446576218719632E-4</v>
      </c>
      <c r="BZ79" s="677">
        <f t="shared" ref="BZ79" si="1657">ROUND(BY79*$I79,2)</f>
        <v>682.1</v>
      </c>
      <c r="CA79" s="680">
        <f t="shared" ref="CA79" si="1658">+CB79/I79</f>
        <v>0.99999998168989668</v>
      </c>
      <c r="CB79" s="677">
        <f t="shared" ref="CB79" si="1659">+BZ79+BX79+BV79+BT79+BR79+BP79+BN79+BL79+BJ79+BH79+BF79+BD79+BB79+AZ79+AX79+AV79+AT79+AR79+AP79+AN79+AL79+AJ79+AH79+AF79+AD79+AB79+Z79+X79+V79+T79+R79+P79+N79+L79</f>
        <v>1092293.1199999996</v>
      </c>
      <c r="CC79" s="664">
        <f t="shared" ref="CC79" si="1660">+I79-CB79</f>
        <v>2.0000000251457095E-2</v>
      </c>
      <c r="CD79" s="665">
        <f t="shared" ref="CD79" si="1661">+CC79/$I79</f>
        <v>1.8310103322133009E-8</v>
      </c>
    </row>
    <row r="80" spans="1:82" s="666" customFormat="1" ht="4.2" customHeight="1">
      <c r="A80" s="671"/>
      <c r="B80" s="672"/>
      <c r="C80" s="672"/>
      <c r="D80" s="672"/>
      <c r="E80" s="672"/>
      <c r="F80" s="672"/>
      <c r="G80" s="672"/>
      <c r="H80" s="672"/>
      <c r="I80" s="690"/>
      <c r="J80" s="691"/>
      <c r="K80" s="692"/>
      <c r="L80" s="690"/>
      <c r="M80" s="692"/>
      <c r="N80" s="690"/>
      <c r="O80" s="692"/>
      <c r="P80" s="690"/>
      <c r="Q80" s="692"/>
      <c r="R80" s="690"/>
      <c r="S80" s="692"/>
      <c r="T80" s="690"/>
      <c r="U80" s="692"/>
      <c r="V80" s="693"/>
      <c r="W80" s="692"/>
      <c r="X80" s="690"/>
      <c r="Y80" s="692"/>
      <c r="Z80" s="690"/>
      <c r="AA80" s="692"/>
      <c r="AB80" s="690"/>
      <c r="AC80" s="692"/>
      <c r="AD80" s="690"/>
      <c r="AE80" s="692"/>
      <c r="AF80" s="690"/>
      <c r="AG80" s="692"/>
      <c r="AH80" s="690"/>
      <c r="AI80" s="692"/>
      <c r="AJ80" s="690"/>
      <c r="AK80" s="692"/>
      <c r="AL80" s="690"/>
      <c r="AM80" s="692"/>
      <c r="AN80" s="690"/>
      <c r="AO80" s="692"/>
      <c r="AP80" s="690"/>
      <c r="AQ80" s="692"/>
      <c r="AR80" s="690"/>
      <c r="AS80" s="692"/>
      <c r="AT80" s="690"/>
      <c r="AU80" s="692"/>
      <c r="AV80" s="690"/>
      <c r="AW80" s="692"/>
      <c r="AX80" s="690"/>
      <c r="AY80" s="692"/>
      <c r="AZ80" s="690"/>
      <c r="BA80" s="692"/>
      <c r="BB80" s="690"/>
      <c r="BC80" s="692"/>
      <c r="BD80" s="690"/>
      <c r="BE80" s="692"/>
      <c r="BF80" s="690"/>
      <c r="BG80" s="692"/>
      <c r="BH80" s="690"/>
      <c r="BI80" s="692"/>
      <c r="BJ80" s="694"/>
      <c r="BK80" s="692"/>
      <c r="BL80" s="690"/>
      <c r="BM80" s="692"/>
      <c r="BN80" s="690"/>
      <c r="BO80" s="692"/>
      <c r="BP80" s="690"/>
      <c r="BQ80" s="692"/>
      <c r="BR80" s="690"/>
      <c r="BS80" s="692"/>
      <c r="BT80" s="690"/>
      <c r="BU80" s="692"/>
      <c r="BV80" s="690"/>
      <c r="BW80" s="692"/>
      <c r="BX80" s="690"/>
      <c r="BY80" s="692"/>
      <c r="BZ80" s="690"/>
      <c r="CA80" s="685"/>
      <c r="CB80" s="690"/>
      <c r="CC80" s="664">
        <f t="shared" si="1418"/>
        <v>0</v>
      </c>
      <c r="CD80" s="665" t="e">
        <f t="shared" si="1419"/>
        <v>#DIV/0!</v>
      </c>
    </row>
    <row r="81" spans="1:82" s="666" customFormat="1" ht="16.2" customHeight="1">
      <c r="A81" s="700" t="s">
        <v>1335</v>
      </c>
      <c r="B81" s="700"/>
      <c r="C81" s="700"/>
      <c r="D81" s="700"/>
      <c r="E81" s="700"/>
      <c r="F81" s="700"/>
      <c r="G81" s="700"/>
      <c r="H81" s="700"/>
      <c r="I81" s="695">
        <f>SUBTOTAL(109,I13:I79)</f>
        <v>96702690.179999977</v>
      </c>
      <c r="J81" s="701">
        <f>+J75+J78+J79</f>
        <v>1</v>
      </c>
      <c r="K81" s="692">
        <f>+L81/$I$81</f>
        <v>7.5665537188057599E-3</v>
      </c>
      <c r="L81" s="695">
        <f>SUBTOTAL(109,L13:L79)</f>
        <v>731706.10000000009</v>
      </c>
      <c r="M81" s="692">
        <f>+N81/$I$81</f>
        <v>1.0120125491631904E-2</v>
      </c>
      <c r="N81" s="695">
        <f>SUBTOTAL(109,N13:N79)</f>
        <v>978643.36</v>
      </c>
      <c r="O81" s="692">
        <f>+P81/$I$81</f>
        <v>1.0135428995570061E-2</v>
      </c>
      <c r="P81" s="695">
        <f>SUBTOTAL(109,P13:P79)</f>
        <v>980123.25</v>
      </c>
      <c r="Q81" s="692">
        <f>+R81/$I$81</f>
        <v>1.0282985800592132E-2</v>
      </c>
      <c r="R81" s="695">
        <f>SUBTOTAL(109,R13:R79)</f>
        <v>994392.39</v>
      </c>
      <c r="S81" s="692">
        <f>+T81/$I$81</f>
        <v>8.2409617407398616E-3</v>
      </c>
      <c r="T81" s="695">
        <f>SUBTOTAL(109,T13:T79)</f>
        <v>796923.17000000016</v>
      </c>
      <c r="U81" s="692">
        <f>+V81/$I$81</f>
        <v>1.0557181068072746E-2</v>
      </c>
      <c r="V81" s="696">
        <f>SUBTOTAL(109,V13:V79)</f>
        <v>1020907.81</v>
      </c>
      <c r="W81" s="692">
        <f>+X81/$I$81</f>
        <v>8.9255536572291887E-3</v>
      </c>
      <c r="X81" s="695">
        <f>SUBTOTAL(109,X13:X79)</f>
        <v>863125.04999999993</v>
      </c>
      <c r="Y81" s="692">
        <f>+Z81/$I$81</f>
        <v>7.9949839922850447E-3</v>
      </c>
      <c r="Z81" s="695">
        <f>SUBTOTAL(109,Z13:Z79)</f>
        <v>773136.46</v>
      </c>
      <c r="AA81" s="692">
        <f>+AB81/$I$81</f>
        <v>2.8475851239240058E-2</v>
      </c>
      <c r="AB81" s="695">
        <f>SUBTOTAL(109,AB13:AB79)</f>
        <v>2753691.42</v>
      </c>
      <c r="AC81" s="692">
        <f>+AD81/$I$81</f>
        <v>2.5284403416790242E-2</v>
      </c>
      <c r="AD81" s="695">
        <f>SUBTOTAL(109,AD13:AD79)</f>
        <v>2445069.8299999996</v>
      </c>
      <c r="AE81" s="692">
        <f>+AF81/$I$81</f>
        <v>1.6877795612117896E-2</v>
      </c>
      <c r="AF81" s="695">
        <f>SUBTOTAL(109,AF13:AF79)</f>
        <v>1632128.24</v>
      </c>
      <c r="AG81" s="692">
        <f>+AH81/$I$81</f>
        <v>1.7826793719918004E-2</v>
      </c>
      <c r="AH81" s="695">
        <f>SUBTOTAL(109,AH13:AH79)</f>
        <v>1723898.9100000001</v>
      </c>
      <c r="AI81" s="692">
        <f>+AJ81/$I$81</f>
        <v>1.9587511438143534E-2</v>
      </c>
      <c r="AJ81" s="695">
        <f>SUBTOTAL(109,AJ13:AJ79)</f>
        <v>1894165.05</v>
      </c>
      <c r="AK81" s="692">
        <f>+AL81/$I$81</f>
        <v>1.9071989895700338E-2</v>
      </c>
      <c r="AL81" s="695">
        <f>SUBTOTAL(109,AL13:AL79)</f>
        <v>1844312.73</v>
      </c>
      <c r="AM81" s="692">
        <f>+AN81/$I$81</f>
        <v>2.19157928911301E-2</v>
      </c>
      <c r="AN81" s="695">
        <f>SUBTOTAL(109,AN13:AN79)</f>
        <v>2119316.13</v>
      </c>
      <c r="AO81" s="692">
        <f>+AP81/$I$81</f>
        <v>2.552094957654465E-2</v>
      </c>
      <c r="AP81" s="695">
        <f>SUBTOTAL(109,AP13:AP79)</f>
        <v>2467944.4799999991</v>
      </c>
      <c r="AQ81" s="692">
        <f>+AR81/$I$81</f>
        <v>3.1277769670833372E-2</v>
      </c>
      <c r="AR81" s="695">
        <f>SUBTOTAL(109,AR13:AR79)</f>
        <v>3024644.4699999997</v>
      </c>
      <c r="AS81" s="692">
        <f>+AT81/$I$81</f>
        <v>3.7809644004673126E-2</v>
      </c>
      <c r="AT81" s="695">
        <f>SUBTOTAL(109,AT13:AT79)</f>
        <v>3656294.2899999991</v>
      </c>
      <c r="AU81" s="692">
        <f>+AV81/$I$81</f>
        <v>4.6910315540923876E-2</v>
      </c>
      <c r="AV81" s="695">
        <f>SUBTOTAL(109,AV13:AV79)</f>
        <v>4536353.71</v>
      </c>
      <c r="AW81" s="692">
        <f>+AX81/$I$81</f>
        <v>6.2886009879151453E-2</v>
      </c>
      <c r="AX81" s="695">
        <f>SUBTOTAL(109,AX13:AX79)</f>
        <v>6081246.330000001</v>
      </c>
      <c r="AY81" s="692">
        <f>+AZ81/$I$81</f>
        <v>6.6062248507345531E-2</v>
      </c>
      <c r="AZ81" s="695">
        <f>SUBTOTAL(109,AZ13:AZ79)</f>
        <v>6388397.1500000004</v>
      </c>
      <c r="BA81" s="692">
        <f>+BB81/$I$81</f>
        <v>6.7180771992045529E-2</v>
      </c>
      <c r="BB81" s="695">
        <f>SUBTOTAL(109,BB13:BB79)</f>
        <v>6496561.379999999</v>
      </c>
      <c r="BC81" s="692">
        <f>+BD81/$I$81</f>
        <v>6.8287780078384583E-2</v>
      </c>
      <c r="BD81" s="695">
        <f>SUBTOTAL(109,BD13:BD79)</f>
        <v>6603612.0399999991</v>
      </c>
      <c r="BE81" s="692">
        <f>+BF81/$I$81</f>
        <v>6.3092431644283756E-2</v>
      </c>
      <c r="BF81" s="695">
        <f>SUBTOTAL(109,BF13:BF79)</f>
        <v>6101207.8699999992</v>
      </c>
      <c r="BG81" s="692">
        <f>+BH81/$I$81</f>
        <v>5.5419596083878052E-2</v>
      </c>
      <c r="BH81" s="695">
        <f>SUBTOTAL(109,BH13:BH79)</f>
        <v>5359224.0299999993</v>
      </c>
      <c r="BI81" s="692">
        <f>+BJ81/$I$81</f>
        <v>1.9992009492201701E-2</v>
      </c>
      <c r="BJ81" s="697">
        <f>SUBTOTAL(109,BJ13:BJ79)</f>
        <v>1933281.0999999996</v>
      </c>
      <c r="BK81" s="692">
        <f>+BL81/$I$81</f>
        <v>2.8624387541314633E-2</v>
      </c>
      <c r="BL81" s="695">
        <f>SUBTOTAL(109,BL13:BL79)</f>
        <v>2768055.2800000003</v>
      </c>
      <c r="BM81" s="692">
        <f>+BN81/$I$81</f>
        <v>4.6765157945267838E-2</v>
      </c>
      <c r="BN81" s="695">
        <f>SUBTOTAL(109,BN13:BN79)</f>
        <v>4522316.58</v>
      </c>
      <c r="BO81" s="692">
        <f>+BP81/$I$81</f>
        <v>5.1183691589002704E-2</v>
      </c>
      <c r="BP81" s="695">
        <f>SUBTOTAL(109,BP13:BP79)</f>
        <v>4949600.669999999</v>
      </c>
      <c r="BQ81" s="692">
        <f>+BR81/$I$81</f>
        <v>5.2504785549907028E-2</v>
      </c>
      <c r="BR81" s="695">
        <f>SUBTOTAL(109,BR13:BR79)</f>
        <v>5077354.0099999988</v>
      </c>
      <c r="BS81" s="692">
        <f>+BT81/$I$81</f>
        <v>5.1549689369768892E-2</v>
      </c>
      <c r="BT81" s="695">
        <f>SUBTOTAL(109,BT13:BT79)</f>
        <v>4984993.6399999997</v>
      </c>
      <c r="BU81" s="692">
        <f>+BV81/$I$81</f>
        <v>6.2064178243939735E-4</v>
      </c>
      <c r="BV81" s="695">
        <f>SUBTOTAL(109,BV13:BV79)</f>
        <v>60017.729999999996</v>
      </c>
      <c r="BW81" s="692">
        <f>+BX81/$I$81</f>
        <v>8.237421301488763E-4</v>
      </c>
      <c r="BX81" s="695">
        <f>SUBTOTAL(109,BX13:BX79)</f>
        <v>79658.080000000002</v>
      </c>
      <c r="BY81" s="692">
        <f>+BZ81/$I$81</f>
        <v>6.2446577119619083E-4</v>
      </c>
      <c r="BZ81" s="695">
        <f>SUBTOTAL(109,BZ13:BZ79)</f>
        <v>60387.519999999997</v>
      </c>
      <c r="CA81" s="668"/>
      <c r="CB81" s="695">
        <f>SUBTOTAL(109,CB13:CB79)</f>
        <v>96702690.25999999</v>
      </c>
      <c r="CC81" s="664">
        <f t="shared" si="1418"/>
        <v>-8.0000013113021851E-2</v>
      </c>
      <c r="CD81" s="665">
        <f t="shared" si="1419"/>
        <v>-8.2727805156311396E-10</v>
      </c>
    </row>
    <row r="82" spans="1:82" s="666" customFormat="1" ht="12.6">
      <c r="A82" s="671"/>
      <c r="B82" s="702"/>
      <c r="C82" s="702"/>
      <c r="D82" s="702"/>
      <c r="E82" s="702" t="s">
        <v>810</v>
      </c>
      <c r="F82" s="702"/>
      <c r="G82" s="702"/>
      <c r="H82" s="702"/>
      <c r="I82" s="695"/>
      <c r="J82" s="699"/>
      <c r="K82" s="692">
        <f>K81</f>
        <v>7.5665537188057599E-3</v>
      </c>
      <c r="L82" s="703">
        <f>L81</f>
        <v>731706.10000000009</v>
      </c>
      <c r="M82" s="704">
        <f t="shared" ref="M82:AR82" si="1662">+M81+K82</f>
        <v>1.7686679210437664E-2</v>
      </c>
      <c r="N82" s="688">
        <f t="shared" si="1662"/>
        <v>1710349.46</v>
      </c>
      <c r="O82" s="704">
        <f t="shared" si="1662"/>
        <v>2.7822108206007723E-2</v>
      </c>
      <c r="P82" s="688">
        <f t="shared" si="1662"/>
        <v>2690472.71</v>
      </c>
      <c r="Q82" s="704">
        <f t="shared" si="1662"/>
        <v>3.8105094006599852E-2</v>
      </c>
      <c r="R82" s="688">
        <f t="shared" si="1662"/>
        <v>3684865.1</v>
      </c>
      <c r="S82" s="704">
        <f t="shared" si="1662"/>
        <v>4.6346055747339715E-2</v>
      </c>
      <c r="T82" s="688">
        <f t="shared" si="1662"/>
        <v>4481788.2700000005</v>
      </c>
      <c r="U82" s="704">
        <f t="shared" si="1662"/>
        <v>5.6903236815412463E-2</v>
      </c>
      <c r="V82" s="705">
        <f t="shared" si="1662"/>
        <v>5502696.0800000001</v>
      </c>
      <c r="W82" s="704">
        <f t="shared" si="1662"/>
        <v>6.5828790472641646E-2</v>
      </c>
      <c r="X82" s="688">
        <f t="shared" si="1662"/>
        <v>6365821.1299999999</v>
      </c>
      <c r="Y82" s="704">
        <f t="shared" si="1662"/>
        <v>7.3823774464926689E-2</v>
      </c>
      <c r="Z82" s="688">
        <f t="shared" si="1662"/>
        <v>7138957.5899999999</v>
      </c>
      <c r="AA82" s="704">
        <f t="shared" si="1662"/>
        <v>0.10229962570416674</v>
      </c>
      <c r="AB82" s="688">
        <f t="shared" si="1662"/>
        <v>9892649.0099999998</v>
      </c>
      <c r="AC82" s="704">
        <f t="shared" si="1662"/>
        <v>0.12758402912095698</v>
      </c>
      <c r="AD82" s="688">
        <f t="shared" si="1662"/>
        <v>12337718.84</v>
      </c>
      <c r="AE82" s="704">
        <f t="shared" si="1662"/>
        <v>0.14446182473307487</v>
      </c>
      <c r="AF82" s="688">
        <f t="shared" si="1662"/>
        <v>13969847.08</v>
      </c>
      <c r="AG82" s="704">
        <f t="shared" si="1662"/>
        <v>0.16228861845299286</v>
      </c>
      <c r="AH82" s="688">
        <f t="shared" si="1662"/>
        <v>15693745.99</v>
      </c>
      <c r="AI82" s="704">
        <f t="shared" si="1662"/>
        <v>0.18187612989113638</v>
      </c>
      <c r="AJ82" s="688">
        <f t="shared" si="1662"/>
        <v>17587911.039999999</v>
      </c>
      <c r="AK82" s="704">
        <f t="shared" si="1662"/>
        <v>0.20094811978683672</v>
      </c>
      <c r="AL82" s="688">
        <f t="shared" si="1662"/>
        <v>19432223.77</v>
      </c>
      <c r="AM82" s="704">
        <f t="shared" si="1662"/>
        <v>0.22286391267796682</v>
      </c>
      <c r="AN82" s="688">
        <f t="shared" si="1662"/>
        <v>21551539.899999999</v>
      </c>
      <c r="AO82" s="704">
        <f t="shared" si="1662"/>
        <v>0.24838486225451148</v>
      </c>
      <c r="AP82" s="688">
        <f t="shared" si="1662"/>
        <v>24019484.379999999</v>
      </c>
      <c r="AQ82" s="704">
        <f t="shared" si="1662"/>
        <v>0.27966263192534485</v>
      </c>
      <c r="AR82" s="688">
        <f t="shared" si="1662"/>
        <v>27044128.849999998</v>
      </c>
      <c r="AS82" s="704">
        <f t="shared" ref="AS82:BX82" si="1663">+AS81+AQ82</f>
        <v>0.31747227593001798</v>
      </c>
      <c r="AT82" s="688">
        <f t="shared" si="1663"/>
        <v>30700423.139999997</v>
      </c>
      <c r="AU82" s="704">
        <f t="shared" si="1663"/>
        <v>0.36438259147094187</v>
      </c>
      <c r="AV82" s="688">
        <f t="shared" si="1663"/>
        <v>35236776.849999994</v>
      </c>
      <c r="AW82" s="704">
        <f t="shared" si="1663"/>
        <v>0.42726860135009331</v>
      </c>
      <c r="AX82" s="688">
        <f t="shared" si="1663"/>
        <v>41318023.179999992</v>
      </c>
      <c r="AY82" s="704">
        <f t="shared" si="1663"/>
        <v>0.49333084985743886</v>
      </c>
      <c r="AZ82" s="688">
        <f t="shared" si="1663"/>
        <v>47706420.329999991</v>
      </c>
      <c r="BA82" s="704">
        <f t="shared" si="1663"/>
        <v>0.56051162184948433</v>
      </c>
      <c r="BB82" s="688">
        <f t="shared" si="1663"/>
        <v>54202981.709999993</v>
      </c>
      <c r="BC82" s="704">
        <f t="shared" si="1663"/>
        <v>0.62879940192786887</v>
      </c>
      <c r="BD82" s="688">
        <f t="shared" si="1663"/>
        <v>60806593.749999993</v>
      </c>
      <c r="BE82" s="704">
        <f t="shared" si="1663"/>
        <v>0.69189183357215267</v>
      </c>
      <c r="BF82" s="688">
        <f t="shared" si="1663"/>
        <v>66907801.61999999</v>
      </c>
      <c r="BG82" s="704">
        <f t="shared" si="1663"/>
        <v>0.7473114296560307</v>
      </c>
      <c r="BH82" s="688">
        <f t="shared" si="1663"/>
        <v>72267025.649999991</v>
      </c>
      <c r="BI82" s="704">
        <f t="shared" si="1663"/>
        <v>0.7673034391482324</v>
      </c>
      <c r="BJ82" s="706">
        <f t="shared" si="1663"/>
        <v>74200306.749999985</v>
      </c>
      <c r="BK82" s="704">
        <f t="shared" si="1663"/>
        <v>0.79592782668954709</v>
      </c>
      <c r="BL82" s="688">
        <f t="shared" si="1663"/>
        <v>76968362.029999986</v>
      </c>
      <c r="BM82" s="704">
        <f t="shared" si="1663"/>
        <v>0.8426929846348149</v>
      </c>
      <c r="BN82" s="688">
        <f t="shared" si="1663"/>
        <v>81490678.609999985</v>
      </c>
      <c r="BO82" s="704">
        <f t="shared" si="1663"/>
        <v>0.89387667622381761</v>
      </c>
      <c r="BP82" s="688">
        <f t="shared" si="1663"/>
        <v>86440279.279999986</v>
      </c>
      <c r="BQ82" s="704">
        <f t="shared" si="1663"/>
        <v>0.94638146177372462</v>
      </c>
      <c r="BR82" s="688">
        <f t="shared" si="1663"/>
        <v>91517633.289999992</v>
      </c>
      <c r="BS82" s="704">
        <f t="shared" si="1663"/>
        <v>0.99793115114349351</v>
      </c>
      <c r="BT82" s="688">
        <f t="shared" si="1663"/>
        <v>96502626.929999992</v>
      </c>
      <c r="BU82" s="704">
        <f t="shared" si="1663"/>
        <v>0.99855179292593288</v>
      </c>
      <c r="BV82" s="688">
        <f t="shared" si="1663"/>
        <v>96562644.659999996</v>
      </c>
      <c r="BW82" s="704">
        <f t="shared" si="1663"/>
        <v>0.99937553505608179</v>
      </c>
      <c r="BX82" s="688">
        <f t="shared" si="1663"/>
        <v>96642302.739999995</v>
      </c>
      <c r="BY82" s="704">
        <f t="shared" ref="BY82:BZ82" si="1664">+BY81+BW82</f>
        <v>1.000000000827278</v>
      </c>
      <c r="BZ82" s="688">
        <f t="shared" si="1664"/>
        <v>96702690.25999999</v>
      </c>
      <c r="CA82" s="668"/>
      <c r="CB82" s="668"/>
    </row>
    <row r="83" spans="1:82" s="569" customFormat="1">
      <c r="A83" s="725"/>
      <c r="B83" s="726"/>
      <c r="C83" s="726"/>
      <c r="D83" s="726"/>
      <c r="E83" s="726"/>
      <c r="F83" s="726"/>
      <c r="G83" s="726"/>
      <c r="H83" s="726"/>
      <c r="I83" s="726"/>
      <c r="J83" s="726"/>
      <c r="K83" s="726"/>
      <c r="L83" s="726"/>
      <c r="M83" s="726"/>
      <c r="N83" s="726"/>
      <c r="O83" s="726"/>
      <c r="P83" s="726"/>
      <c r="Q83" s="726"/>
      <c r="R83" s="726"/>
      <c r="S83" s="726"/>
      <c r="T83" s="726"/>
      <c r="U83" s="726"/>
      <c r="V83" s="726"/>
      <c r="W83" s="726"/>
      <c r="X83" s="726"/>
      <c r="Y83" s="726"/>
      <c r="Z83" s="726"/>
      <c r="AA83" s="726"/>
      <c r="AB83" s="726"/>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726"/>
      <c r="AY83" s="726"/>
      <c r="AZ83" s="726"/>
      <c r="BA83" s="726"/>
      <c r="BB83" s="726"/>
      <c r="BC83" s="726"/>
      <c r="BD83" s="726"/>
      <c r="BE83" s="726"/>
      <c r="BF83" s="726"/>
      <c r="BG83" s="726"/>
      <c r="BH83" s="726"/>
      <c r="BI83" s="726"/>
      <c r="BJ83" s="726"/>
      <c r="BK83" s="726"/>
      <c r="BL83" s="726"/>
      <c r="BM83" s="726"/>
      <c r="BN83" s="726"/>
      <c r="BO83" s="726"/>
      <c r="BP83" s="726"/>
      <c r="BQ83" s="726"/>
      <c r="BR83" s="726"/>
      <c r="BS83" s="726"/>
      <c r="BT83" s="726"/>
      <c r="BU83" s="726"/>
      <c r="BV83" s="726"/>
      <c r="BW83" s="726"/>
      <c r="BX83" s="726"/>
      <c r="BY83" s="726"/>
      <c r="BZ83" s="726"/>
      <c r="CA83" s="726"/>
      <c r="CB83" s="727"/>
    </row>
    <row r="84" spans="1:82" s="569" customFormat="1">
      <c r="A84" s="728"/>
      <c r="B84" s="729"/>
      <c r="C84" s="729"/>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29"/>
      <c r="BI84" s="729"/>
      <c r="BJ84" s="729"/>
      <c r="BK84" s="729"/>
      <c r="BL84" s="729"/>
      <c r="BM84" s="729"/>
      <c r="BN84" s="729"/>
      <c r="BO84" s="729"/>
      <c r="BP84" s="729"/>
      <c r="BQ84" s="729"/>
      <c r="BR84" s="729"/>
      <c r="BS84" s="729"/>
      <c r="BT84" s="729"/>
      <c r="BU84" s="729"/>
      <c r="BV84" s="729"/>
      <c r="BW84" s="729"/>
      <c r="BX84" s="729"/>
      <c r="BY84" s="729"/>
      <c r="BZ84" s="729"/>
      <c r="CA84" s="729"/>
      <c r="CB84" s="730"/>
    </row>
    <row r="85" spans="1:82" s="569" customFormat="1">
      <c r="A85" s="728"/>
      <c r="B85" s="729"/>
      <c r="C85" s="729"/>
      <c r="D85" s="729"/>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729"/>
      <c r="BA85" s="729"/>
      <c r="BB85" s="729"/>
      <c r="BC85" s="729"/>
      <c r="BD85" s="729"/>
      <c r="BE85" s="729"/>
      <c r="BF85" s="729"/>
      <c r="BG85" s="729"/>
      <c r="BH85" s="729"/>
      <c r="BI85" s="729"/>
      <c r="BJ85" s="729"/>
      <c r="BK85" s="729"/>
      <c r="BL85" s="729"/>
      <c r="BM85" s="729"/>
      <c r="BN85" s="729"/>
      <c r="BO85" s="729"/>
      <c r="BP85" s="729"/>
      <c r="BQ85" s="729"/>
      <c r="BR85" s="729"/>
      <c r="BS85" s="729"/>
      <c r="BT85" s="729"/>
      <c r="BU85" s="729"/>
      <c r="BV85" s="729"/>
      <c r="BW85" s="729"/>
      <c r="BX85" s="729"/>
      <c r="BY85" s="729"/>
      <c r="BZ85" s="729"/>
      <c r="CA85" s="729"/>
      <c r="CB85" s="730"/>
    </row>
    <row r="86" spans="1:82" s="569" customFormat="1">
      <c r="A86" s="728"/>
      <c r="B86" s="729"/>
      <c r="C86" s="729"/>
      <c r="D86" s="729"/>
      <c r="E86" s="605" t="s">
        <v>861</v>
      </c>
      <c r="F86" s="605"/>
      <c r="G86" s="605"/>
      <c r="H86" s="605"/>
      <c r="I86" s="605"/>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29"/>
      <c r="BE86" s="729"/>
      <c r="BF86" s="729"/>
      <c r="BG86" s="729"/>
      <c r="BH86" s="729"/>
      <c r="BI86" s="729"/>
      <c r="BJ86" s="729"/>
      <c r="BK86" s="729"/>
      <c r="BL86" s="729"/>
      <c r="BM86" s="729"/>
      <c r="BN86" s="729"/>
      <c r="BO86" s="729"/>
      <c r="BP86" s="729"/>
      <c r="BQ86" s="729"/>
      <c r="BR86" s="729"/>
      <c r="BS86" s="729"/>
      <c r="BT86" s="729"/>
      <c r="BU86" s="729"/>
      <c r="BV86" s="729"/>
      <c r="BW86" s="729"/>
      <c r="BX86" s="729"/>
      <c r="BY86" s="729"/>
      <c r="BZ86" s="729"/>
      <c r="CA86" s="729"/>
      <c r="CB86" s="730"/>
    </row>
    <row r="87" spans="1:82" s="569" customFormat="1">
      <c r="A87" s="728"/>
      <c r="B87" s="729"/>
      <c r="C87" s="729"/>
      <c r="D87" s="729"/>
      <c r="E87" s="606" t="s">
        <v>859</v>
      </c>
      <c r="F87" s="606"/>
      <c r="G87" s="606"/>
      <c r="H87" s="606"/>
      <c r="I87" s="606"/>
      <c r="J87" s="729"/>
      <c r="K87" s="729"/>
      <c r="L87" s="729"/>
      <c r="M87" s="729"/>
      <c r="N87" s="729"/>
      <c r="O87" s="729"/>
      <c r="P87" s="729"/>
      <c r="Q87" s="729"/>
      <c r="R87" s="729"/>
      <c r="S87" s="729"/>
      <c r="T87" s="729"/>
      <c r="U87" s="729"/>
      <c r="V87" s="729"/>
      <c r="W87" s="729"/>
      <c r="X87" s="729"/>
      <c r="Y87" s="729"/>
      <c r="Z87" s="729"/>
      <c r="AA87" s="729"/>
      <c r="AB87" s="729"/>
      <c r="AC87" s="729"/>
      <c r="AD87" s="729"/>
      <c r="AE87" s="729"/>
      <c r="AF87" s="729"/>
      <c r="AG87" s="729"/>
      <c r="AH87" s="729"/>
      <c r="AI87" s="729"/>
      <c r="AJ87" s="729"/>
      <c r="AK87" s="729"/>
      <c r="AL87" s="729"/>
      <c r="AM87" s="729"/>
      <c r="AN87" s="729"/>
      <c r="AO87" s="729"/>
      <c r="AP87" s="729"/>
      <c r="AQ87" s="729"/>
      <c r="AR87" s="729"/>
      <c r="AS87" s="729"/>
      <c r="AT87" s="729"/>
      <c r="AU87" s="729"/>
      <c r="AV87" s="729"/>
      <c r="AW87" s="729"/>
      <c r="AX87" s="729"/>
      <c r="AY87" s="729"/>
      <c r="AZ87" s="729"/>
      <c r="BA87" s="729"/>
      <c r="BB87" s="729"/>
      <c r="BC87" s="729"/>
      <c r="BD87" s="729"/>
      <c r="BE87" s="729"/>
      <c r="BF87" s="729"/>
      <c r="BG87" s="729"/>
      <c r="BH87" s="729"/>
      <c r="BI87" s="729"/>
      <c r="BJ87" s="729"/>
      <c r="BK87" s="729"/>
      <c r="BL87" s="729"/>
      <c r="BM87" s="729"/>
      <c r="BN87" s="729"/>
      <c r="BO87" s="729"/>
      <c r="BP87" s="729"/>
      <c r="BQ87" s="729"/>
      <c r="BR87" s="729"/>
      <c r="BS87" s="729"/>
      <c r="BT87" s="729"/>
      <c r="BU87" s="729"/>
      <c r="BV87" s="729"/>
      <c r="BW87" s="729"/>
      <c r="BX87" s="729"/>
      <c r="BY87" s="729"/>
      <c r="BZ87" s="729"/>
      <c r="CA87" s="729"/>
      <c r="CB87" s="730"/>
    </row>
    <row r="88" spans="1:82" s="569" customFormat="1">
      <c r="A88" s="728"/>
      <c r="B88" s="729"/>
      <c r="C88" s="729"/>
      <c r="D88" s="729"/>
      <c r="E88" s="606" t="s">
        <v>860</v>
      </c>
      <c r="F88" s="606"/>
      <c r="G88" s="606"/>
      <c r="H88" s="606"/>
      <c r="I88" s="606"/>
      <c r="J88" s="729"/>
      <c r="K88" s="729"/>
      <c r="L88" s="729"/>
      <c r="M88" s="729"/>
      <c r="N88" s="729"/>
      <c r="O88" s="729"/>
      <c r="P88" s="729"/>
      <c r="Q88" s="729"/>
      <c r="R88" s="729"/>
      <c r="S88" s="729"/>
      <c r="T88" s="729"/>
      <c r="U88" s="729"/>
      <c r="V88" s="729"/>
      <c r="W88" s="729"/>
      <c r="X88" s="729"/>
      <c r="Y88" s="729"/>
      <c r="Z88" s="729"/>
      <c r="AA88" s="729"/>
      <c r="AB88" s="729"/>
      <c r="AC88" s="729"/>
      <c r="AD88" s="729"/>
      <c r="AE88" s="729"/>
      <c r="AF88" s="729"/>
      <c r="AG88" s="729"/>
      <c r="AH88" s="729"/>
      <c r="AI88" s="729"/>
      <c r="AJ88" s="729"/>
      <c r="AK88" s="729"/>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c r="BJ88" s="729"/>
      <c r="BK88" s="729"/>
      <c r="BL88" s="729"/>
      <c r="BM88" s="729"/>
      <c r="BN88" s="729"/>
      <c r="BO88" s="729"/>
      <c r="BP88" s="729"/>
      <c r="BQ88" s="729"/>
      <c r="BR88" s="729"/>
      <c r="BS88" s="729"/>
      <c r="BT88" s="729"/>
      <c r="BU88" s="729"/>
      <c r="BV88" s="729"/>
      <c r="BW88" s="729"/>
      <c r="BX88" s="729"/>
      <c r="BY88" s="729"/>
      <c r="BZ88" s="729"/>
      <c r="CA88" s="729"/>
      <c r="CB88" s="730"/>
    </row>
    <row r="89" spans="1:82" s="569" customFormat="1" ht="12" customHeight="1">
      <c r="A89" s="747"/>
      <c r="B89" s="748"/>
      <c r="C89" s="748"/>
      <c r="D89" s="748"/>
      <c r="E89" s="748"/>
      <c r="F89" s="748"/>
      <c r="G89" s="748"/>
      <c r="H89" s="748"/>
      <c r="I89" s="748"/>
      <c r="J89" s="748"/>
      <c r="K89" s="748"/>
      <c r="L89" s="748"/>
      <c r="M89" s="748"/>
      <c r="N89" s="748"/>
      <c r="O89" s="748"/>
      <c r="P89" s="748"/>
      <c r="Q89" s="748"/>
      <c r="R89" s="748"/>
      <c r="S89" s="748"/>
      <c r="T89" s="748"/>
      <c r="U89" s="748"/>
      <c r="V89" s="748"/>
      <c r="W89" s="748"/>
      <c r="X89" s="748"/>
      <c r="Y89" s="748"/>
      <c r="Z89" s="748"/>
      <c r="AA89" s="748"/>
      <c r="AB89" s="748"/>
      <c r="AC89" s="748"/>
      <c r="AD89" s="748"/>
      <c r="AE89" s="748"/>
      <c r="AF89" s="748"/>
      <c r="AG89" s="748"/>
      <c r="AH89" s="748"/>
      <c r="AI89" s="748"/>
      <c r="AJ89" s="748"/>
      <c r="AK89" s="748"/>
      <c r="AL89" s="748"/>
      <c r="AM89" s="748"/>
      <c r="AN89" s="748"/>
      <c r="AO89" s="748"/>
      <c r="AP89" s="748"/>
      <c r="AQ89" s="748"/>
      <c r="AR89" s="748"/>
      <c r="AS89" s="748"/>
      <c r="AT89" s="748"/>
      <c r="AU89" s="748"/>
      <c r="AV89" s="748"/>
      <c r="AW89" s="748"/>
      <c r="AX89" s="748"/>
      <c r="AY89" s="748"/>
      <c r="AZ89" s="748"/>
      <c r="BA89" s="748"/>
      <c r="BB89" s="748"/>
      <c r="BC89" s="748"/>
      <c r="BD89" s="748"/>
      <c r="BE89" s="748"/>
      <c r="BF89" s="748"/>
      <c r="BG89" s="748"/>
      <c r="BH89" s="748"/>
      <c r="BI89" s="748"/>
      <c r="BJ89" s="748"/>
      <c r="BK89" s="748"/>
      <c r="BL89" s="748"/>
      <c r="BM89" s="748"/>
      <c r="BN89" s="748"/>
      <c r="BO89" s="748"/>
      <c r="BP89" s="748"/>
      <c r="BQ89" s="748"/>
      <c r="BR89" s="748"/>
      <c r="BS89" s="748"/>
      <c r="BT89" s="748"/>
      <c r="BU89" s="748"/>
      <c r="BV89" s="748"/>
      <c r="BW89" s="748"/>
      <c r="BX89" s="748"/>
      <c r="BY89" s="748"/>
      <c r="BZ89" s="748"/>
      <c r="CA89" s="748"/>
      <c r="CB89" s="749"/>
    </row>
    <row r="90" spans="1:82" customFormat="1"/>
    <row r="91" spans="1:82" customFormat="1" ht="12" customHeight="1"/>
    <row r="92" spans="1:82" customFormat="1" ht="12.6" customHeight="1"/>
    <row r="93" spans="1:82" customFormat="1" ht="12" customHeight="1"/>
    <row r="94" spans="1:82" customFormat="1"/>
    <row r="95" spans="1:82" customFormat="1" ht="9" customHeight="1"/>
    <row r="96" spans="1:82" customFormat="1" ht="10.199999999999999" customHeight="1"/>
    <row r="97" spans="1:1278" s="571" customFormat="1" ht="7.2" customHeight="1">
      <c r="A97" s="203"/>
      <c r="B97" s="201"/>
      <c r="C97" s="202"/>
      <c r="D97" s="203"/>
      <c r="E97" s="575"/>
      <c r="F97" s="203"/>
      <c r="G97" s="570"/>
      <c r="H97" s="570"/>
      <c r="I97" s="570"/>
      <c r="J97" s="556"/>
      <c r="L97" s="572"/>
      <c r="M97" s="573"/>
      <c r="N97" s="118"/>
      <c r="O97" s="573"/>
      <c r="P97" s="118"/>
      <c r="Q97" s="573"/>
      <c r="R97" s="118"/>
      <c r="S97" s="573"/>
      <c r="T97" s="118"/>
      <c r="U97" s="573"/>
      <c r="V97" s="185"/>
      <c r="W97" s="573"/>
      <c r="X97" s="118"/>
      <c r="Y97" s="573"/>
      <c r="Z97" s="118"/>
      <c r="AA97" s="118"/>
      <c r="AB97" s="118"/>
      <c r="AC97" s="118"/>
      <c r="AD97" s="118"/>
      <c r="AE97" s="118"/>
      <c r="AF97" s="118"/>
      <c r="AG97" s="574"/>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573"/>
      <c r="BF97" s="118"/>
      <c r="BG97" s="118"/>
      <c r="BH97" s="118"/>
      <c r="BI97" s="573"/>
      <c r="BJ97" s="589"/>
      <c r="BK97" s="118"/>
      <c r="BL97" s="118"/>
      <c r="BM97" s="118"/>
      <c r="BN97" s="118"/>
      <c r="BO97" s="118"/>
      <c r="BP97" s="118"/>
      <c r="BQ97" s="118"/>
      <c r="BR97" s="118"/>
      <c r="BS97" s="118"/>
      <c r="BT97" s="118"/>
      <c r="BU97" s="573"/>
      <c r="BV97" s="118"/>
      <c r="BW97" s="573"/>
      <c r="BX97" s="118"/>
      <c r="BY97" s="573"/>
      <c r="BZ97" s="118"/>
      <c r="CA97" s="121"/>
      <c r="CB97" s="121"/>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8"/>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8"/>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8"/>
      <c r="HN97" s="118"/>
      <c r="HO97" s="118"/>
      <c r="HP97" s="118"/>
      <c r="HQ97" s="118"/>
      <c r="HR97" s="118"/>
      <c r="HS97" s="118"/>
      <c r="HT97" s="118"/>
      <c r="HU97" s="118"/>
      <c r="HV97" s="118"/>
      <c r="HW97" s="118"/>
      <c r="HX97" s="118"/>
      <c r="HY97" s="118"/>
      <c r="HZ97" s="118"/>
      <c r="IA97" s="118"/>
      <c r="IB97" s="118"/>
      <c r="IC97" s="118"/>
      <c r="ID97" s="118"/>
      <c r="IE97" s="118"/>
      <c r="IF97" s="118"/>
      <c r="IG97" s="118"/>
      <c r="IH97" s="118"/>
      <c r="II97" s="118"/>
      <c r="IJ97" s="118"/>
      <c r="IK97" s="118"/>
      <c r="IL97" s="118"/>
      <c r="IM97" s="118"/>
      <c r="IN97" s="118"/>
      <c r="IO97" s="118"/>
      <c r="IP97" s="118"/>
      <c r="IQ97" s="118"/>
      <c r="IR97" s="118"/>
      <c r="IS97" s="118"/>
      <c r="IT97" s="118"/>
      <c r="IU97" s="118"/>
      <c r="IV97" s="118"/>
      <c r="IW97" s="118"/>
      <c r="IX97" s="118"/>
      <c r="IY97" s="118"/>
      <c r="IZ97" s="118"/>
      <c r="JA97" s="118"/>
      <c r="JB97" s="118"/>
      <c r="JC97" s="118"/>
      <c r="JD97" s="118"/>
      <c r="JE97" s="118"/>
      <c r="JF97" s="118"/>
      <c r="JG97" s="118"/>
      <c r="JH97" s="118"/>
      <c r="JI97" s="118"/>
      <c r="JJ97" s="118"/>
      <c r="JK97" s="118"/>
      <c r="JL97" s="118"/>
      <c r="JM97" s="118"/>
      <c r="JN97" s="118"/>
      <c r="JO97" s="118"/>
      <c r="JP97" s="118"/>
      <c r="JQ97" s="118"/>
      <c r="JR97" s="118"/>
      <c r="JS97" s="118"/>
      <c r="JT97" s="118"/>
      <c r="JU97" s="118"/>
      <c r="JV97" s="118"/>
      <c r="JW97" s="118"/>
      <c r="JX97" s="118"/>
      <c r="JY97" s="118"/>
      <c r="JZ97" s="118"/>
      <c r="KA97" s="118"/>
      <c r="KB97" s="118"/>
      <c r="KC97" s="118"/>
      <c r="KD97" s="118"/>
      <c r="KE97" s="118"/>
      <c r="KF97" s="118"/>
      <c r="KG97" s="118"/>
      <c r="KH97" s="118"/>
      <c r="KI97" s="118"/>
      <c r="KJ97" s="118"/>
      <c r="KK97" s="118"/>
      <c r="KL97" s="118"/>
      <c r="KM97" s="118"/>
      <c r="KN97" s="118"/>
      <c r="KO97" s="118"/>
      <c r="KP97" s="118"/>
      <c r="KQ97" s="118"/>
      <c r="KR97" s="118"/>
      <c r="KS97" s="118"/>
      <c r="KT97" s="118"/>
      <c r="KU97" s="118"/>
      <c r="KV97" s="118"/>
      <c r="KW97" s="118"/>
      <c r="KX97" s="118"/>
      <c r="KY97" s="118"/>
      <c r="KZ97" s="118"/>
      <c r="LA97" s="118"/>
      <c r="LB97" s="118"/>
      <c r="LC97" s="118"/>
      <c r="LD97" s="118"/>
      <c r="LE97" s="118"/>
      <c r="LF97" s="118"/>
      <c r="LG97" s="118"/>
      <c r="LH97" s="118"/>
      <c r="LI97" s="118"/>
      <c r="LJ97" s="118"/>
      <c r="LK97" s="118"/>
      <c r="LL97" s="118"/>
      <c r="LM97" s="118"/>
      <c r="LN97" s="118"/>
      <c r="LO97" s="118"/>
      <c r="LP97" s="118"/>
      <c r="LQ97" s="118"/>
      <c r="LR97" s="118"/>
      <c r="LS97" s="118"/>
      <c r="LT97" s="118"/>
      <c r="LU97" s="118"/>
      <c r="LV97" s="118"/>
      <c r="LW97" s="118"/>
      <c r="LX97" s="118"/>
      <c r="LY97" s="118"/>
      <c r="LZ97" s="118"/>
      <c r="MA97" s="118"/>
      <c r="MB97" s="118"/>
      <c r="MC97" s="118"/>
      <c r="MD97" s="118"/>
      <c r="ME97" s="118"/>
      <c r="MF97" s="118"/>
      <c r="MG97" s="118"/>
      <c r="MH97" s="118"/>
      <c r="MI97" s="118"/>
      <c r="MJ97" s="118"/>
      <c r="MK97" s="118"/>
      <c r="ML97" s="118"/>
      <c r="MM97" s="118"/>
      <c r="MN97" s="118"/>
      <c r="MO97" s="118"/>
      <c r="MP97" s="118"/>
      <c r="MQ97" s="118"/>
      <c r="MR97" s="118"/>
      <c r="MS97" s="118"/>
      <c r="MT97" s="118"/>
      <c r="MU97" s="118"/>
      <c r="MV97" s="118"/>
      <c r="MW97" s="118"/>
      <c r="MX97" s="118"/>
      <c r="MY97" s="118"/>
      <c r="MZ97" s="118"/>
      <c r="NA97" s="118"/>
      <c r="NB97" s="118"/>
      <c r="NC97" s="118"/>
      <c r="ND97" s="118"/>
      <c r="NE97" s="118"/>
      <c r="NF97" s="118"/>
      <c r="NG97" s="118"/>
      <c r="NH97" s="118"/>
      <c r="NI97" s="118"/>
      <c r="NJ97" s="118"/>
      <c r="NK97" s="118"/>
      <c r="NL97" s="118"/>
      <c r="NM97" s="118"/>
      <c r="NN97" s="118"/>
      <c r="NO97" s="118"/>
      <c r="NP97" s="118"/>
      <c r="NQ97" s="118"/>
      <c r="NR97" s="118"/>
      <c r="NS97" s="118"/>
      <c r="NT97" s="118"/>
      <c r="NU97" s="118"/>
      <c r="NV97" s="118"/>
      <c r="NW97" s="118"/>
      <c r="NX97" s="118"/>
      <c r="NY97" s="118"/>
      <c r="NZ97" s="118"/>
      <c r="OA97" s="118"/>
      <c r="OB97" s="118"/>
      <c r="OC97" s="118"/>
      <c r="OD97" s="118"/>
      <c r="OE97" s="118"/>
      <c r="OF97" s="118"/>
      <c r="OG97" s="118"/>
      <c r="OH97" s="118"/>
      <c r="OI97" s="118"/>
      <c r="OJ97" s="118"/>
      <c r="OK97" s="118"/>
      <c r="OL97" s="118"/>
      <c r="OM97" s="118"/>
      <c r="ON97" s="118"/>
      <c r="OO97" s="118"/>
      <c r="OP97" s="118"/>
      <c r="OQ97" s="118"/>
      <c r="OR97" s="118"/>
      <c r="OS97" s="118"/>
      <c r="OT97" s="118"/>
      <c r="OU97" s="118"/>
      <c r="OV97" s="118"/>
      <c r="OW97" s="118"/>
      <c r="OX97" s="118"/>
      <c r="OY97" s="118"/>
      <c r="OZ97" s="118"/>
      <c r="PA97" s="118"/>
      <c r="PB97" s="118"/>
      <c r="PC97" s="118"/>
      <c r="PD97" s="118"/>
      <c r="PE97" s="118"/>
      <c r="PF97" s="118"/>
      <c r="PG97" s="118"/>
      <c r="PH97" s="118"/>
      <c r="PI97" s="118"/>
      <c r="PJ97" s="118"/>
      <c r="PK97" s="118"/>
      <c r="PL97" s="118"/>
      <c r="PM97" s="118"/>
      <c r="PN97" s="118"/>
      <c r="PO97" s="118"/>
      <c r="PP97" s="118"/>
      <c r="PQ97" s="118"/>
      <c r="PR97" s="118"/>
      <c r="PS97" s="118"/>
      <c r="PT97" s="118"/>
      <c r="PU97" s="118"/>
      <c r="PV97" s="118"/>
      <c r="PW97" s="118"/>
      <c r="PX97" s="118"/>
      <c r="PY97" s="118"/>
      <c r="PZ97" s="118"/>
      <c r="QA97" s="118"/>
      <c r="QB97" s="118"/>
      <c r="QC97" s="118"/>
      <c r="QD97" s="118"/>
      <c r="QE97" s="118"/>
      <c r="QF97" s="118"/>
      <c r="QG97" s="118"/>
      <c r="QH97" s="118"/>
      <c r="QI97" s="118"/>
      <c r="QJ97" s="118"/>
      <c r="QK97" s="118"/>
      <c r="QL97" s="118"/>
      <c r="QM97" s="118"/>
      <c r="QN97" s="118"/>
      <c r="QO97" s="118"/>
      <c r="QP97" s="118"/>
      <c r="QQ97" s="118"/>
      <c r="QR97" s="118"/>
      <c r="QS97" s="118"/>
      <c r="QT97" s="118"/>
      <c r="QU97" s="118"/>
      <c r="QV97" s="118"/>
      <c r="QW97" s="118"/>
      <c r="QX97" s="118"/>
      <c r="QY97" s="118"/>
      <c r="QZ97" s="118"/>
      <c r="RA97" s="118"/>
      <c r="RB97" s="118"/>
      <c r="RC97" s="118"/>
      <c r="RD97" s="118"/>
      <c r="RE97" s="118"/>
      <c r="RF97" s="118"/>
      <c r="RG97" s="118"/>
      <c r="RH97" s="118"/>
      <c r="RI97" s="118"/>
      <c r="RJ97" s="118"/>
      <c r="RK97" s="118"/>
      <c r="RL97" s="118"/>
      <c r="RM97" s="118"/>
      <c r="RN97" s="118"/>
      <c r="RO97" s="118"/>
      <c r="RP97" s="118"/>
      <c r="RQ97" s="118"/>
      <c r="RR97" s="118"/>
      <c r="RS97" s="118"/>
      <c r="RT97" s="118"/>
      <c r="RU97" s="118"/>
      <c r="RV97" s="118"/>
      <c r="RW97" s="118"/>
      <c r="RX97" s="118"/>
      <c r="RY97" s="118"/>
      <c r="RZ97" s="118"/>
      <c r="SA97" s="118"/>
      <c r="SB97" s="118"/>
      <c r="SC97" s="118"/>
      <c r="SD97" s="118"/>
      <c r="SE97" s="118"/>
      <c r="SF97" s="118"/>
      <c r="SG97" s="118"/>
      <c r="SH97" s="118"/>
      <c r="SI97" s="118"/>
      <c r="SJ97" s="118"/>
      <c r="SK97" s="118"/>
      <c r="SL97" s="118"/>
      <c r="SM97" s="118"/>
      <c r="SN97" s="118"/>
      <c r="SO97" s="118"/>
      <c r="SP97" s="118"/>
      <c r="SQ97" s="118"/>
      <c r="SR97" s="118"/>
      <c r="SS97" s="118"/>
      <c r="ST97" s="118"/>
      <c r="SU97" s="118"/>
      <c r="SV97" s="118"/>
      <c r="SW97" s="118"/>
      <c r="SX97" s="118"/>
      <c r="SY97" s="118"/>
      <c r="SZ97" s="118"/>
      <c r="TA97" s="118"/>
      <c r="TB97" s="118"/>
      <c r="TC97" s="118"/>
      <c r="TD97" s="118"/>
      <c r="TE97" s="118"/>
      <c r="TF97" s="118"/>
      <c r="TG97" s="118"/>
      <c r="TH97" s="118"/>
      <c r="TI97" s="118"/>
      <c r="TJ97" s="118"/>
      <c r="TK97" s="118"/>
      <c r="TL97" s="118"/>
      <c r="TM97" s="118"/>
      <c r="TN97" s="118"/>
      <c r="TO97" s="118"/>
      <c r="TP97" s="118"/>
      <c r="TQ97" s="118"/>
      <c r="TR97" s="118"/>
      <c r="TS97" s="118"/>
      <c r="TT97" s="118"/>
      <c r="TU97" s="118"/>
      <c r="TV97" s="118"/>
      <c r="TW97" s="118"/>
      <c r="TX97" s="118"/>
      <c r="TY97" s="118"/>
      <c r="TZ97" s="118"/>
      <c r="UA97" s="118"/>
      <c r="UB97" s="118"/>
      <c r="UC97" s="118"/>
      <c r="UD97" s="118"/>
      <c r="UE97" s="118"/>
      <c r="UF97" s="118"/>
      <c r="UG97" s="118"/>
      <c r="UH97" s="118"/>
      <c r="UI97" s="118"/>
      <c r="UJ97" s="118"/>
      <c r="UK97" s="118"/>
      <c r="UL97" s="118"/>
      <c r="UM97" s="118"/>
      <c r="UN97" s="118"/>
      <c r="UO97" s="118"/>
      <c r="UP97" s="118"/>
      <c r="UQ97" s="118"/>
      <c r="UR97" s="118"/>
      <c r="US97" s="118"/>
      <c r="UT97" s="118"/>
      <c r="UU97" s="118"/>
      <c r="UV97" s="118"/>
      <c r="UW97" s="118"/>
      <c r="UX97" s="118"/>
      <c r="UY97" s="118"/>
      <c r="UZ97" s="118"/>
      <c r="VA97" s="118"/>
      <c r="VB97" s="118"/>
      <c r="VC97" s="118"/>
      <c r="VD97" s="118"/>
      <c r="VE97" s="118"/>
      <c r="VF97" s="118"/>
      <c r="VG97" s="118"/>
      <c r="VH97" s="118"/>
      <c r="VI97" s="118"/>
      <c r="VJ97" s="118"/>
      <c r="VK97" s="118"/>
      <c r="VL97" s="118"/>
      <c r="VM97" s="118"/>
      <c r="VN97" s="118"/>
      <c r="VO97" s="118"/>
      <c r="VP97" s="118"/>
      <c r="VQ97" s="118"/>
      <c r="VR97" s="118"/>
      <c r="VS97" s="118"/>
      <c r="VT97" s="118"/>
      <c r="VU97" s="118"/>
      <c r="VV97" s="118"/>
      <c r="VW97" s="118"/>
      <c r="VX97" s="118"/>
      <c r="VY97" s="118"/>
      <c r="VZ97" s="118"/>
      <c r="WA97" s="118"/>
      <c r="WB97" s="118"/>
      <c r="WC97" s="118"/>
      <c r="WD97" s="118"/>
      <c r="WE97" s="118"/>
      <c r="WF97" s="118"/>
      <c r="WG97" s="118"/>
      <c r="WH97" s="118"/>
      <c r="WI97" s="118"/>
      <c r="WJ97" s="118"/>
      <c r="WK97" s="118"/>
      <c r="WL97" s="118"/>
      <c r="WM97" s="118"/>
      <c r="WN97" s="118"/>
      <c r="WO97" s="118"/>
      <c r="WP97" s="118"/>
      <c r="WQ97" s="118"/>
      <c r="WR97" s="118"/>
      <c r="WS97" s="118"/>
      <c r="WT97" s="118"/>
      <c r="WU97" s="118"/>
      <c r="WV97" s="118"/>
      <c r="WW97" s="118"/>
      <c r="WX97" s="118"/>
      <c r="WY97" s="118"/>
      <c r="WZ97" s="118"/>
      <c r="XA97" s="118"/>
      <c r="XB97" s="118"/>
      <c r="XC97" s="118"/>
      <c r="XD97" s="118"/>
      <c r="XE97" s="118"/>
      <c r="XF97" s="118"/>
      <c r="XG97" s="118"/>
      <c r="XH97" s="118"/>
      <c r="XI97" s="118"/>
      <c r="XJ97" s="118"/>
      <c r="XK97" s="118"/>
      <c r="XL97" s="118"/>
      <c r="XM97" s="118"/>
      <c r="XN97" s="118"/>
      <c r="XO97" s="118"/>
      <c r="XP97" s="118"/>
      <c r="XQ97" s="118"/>
      <c r="XR97" s="118"/>
      <c r="XS97" s="118"/>
      <c r="XT97" s="118"/>
      <c r="XU97" s="118"/>
      <c r="XV97" s="118"/>
      <c r="XW97" s="118"/>
      <c r="XX97" s="118"/>
      <c r="XY97" s="118"/>
      <c r="XZ97" s="118"/>
      <c r="YA97" s="118"/>
      <c r="YB97" s="118"/>
      <c r="YC97" s="118"/>
      <c r="YD97" s="118"/>
      <c r="YE97" s="118"/>
      <c r="YF97" s="118"/>
      <c r="YG97" s="118"/>
      <c r="YH97" s="118"/>
      <c r="YI97" s="118"/>
      <c r="YJ97" s="118"/>
      <c r="YK97" s="118"/>
      <c r="YL97" s="118"/>
      <c r="YM97" s="118"/>
      <c r="YN97" s="118"/>
      <c r="YO97" s="118"/>
      <c r="YP97" s="118"/>
      <c r="YQ97" s="118"/>
      <c r="YR97" s="118"/>
      <c r="YS97" s="118"/>
      <c r="YT97" s="118"/>
      <c r="YU97" s="118"/>
      <c r="YV97" s="118"/>
      <c r="YW97" s="118"/>
      <c r="YX97" s="118"/>
      <c r="YY97" s="118"/>
      <c r="YZ97" s="118"/>
      <c r="ZA97" s="118"/>
      <c r="ZB97" s="118"/>
      <c r="ZC97" s="118"/>
      <c r="ZD97" s="118"/>
      <c r="ZE97" s="118"/>
      <c r="ZF97" s="118"/>
      <c r="ZG97" s="118"/>
      <c r="ZH97" s="118"/>
      <c r="ZI97" s="118"/>
      <c r="ZJ97" s="118"/>
      <c r="ZK97" s="118"/>
      <c r="ZL97" s="118"/>
      <c r="ZM97" s="118"/>
      <c r="ZN97" s="118"/>
      <c r="ZO97" s="118"/>
      <c r="ZP97" s="118"/>
      <c r="ZQ97" s="118"/>
      <c r="ZR97" s="118"/>
      <c r="ZS97" s="118"/>
      <c r="ZT97" s="118"/>
      <c r="ZU97" s="118"/>
      <c r="ZV97" s="118"/>
      <c r="ZW97" s="118"/>
      <c r="ZX97" s="118"/>
      <c r="ZY97" s="118"/>
      <c r="ZZ97" s="118"/>
      <c r="AAA97" s="118"/>
      <c r="AAB97" s="118"/>
      <c r="AAC97" s="118"/>
      <c r="AAD97" s="118"/>
      <c r="AAE97" s="118"/>
      <c r="AAF97" s="118"/>
      <c r="AAG97" s="118"/>
      <c r="AAH97" s="118"/>
      <c r="AAI97" s="118"/>
      <c r="AAJ97" s="118"/>
      <c r="AAK97" s="118"/>
      <c r="AAL97" s="118"/>
      <c r="AAM97" s="118"/>
      <c r="AAN97" s="118"/>
      <c r="AAO97" s="118"/>
      <c r="AAP97" s="118"/>
      <c r="AAQ97" s="118"/>
      <c r="AAR97" s="118"/>
      <c r="AAS97" s="118"/>
      <c r="AAT97" s="118"/>
      <c r="AAU97" s="118"/>
      <c r="AAV97" s="118"/>
      <c r="AAW97" s="118"/>
      <c r="AAX97" s="118"/>
      <c r="AAY97" s="118"/>
      <c r="AAZ97" s="118"/>
      <c r="ABA97" s="118"/>
      <c r="ABB97" s="118"/>
      <c r="ABC97" s="118"/>
      <c r="ABD97" s="118"/>
      <c r="ABE97" s="118"/>
      <c r="ABF97" s="118"/>
      <c r="ABG97" s="118"/>
      <c r="ABH97" s="118"/>
      <c r="ABI97" s="118"/>
      <c r="ABJ97" s="118"/>
      <c r="ABK97" s="118"/>
      <c r="ABL97" s="118"/>
      <c r="ABM97" s="118"/>
      <c r="ABN97" s="118"/>
      <c r="ABO97" s="118"/>
      <c r="ABP97" s="118"/>
      <c r="ABQ97" s="118"/>
      <c r="ABR97" s="118"/>
      <c r="ABS97" s="118"/>
      <c r="ABT97" s="118"/>
      <c r="ABU97" s="118"/>
      <c r="ABV97" s="118"/>
      <c r="ABW97" s="118"/>
      <c r="ABX97" s="118"/>
      <c r="ABY97" s="118"/>
      <c r="ABZ97" s="118"/>
      <c r="ACA97" s="118"/>
      <c r="ACB97" s="118"/>
      <c r="ACC97" s="118"/>
      <c r="ACD97" s="118"/>
      <c r="ACE97" s="118"/>
      <c r="ACF97" s="118"/>
      <c r="ACG97" s="118"/>
      <c r="ACH97" s="118"/>
      <c r="ACI97" s="118"/>
      <c r="ACJ97" s="118"/>
      <c r="ACK97" s="118"/>
      <c r="ACL97" s="118"/>
      <c r="ACM97" s="118"/>
      <c r="ACN97" s="118"/>
      <c r="ACO97" s="118"/>
      <c r="ACP97" s="118"/>
      <c r="ACQ97" s="118"/>
      <c r="ACR97" s="118"/>
      <c r="ACS97" s="118"/>
      <c r="ACT97" s="118"/>
      <c r="ACU97" s="118"/>
      <c r="ACV97" s="118"/>
      <c r="ACW97" s="118"/>
      <c r="ACX97" s="118"/>
      <c r="ACY97" s="118"/>
      <c r="ACZ97" s="118"/>
      <c r="ADA97" s="118"/>
      <c r="ADB97" s="118"/>
      <c r="ADC97" s="118"/>
      <c r="ADD97" s="118"/>
      <c r="ADE97" s="118"/>
      <c r="ADF97" s="118"/>
      <c r="ADG97" s="118"/>
      <c r="ADH97" s="118"/>
      <c r="ADI97" s="118"/>
      <c r="ADJ97" s="118"/>
      <c r="ADK97" s="118"/>
      <c r="ADL97" s="118"/>
      <c r="ADM97" s="118"/>
      <c r="ADN97" s="118"/>
      <c r="ADO97" s="118"/>
      <c r="ADP97" s="118"/>
      <c r="ADQ97" s="118"/>
      <c r="ADR97" s="118"/>
      <c r="ADS97" s="118"/>
      <c r="ADT97" s="118"/>
      <c r="ADU97" s="118"/>
      <c r="ADV97" s="118"/>
      <c r="ADW97" s="118"/>
      <c r="ADX97" s="118"/>
      <c r="ADY97" s="118"/>
      <c r="ADZ97" s="118"/>
      <c r="AEA97" s="118"/>
      <c r="AEB97" s="118"/>
      <c r="AEC97" s="118"/>
      <c r="AED97" s="118"/>
      <c r="AEE97" s="118"/>
      <c r="AEF97" s="118"/>
      <c r="AEG97" s="118"/>
      <c r="AEH97" s="118"/>
      <c r="AEI97" s="118"/>
      <c r="AEJ97" s="118"/>
      <c r="AEK97" s="118"/>
      <c r="AEL97" s="118"/>
      <c r="AEM97" s="118"/>
      <c r="AEN97" s="118"/>
      <c r="AEO97" s="118"/>
      <c r="AEP97" s="118"/>
      <c r="AEQ97" s="118"/>
      <c r="AER97" s="118"/>
      <c r="AES97" s="118"/>
      <c r="AET97" s="118"/>
      <c r="AEU97" s="118"/>
      <c r="AEV97" s="118"/>
      <c r="AEW97" s="118"/>
      <c r="AEX97" s="118"/>
      <c r="AEY97" s="118"/>
      <c r="AEZ97" s="118"/>
      <c r="AFA97" s="118"/>
      <c r="AFB97" s="118"/>
      <c r="AFC97" s="118"/>
      <c r="AFD97" s="118"/>
      <c r="AFE97" s="118"/>
      <c r="AFF97" s="118"/>
      <c r="AFG97" s="118"/>
      <c r="AFH97" s="118"/>
      <c r="AFI97" s="118"/>
      <c r="AFJ97" s="118"/>
      <c r="AFK97" s="118"/>
      <c r="AFL97" s="118"/>
      <c r="AFM97" s="118"/>
      <c r="AFN97" s="118"/>
      <c r="AFO97" s="118"/>
      <c r="AFP97" s="118"/>
      <c r="AFQ97" s="118"/>
      <c r="AFR97" s="118"/>
      <c r="AFS97" s="118"/>
      <c r="AFT97" s="118"/>
      <c r="AFU97" s="118"/>
      <c r="AFV97" s="118"/>
      <c r="AFW97" s="118"/>
      <c r="AFX97" s="118"/>
      <c r="AFY97" s="118"/>
      <c r="AFZ97" s="118"/>
      <c r="AGA97" s="118"/>
      <c r="AGB97" s="118"/>
      <c r="AGC97" s="118"/>
      <c r="AGD97" s="118"/>
      <c r="AGE97" s="118"/>
      <c r="AGF97" s="118"/>
      <c r="AGG97" s="118"/>
      <c r="AGH97" s="118"/>
      <c r="AGI97" s="118"/>
      <c r="AGJ97" s="118"/>
      <c r="AGK97" s="118"/>
      <c r="AGL97" s="118"/>
      <c r="AGM97" s="118"/>
      <c r="AGN97" s="118"/>
      <c r="AGO97" s="118"/>
      <c r="AGP97" s="118"/>
      <c r="AGQ97" s="118"/>
      <c r="AGR97" s="118"/>
      <c r="AGS97" s="118"/>
      <c r="AGT97" s="118"/>
      <c r="AGU97" s="118"/>
      <c r="AGV97" s="118"/>
      <c r="AGW97" s="118"/>
      <c r="AGX97" s="118"/>
      <c r="AGY97" s="118"/>
      <c r="AGZ97" s="118"/>
      <c r="AHA97" s="118"/>
      <c r="AHB97" s="118"/>
      <c r="AHC97" s="118"/>
      <c r="AHD97" s="118"/>
      <c r="AHE97" s="118"/>
      <c r="AHF97" s="118"/>
      <c r="AHG97" s="118"/>
      <c r="AHH97" s="118"/>
      <c r="AHI97" s="118"/>
      <c r="AHJ97" s="118"/>
      <c r="AHK97" s="118"/>
      <c r="AHL97" s="118"/>
      <c r="AHM97" s="118"/>
      <c r="AHN97" s="118"/>
      <c r="AHO97" s="118"/>
      <c r="AHP97" s="118"/>
      <c r="AHQ97" s="118"/>
      <c r="AHR97" s="118"/>
      <c r="AHS97" s="118"/>
      <c r="AHT97" s="118"/>
      <c r="AHU97" s="118"/>
      <c r="AHV97" s="118"/>
      <c r="AHW97" s="118"/>
      <c r="AHX97" s="118"/>
      <c r="AHY97" s="118"/>
      <c r="AHZ97" s="118"/>
      <c r="AIA97" s="118"/>
      <c r="AIB97" s="118"/>
      <c r="AIC97" s="118"/>
      <c r="AID97" s="118"/>
      <c r="AIE97" s="118"/>
      <c r="AIF97" s="118"/>
      <c r="AIG97" s="118"/>
      <c r="AIH97" s="118"/>
      <c r="AII97" s="118"/>
      <c r="AIJ97" s="118"/>
      <c r="AIK97" s="118"/>
      <c r="AIL97" s="118"/>
      <c r="AIM97" s="118"/>
      <c r="AIN97" s="118"/>
      <c r="AIO97" s="118"/>
      <c r="AIP97" s="118"/>
      <c r="AIQ97" s="118"/>
      <c r="AIR97" s="118"/>
      <c r="AIS97" s="118"/>
      <c r="AIT97" s="118"/>
      <c r="AIU97" s="118"/>
      <c r="AIV97" s="118"/>
      <c r="AIW97" s="118"/>
      <c r="AIX97" s="118"/>
      <c r="AIY97" s="118"/>
      <c r="AIZ97" s="118"/>
      <c r="AJA97" s="118"/>
      <c r="AJB97" s="118"/>
      <c r="AJC97" s="118"/>
      <c r="AJD97" s="118"/>
      <c r="AJE97" s="118"/>
      <c r="AJF97" s="118"/>
      <c r="AJG97" s="118"/>
      <c r="AJH97" s="118"/>
      <c r="AJI97" s="118"/>
      <c r="AJJ97" s="118"/>
      <c r="AJK97" s="118"/>
      <c r="AJL97" s="118"/>
      <c r="AJM97" s="118"/>
      <c r="AJN97" s="118"/>
      <c r="AJO97" s="118"/>
      <c r="AJP97" s="118"/>
      <c r="AJQ97" s="118"/>
      <c r="AJR97" s="118"/>
      <c r="AJS97" s="118"/>
      <c r="AJT97" s="118"/>
      <c r="AJU97" s="118"/>
      <c r="AJV97" s="118"/>
      <c r="AJW97" s="118"/>
      <c r="AJX97" s="118"/>
      <c r="AJY97" s="118"/>
      <c r="AJZ97" s="118"/>
      <c r="AKA97" s="118"/>
      <c r="AKB97" s="118"/>
      <c r="AKC97" s="118"/>
      <c r="AKD97" s="118"/>
      <c r="AKE97" s="118"/>
      <c r="AKF97" s="118"/>
      <c r="AKG97" s="118"/>
      <c r="AKH97" s="118"/>
      <c r="AKI97" s="118"/>
      <c r="AKJ97" s="118"/>
      <c r="AKK97" s="118"/>
      <c r="AKL97" s="118"/>
      <c r="AKM97" s="118"/>
      <c r="AKN97" s="118"/>
      <c r="AKO97" s="118"/>
      <c r="AKP97" s="118"/>
      <c r="AKQ97" s="118"/>
      <c r="AKR97" s="118"/>
      <c r="AKS97" s="118"/>
      <c r="AKT97" s="118"/>
      <c r="AKU97" s="118"/>
      <c r="AKV97" s="118"/>
      <c r="AKW97" s="118"/>
      <c r="AKX97" s="118"/>
      <c r="AKY97" s="118"/>
      <c r="AKZ97" s="118"/>
      <c r="ALA97" s="118"/>
      <c r="ALB97" s="118"/>
      <c r="ALC97" s="118"/>
      <c r="ALD97" s="118"/>
      <c r="ALE97" s="118"/>
      <c r="ALF97" s="118"/>
      <c r="ALG97" s="118"/>
      <c r="ALH97" s="118"/>
      <c r="ALI97" s="118"/>
      <c r="ALJ97" s="118"/>
      <c r="ALK97" s="118"/>
      <c r="ALL97" s="118"/>
      <c r="ALM97" s="118"/>
      <c r="ALN97" s="118"/>
      <c r="ALO97" s="118"/>
      <c r="ALP97" s="118"/>
      <c r="ALQ97" s="118"/>
      <c r="ALR97" s="118"/>
      <c r="ALS97" s="118"/>
      <c r="ALT97" s="118"/>
      <c r="ALU97" s="118"/>
      <c r="ALV97" s="118"/>
      <c r="ALW97" s="118"/>
      <c r="ALX97" s="118"/>
      <c r="ALY97" s="118"/>
      <c r="ALZ97" s="118"/>
      <c r="AMA97" s="118"/>
      <c r="AMB97" s="118"/>
      <c r="AMC97" s="118"/>
      <c r="AMD97" s="118"/>
      <c r="AME97" s="118"/>
      <c r="AMF97" s="118"/>
      <c r="AMG97" s="118"/>
      <c r="AMH97" s="118"/>
      <c r="AMI97" s="118"/>
      <c r="AMJ97" s="118"/>
      <c r="AMK97" s="118"/>
      <c r="AML97" s="118"/>
      <c r="AMM97" s="118"/>
      <c r="AMN97" s="118"/>
      <c r="AMO97" s="118"/>
      <c r="AMP97" s="118"/>
      <c r="AMQ97" s="118"/>
      <c r="AMR97" s="118"/>
      <c r="AMS97" s="118"/>
      <c r="AMT97" s="118"/>
      <c r="AMU97" s="118"/>
      <c r="AMV97" s="118"/>
      <c r="AMW97" s="118"/>
      <c r="AMX97" s="118"/>
      <c r="AMY97" s="118"/>
      <c r="AMZ97" s="118"/>
      <c r="ANA97" s="118"/>
      <c r="ANB97" s="118"/>
      <c r="ANC97" s="118"/>
      <c r="AND97" s="118"/>
      <c r="ANE97" s="118"/>
      <c r="ANF97" s="118"/>
      <c r="ANG97" s="118"/>
      <c r="ANH97" s="118"/>
      <c r="ANI97" s="118"/>
      <c r="ANJ97" s="118"/>
      <c r="ANK97" s="118"/>
      <c r="ANL97" s="118"/>
      <c r="ANM97" s="118"/>
      <c r="ANN97" s="118"/>
      <c r="ANO97" s="118"/>
      <c r="ANP97" s="118"/>
      <c r="ANQ97" s="118"/>
      <c r="ANR97" s="118"/>
      <c r="ANS97" s="118"/>
      <c r="ANT97" s="118"/>
      <c r="ANU97" s="118"/>
      <c r="ANV97" s="118"/>
      <c r="ANW97" s="118"/>
      <c r="ANX97" s="118"/>
      <c r="ANY97" s="118"/>
      <c r="ANZ97" s="118"/>
      <c r="AOA97" s="118"/>
      <c r="AOB97" s="118"/>
      <c r="AOC97" s="118"/>
      <c r="AOD97" s="118"/>
      <c r="AOE97" s="118"/>
      <c r="AOF97" s="118"/>
      <c r="AOG97" s="118"/>
      <c r="AOH97" s="118"/>
      <c r="AOI97" s="118"/>
      <c r="AOJ97" s="118"/>
      <c r="AOK97" s="118"/>
      <c r="AOL97" s="118"/>
      <c r="AOM97" s="118"/>
      <c r="AON97" s="118"/>
      <c r="AOO97" s="118"/>
      <c r="AOP97" s="118"/>
      <c r="AOQ97" s="118"/>
      <c r="AOR97" s="118"/>
      <c r="AOS97" s="118"/>
      <c r="AOT97" s="118"/>
      <c r="AOU97" s="118"/>
      <c r="AOV97" s="118"/>
      <c r="AOW97" s="118"/>
      <c r="AOX97" s="118"/>
      <c r="AOY97" s="118"/>
      <c r="AOZ97" s="118"/>
      <c r="APA97" s="118"/>
      <c r="APB97" s="118"/>
      <c r="APC97" s="118"/>
      <c r="APD97" s="118"/>
      <c r="APE97" s="118"/>
      <c r="APF97" s="118"/>
      <c r="APG97" s="118"/>
      <c r="APH97" s="118"/>
      <c r="API97" s="118"/>
      <c r="APJ97" s="118"/>
      <c r="APK97" s="118"/>
      <c r="APL97" s="118"/>
      <c r="APM97" s="118"/>
      <c r="APN97" s="118"/>
      <c r="APO97" s="118"/>
      <c r="APP97" s="118"/>
      <c r="APQ97" s="118"/>
      <c r="APR97" s="118"/>
      <c r="APS97" s="118"/>
      <c r="APT97" s="118"/>
      <c r="APU97" s="118"/>
      <c r="APV97" s="118"/>
      <c r="APW97" s="118"/>
      <c r="APX97" s="118"/>
      <c r="APY97" s="118"/>
      <c r="APZ97" s="118"/>
      <c r="AQA97" s="118"/>
      <c r="AQB97" s="118"/>
      <c r="AQC97" s="118"/>
      <c r="AQD97" s="118"/>
      <c r="AQE97" s="118"/>
      <c r="AQF97" s="118"/>
      <c r="AQG97" s="118"/>
      <c r="AQH97" s="118"/>
      <c r="AQI97" s="118"/>
      <c r="AQJ97" s="118"/>
      <c r="AQK97" s="118"/>
      <c r="AQL97" s="118"/>
      <c r="AQM97" s="118"/>
      <c r="AQN97" s="118"/>
      <c r="AQO97" s="118"/>
      <c r="AQP97" s="118"/>
      <c r="AQQ97" s="118"/>
      <c r="AQR97" s="118"/>
      <c r="AQS97" s="118"/>
      <c r="AQT97" s="118"/>
      <c r="AQU97" s="118"/>
      <c r="AQV97" s="118"/>
      <c r="AQW97" s="118"/>
      <c r="AQX97" s="118"/>
      <c r="AQY97" s="118"/>
      <c r="AQZ97" s="118"/>
      <c r="ARA97" s="118"/>
      <c r="ARB97" s="118"/>
      <c r="ARC97" s="118"/>
      <c r="ARD97" s="118"/>
      <c r="ARE97" s="118"/>
      <c r="ARF97" s="118"/>
      <c r="ARG97" s="118"/>
      <c r="ARH97" s="118"/>
      <c r="ARI97" s="118"/>
      <c r="ARJ97" s="118"/>
      <c r="ARK97" s="118"/>
      <c r="ARL97" s="118"/>
      <c r="ARM97" s="118"/>
      <c r="ARN97" s="118"/>
      <c r="ARO97" s="118"/>
      <c r="ARP97" s="118"/>
      <c r="ARQ97" s="118"/>
      <c r="ARR97" s="118"/>
      <c r="ARS97" s="118"/>
      <c r="ART97" s="118"/>
      <c r="ARU97" s="118"/>
      <c r="ARV97" s="118"/>
      <c r="ARW97" s="118"/>
      <c r="ARX97" s="118"/>
      <c r="ARY97" s="118"/>
      <c r="ARZ97" s="118"/>
      <c r="ASA97" s="118"/>
      <c r="ASB97" s="118"/>
      <c r="ASC97" s="118"/>
      <c r="ASD97" s="118"/>
      <c r="ASE97" s="118"/>
      <c r="ASF97" s="118"/>
      <c r="ASG97" s="118"/>
      <c r="ASH97" s="118"/>
      <c r="ASI97" s="118"/>
      <c r="ASJ97" s="118"/>
      <c r="ASK97" s="118"/>
      <c r="ASL97" s="118"/>
      <c r="ASM97" s="118"/>
      <c r="ASN97" s="118"/>
      <c r="ASO97" s="118"/>
      <c r="ASP97" s="118"/>
      <c r="ASQ97" s="118"/>
      <c r="ASR97" s="118"/>
      <c r="ASS97" s="118"/>
      <c r="AST97" s="118"/>
      <c r="ASU97" s="118"/>
      <c r="ASV97" s="118"/>
      <c r="ASW97" s="118"/>
      <c r="ASX97" s="118"/>
      <c r="ASY97" s="118"/>
      <c r="ASZ97" s="118"/>
      <c r="ATA97" s="118"/>
      <c r="ATB97" s="118"/>
      <c r="ATC97" s="118"/>
      <c r="ATD97" s="118"/>
      <c r="ATE97" s="118"/>
      <c r="ATF97" s="118"/>
      <c r="ATG97" s="118"/>
      <c r="ATH97" s="118"/>
      <c r="ATI97" s="118"/>
      <c r="ATJ97" s="118"/>
      <c r="ATK97" s="118"/>
      <c r="ATL97" s="118"/>
      <c r="ATM97" s="118"/>
      <c r="ATN97" s="118"/>
      <c r="ATO97" s="118"/>
      <c r="ATP97" s="118"/>
      <c r="ATQ97" s="118"/>
      <c r="ATR97" s="118"/>
      <c r="ATS97" s="118"/>
      <c r="ATT97" s="118"/>
      <c r="ATU97" s="118"/>
      <c r="ATV97" s="118"/>
      <c r="ATW97" s="118"/>
      <c r="ATX97" s="118"/>
      <c r="ATY97" s="118"/>
      <c r="ATZ97" s="118"/>
      <c r="AUA97" s="118"/>
      <c r="AUB97" s="118"/>
      <c r="AUC97" s="118"/>
      <c r="AUD97" s="118"/>
      <c r="AUE97" s="118"/>
      <c r="AUF97" s="118"/>
      <c r="AUG97" s="118"/>
      <c r="AUH97" s="118"/>
      <c r="AUI97" s="118"/>
      <c r="AUJ97" s="118"/>
      <c r="AUK97" s="118"/>
      <c r="AUL97" s="118"/>
      <c r="AUM97" s="118"/>
      <c r="AUN97" s="118"/>
      <c r="AUO97" s="118"/>
      <c r="AUP97" s="118"/>
      <c r="AUQ97" s="118"/>
      <c r="AUR97" s="118"/>
      <c r="AUS97" s="118"/>
      <c r="AUT97" s="118"/>
      <c r="AUU97" s="118"/>
      <c r="AUV97" s="118"/>
      <c r="AUW97" s="118"/>
      <c r="AUX97" s="118"/>
      <c r="AUY97" s="118"/>
      <c r="AUZ97" s="118"/>
      <c r="AVA97" s="118"/>
      <c r="AVB97" s="118"/>
      <c r="AVC97" s="118"/>
      <c r="AVD97" s="118"/>
      <c r="AVE97" s="118"/>
      <c r="AVF97" s="118"/>
      <c r="AVG97" s="118"/>
      <c r="AVH97" s="118"/>
      <c r="AVI97" s="118"/>
      <c r="AVJ97" s="118"/>
      <c r="AVK97" s="118"/>
      <c r="AVL97" s="118"/>
      <c r="AVM97" s="118"/>
      <c r="AVN97" s="118"/>
      <c r="AVO97" s="118"/>
      <c r="AVP97" s="118"/>
      <c r="AVQ97" s="118"/>
      <c r="AVR97" s="118"/>
      <c r="AVS97" s="118"/>
      <c r="AVT97" s="118"/>
      <c r="AVU97" s="118"/>
      <c r="AVV97" s="118"/>
      <c r="AVW97" s="118"/>
      <c r="AVX97" s="118"/>
      <c r="AVY97" s="118"/>
      <c r="AVZ97" s="118"/>
      <c r="AWA97" s="118"/>
      <c r="AWB97" s="118"/>
      <c r="AWC97" s="118"/>
      <c r="AWD97" s="118"/>
    </row>
    <row r="98" spans="1:1278" s="571" customFormat="1">
      <c r="A98" s="203"/>
      <c r="B98" s="201"/>
      <c r="C98" s="202"/>
      <c r="D98" s="203"/>
      <c r="E98" s="575"/>
      <c r="F98" s="203"/>
      <c r="G98" s="570"/>
      <c r="H98" s="570"/>
      <c r="I98" s="570"/>
      <c r="J98" s="556"/>
      <c r="L98" s="572"/>
      <c r="M98" s="573"/>
      <c r="N98" s="118"/>
      <c r="O98" s="573"/>
      <c r="P98" s="118"/>
      <c r="Q98" s="573"/>
      <c r="R98" s="118"/>
      <c r="S98" s="573"/>
      <c r="T98" s="118"/>
      <c r="U98" s="573"/>
      <c r="V98" s="185"/>
      <c r="W98" s="573"/>
      <c r="X98" s="118"/>
      <c r="Y98" s="573"/>
      <c r="Z98" s="118"/>
      <c r="AA98" s="118"/>
      <c r="AB98" s="118"/>
      <c r="AC98" s="118"/>
      <c r="AD98" s="118"/>
      <c r="AE98" s="118"/>
      <c r="AF98" s="118"/>
      <c r="AG98" s="574"/>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573"/>
      <c r="BF98" s="118"/>
      <c r="BG98" s="118"/>
      <c r="BH98" s="118"/>
      <c r="BI98" s="573"/>
      <c r="BJ98" s="589"/>
      <c r="BK98" s="118"/>
      <c r="BL98" s="118"/>
      <c r="BM98" s="118"/>
      <c r="BN98" s="118"/>
      <c r="BO98" s="118"/>
      <c r="BP98" s="118"/>
      <c r="BQ98" s="118"/>
      <c r="BR98" s="118"/>
      <c r="BS98" s="118"/>
      <c r="BT98" s="118"/>
      <c r="BU98" s="573"/>
      <c r="BV98" s="118"/>
      <c r="BW98" s="573"/>
      <c r="BX98" s="118"/>
      <c r="BY98" s="573"/>
      <c r="BZ98" s="118"/>
      <c r="CA98" s="121"/>
      <c r="CB98" s="121"/>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c r="HQ98" s="118"/>
      <c r="HR98" s="118"/>
      <c r="HS98" s="118"/>
      <c r="HT98" s="118"/>
      <c r="HU98" s="118"/>
      <c r="HV98" s="118"/>
      <c r="HW98" s="118"/>
      <c r="HX98" s="118"/>
      <c r="HY98" s="118"/>
      <c r="HZ98" s="118"/>
      <c r="IA98" s="118"/>
      <c r="IB98" s="118"/>
      <c r="IC98" s="118"/>
      <c r="ID98" s="118"/>
      <c r="IE98" s="118"/>
      <c r="IF98" s="118"/>
      <c r="IG98" s="118"/>
      <c r="IH98" s="118"/>
      <c r="II98" s="118"/>
      <c r="IJ98" s="118"/>
      <c r="IK98" s="118"/>
      <c r="IL98" s="118"/>
      <c r="IM98" s="118"/>
      <c r="IN98" s="118"/>
      <c r="IO98" s="118"/>
      <c r="IP98" s="118"/>
      <c r="IQ98" s="118"/>
      <c r="IR98" s="118"/>
      <c r="IS98" s="118"/>
      <c r="IT98" s="118"/>
      <c r="IU98" s="118"/>
      <c r="IV98" s="118"/>
      <c r="IW98" s="118"/>
      <c r="IX98" s="118"/>
      <c r="IY98" s="118"/>
      <c r="IZ98" s="118"/>
      <c r="JA98" s="118"/>
      <c r="JB98" s="118"/>
      <c r="JC98" s="118"/>
      <c r="JD98" s="118"/>
      <c r="JE98" s="118"/>
      <c r="JF98" s="118"/>
      <c r="JG98" s="118"/>
      <c r="JH98" s="118"/>
      <c r="JI98" s="118"/>
      <c r="JJ98" s="118"/>
      <c r="JK98" s="118"/>
      <c r="JL98" s="118"/>
      <c r="JM98" s="118"/>
      <c r="JN98" s="118"/>
      <c r="JO98" s="118"/>
      <c r="JP98" s="118"/>
      <c r="JQ98" s="118"/>
      <c r="JR98" s="118"/>
      <c r="JS98" s="118"/>
      <c r="JT98" s="118"/>
      <c r="JU98" s="118"/>
      <c r="JV98" s="118"/>
      <c r="JW98" s="118"/>
      <c r="JX98" s="118"/>
      <c r="JY98" s="118"/>
      <c r="JZ98" s="118"/>
      <c r="KA98" s="118"/>
      <c r="KB98" s="118"/>
      <c r="KC98" s="118"/>
      <c r="KD98" s="118"/>
      <c r="KE98" s="118"/>
      <c r="KF98" s="118"/>
      <c r="KG98" s="118"/>
      <c r="KH98" s="118"/>
      <c r="KI98" s="118"/>
      <c r="KJ98" s="118"/>
      <c r="KK98" s="118"/>
      <c r="KL98" s="118"/>
      <c r="KM98" s="118"/>
      <c r="KN98" s="118"/>
      <c r="KO98" s="118"/>
      <c r="KP98" s="118"/>
      <c r="KQ98" s="118"/>
      <c r="KR98" s="118"/>
      <c r="KS98" s="118"/>
      <c r="KT98" s="118"/>
      <c r="KU98" s="118"/>
      <c r="KV98" s="118"/>
      <c r="KW98" s="118"/>
      <c r="KX98" s="118"/>
      <c r="KY98" s="118"/>
      <c r="KZ98" s="118"/>
      <c r="LA98" s="118"/>
      <c r="LB98" s="118"/>
      <c r="LC98" s="118"/>
      <c r="LD98" s="118"/>
      <c r="LE98" s="118"/>
      <c r="LF98" s="118"/>
      <c r="LG98" s="118"/>
      <c r="LH98" s="118"/>
      <c r="LI98" s="118"/>
      <c r="LJ98" s="118"/>
      <c r="LK98" s="118"/>
      <c r="LL98" s="118"/>
      <c r="LM98" s="118"/>
      <c r="LN98" s="118"/>
      <c r="LO98" s="118"/>
      <c r="LP98" s="118"/>
      <c r="LQ98" s="118"/>
      <c r="LR98" s="118"/>
      <c r="LS98" s="118"/>
      <c r="LT98" s="118"/>
      <c r="LU98" s="118"/>
      <c r="LV98" s="118"/>
      <c r="LW98" s="118"/>
      <c r="LX98" s="118"/>
      <c r="LY98" s="118"/>
      <c r="LZ98" s="118"/>
      <c r="MA98" s="118"/>
      <c r="MB98" s="118"/>
      <c r="MC98" s="118"/>
      <c r="MD98" s="118"/>
      <c r="ME98" s="118"/>
      <c r="MF98" s="118"/>
      <c r="MG98" s="118"/>
      <c r="MH98" s="118"/>
      <c r="MI98" s="118"/>
      <c r="MJ98" s="118"/>
      <c r="MK98" s="118"/>
      <c r="ML98" s="118"/>
      <c r="MM98" s="118"/>
      <c r="MN98" s="118"/>
      <c r="MO98" s="118"/>
      <c r="MP98" s="118"/>
      <c r="MQ98" s="118"/>
      <c r="MR98" s="118"/>
      <c r="MS98" s="118"/>
      <c r="MT98" s="118"/>
      <c r="MU98" s="118"/>
      <c r="MV98" s="118"/>
      <c r="MW98" s="118"/>
      <c r="MX98" s="118"/>
      <c r="MY98" s="118"/>
      <c r="MZ98" s="118"/>
      <c r="NA98" s="118"/>
      <c r="NB98" s="118"/>
      <c r="NC98" s="118"/>
      <c r="ND98" s="118"/>
      <c r="NE98" s="118"/>
      <c r="NF98" s="118"/>
      <c r="NG98" s="118"/>
      <c r="NH98" s="118"/>
      <c r="NI98" s="118"/>
      <c r="NJ98" s="118"/>
      <c r="NK98" s="118"/>
      <c r="NL98" s="118"/>
      <c r="NM98" s="118"/>
      <c r="NN98" s="118"/>
      <c r="NO98" s="118"/>
      <c r="NP98" s="118"/>
      <c r="NQ98" s="118"/>
      <c r="NR98" s="118"/>
      <c r="NS98" s="118"/>
      <c r="NT98" s="118"/>
      <c r="NU98" s="118"/>
      <c r="NV98" s="118"/>
      <c r="NW98" s="118"/>
      <c r="NX98" s="118"/>
      <c r="NY98" s="118"/>
      <c r="NZ98" s="118"/>
      <c r="OA98" s="118"/>
      <c r="OB98" s="118"/>
      <c r="OC98" s="118"/>
      <c r="OD98" s="118"/>
      <c r="OE98" s="118"/>
      <c r="OF98" s="118"/>
      <c r="OG98" s="118"/>
      <c r="OH98" s="118"/>
      <c r="OI98" s="118"/>
      <c r="OJ98" s="118"/>
      <c r="OK98" s="118"/>
      <c r="OL98" s="118"/>
      <c r="OM98" s="118"/>
      <c r="ON98" s="118"/>
      <c r="OO98" s="118"/>
      <c r="OP98" s="118"/>
      <c r="OQ98" s="118"/>
      <c r="OR98" s="118"/>
      <c r="OS98" s="118"/>
      <c r="OT98" s="118"/>
      <c r="OU98" s="118"/>
      <c r="OV98" s="118"/>
      <c r="OW98" s="118"/>
      <c r="OX98" s="118"/>
      <c r="OY98" s="118"/>
      <c r="OZ98" s="118"/>
      <c r="PA98" s="118"/>
      <c r="PB98" s="118"/>
      <c r="PC98" s="118"/>
      <c r="PD98" s="118"/>
      <c r="PE98" s="118"/>
      <c r="PF98" s="118"/>
      <c r="PG98" s="118"/>
      <c r="PH98" s="118"/>
      <c r="PI98" s="118"/>
      <c r="PJ98" s="118"/>
      <c r="PK98" s="118"/>
      <c r="PL98" s="118"/>
      <c r="PM98" s="118"/>
      <c r="PN98" s="118"/>
      <c r="PO98" s="118"/>
      <c r="PP98" s="118"/>
      <c r="PQ98" s="118"/>
      <c r="PR98" s="118"/>
      <c r="PS98" s="118"/>
      <c r="PT98" s="118"/>
      <c r="PU98" s="118"/>
      <c r="PV98" s="118"/>
      <c r="PW98" s="118"/>
      <c r="PX98" s="118"/>
      <c r="PY98" s="118"/>
      <c r="PZ98" s="118"/>
      <c r="QA98" s="118"/>
      <c r="QB98" s="118"/>
      <c r="QC98" s="118"/>
      <c r="QD98" s="118"/>
      <c r="QE98" s="118"/>
      <c r="QF98" s="118"/>
      <c r="QG98" s="118"/>
      <c r="QH98" s="118"/>
      <c r="QI98" s="118"/>
      <c r="QJ98" s="118"/>
      <c r="QK98" s="118"/>
      <c r="QL98" s="118"/>
      <c r="QM98" s="118"/>
      <c r="QN98" s="118"/>
      <c r="QO98" s="118"/>
      <c r="QP98" s="118"/>
      <c r="QQ98" s="118"/>
      <c r="QR98" s="118"/>
      <c r="QS98" s="118"/>
      <c r="QT98" s="118"/>
      <c r="QU98" s="118"/>
      <c r="QV98" s="118"/>
      <c r="QW98" s="118"/>
      <c r="QX98" s="118"/>
      <c r="QY98" s="118"/>
      <c r="QZ98" s="118"/>
      <c r="RA98" s="118"/>
      <c r="RB98" s="118"/>
      <c r="RC98" s="118"/>
      <c r="RD98" s="118"/>
      <c r="RE98" s="118"/>
      <c r="RF98" s="118"/>
      <c r="RG98" s="118"/>
      <c r="RH98" s="118"/>
      <c r="RI98" s="118"/>
      <c r="RJ98" s="118"/>
      <c r="RK98" s="118"/>
      <c r="RL98" s="118"/>
      <c r="RM98" s="118"/>
      <c r="RN98" s="118"/>
      <c r="RO98" s="118"/>
      <c r="RP98" s="118"/>
      <c r="RQ98" s="118"/>
      <c r="RR98" s="118"/>
      <c r="RS98" s="118"/>
      <c r="RT98" s="118"/>
      <c r="RU98" s="118"/>
      <c r="RV98" s="118"/>
      <c r="RW98" s="118"/>
      <c r="RX98" s="118"/>
      <c r="RY98" s="118"/>
      <c r="RZ98" s="118"/>
      <c r="SA98" s="118"/>
      <c r="SB98" s="118"/>
      <c r="SC98" s="118"/>
      <c r="SD98" s="118"/>
      <c r="SE98" s="118"/>
      <c r="SF98" s="118"/>
      <c r="SG98" s="118"/>
      <c r="SH98" s="118"/>
      <c r="SI98" s="118"/>
      <c r="SJ98" s="118"/>
      <c r="SK98" s="118"/>
      <c r="SL98" s="118"/>
      <c r="SM98" s="118"/>
      <c r="SN98" s="118"/>
      <c r="SO98" s="118"/>
      <c r="SP98" s="118"/>
      <c r="SQ98" s="118"/>
      <c r="SR98" s="118"/>
      <c r="SS98" s="118"/>
      <c r="ST98" s="118"/>
      <c r="SU98" s="118"/>
      <c r="SV98" s="118"/>
      <c r="SW98" s="118"/>
      <c r="SX98" s="118"/>
      <c r="SY98" s="118"/>
      <c r="SZ98" s="118"/>
      <c r="TA98" s="118"/>
      <c r="TB98" s="118"/>
      <c r="TC98" s="118"/>
      <c r="TD98" s="118"/>
      <c r="TE98" s="118"/>
      <c r="TF98" s="118"/>
      <c r="TG98" s="118"/>
      <c r="TH98" s="118"/>
      <c r="TI98" s="118"/>
      <c r="TJ98" s="118"/>
      <c r="TK98" s="118"/>
      <c r="TL98" s="118"/>
      <c r="TM98" s="118"/>
      <c r="TN98" s="118"/>
      <c r="TO98" s="118"/>
      <c r="TP98" s="118"/>
      <c r="TQ98" s="118"/>
      <c r="TR98" s="118"/>
      <c r="TS98" s="118"/>
      <c r="TT98" s="118"/>
      <c r="TU98" s="118"/>
      <c r="TV98" s="118"/>
      <c r="TW98" s="118"/>
      <c r="TX98" s="118"/>
      <c r="TY98" s="118"/>
      <c r="TZ98" s="118"/>
      <c r="UA98" s="118"/>
      <c r="UB98" s="118"/>
      <c r="UC98" s="118"/>
      <c r="UD98" s="118"/>
      <c r="UE98" s="118"/>
      <c r="UF98" s="118"/>
      <c r="UG98" s="118"/>
      <c r="UH98" s="118"/>
      <c r="UI98" s="118"/>
      <c r="UJ98" s="118"/>
      <c r="UK98" s="118"/>
      <c r="UL98" s="118"/>
      <c r="UM98" s="118"/>
      <c r="UN98" s="118"/>
      <c r="UO98" s="118"/>
      <c r="UP98" s="118"/>
      <c r="UQ98" s="118"/>
      <c r="UR98" s="118"/>
      <c r="US98" s="118"/>
      <c r="UT98" s="118"/>
      <c r="UU98" s="118"/>
      <c r="UV98" s="118"/>
      <c r="UW98" s="118"/>
      <c r="UX98" s="118"/>
      <c r="UY98" s="118"/>
      <c r="UZ98" s="118"/>
      <c r="VA98" s="118"/>
      <c r="VB98" s="118"/>
      <c r="VC98" s="118"/>
      <c r="VD98" s="118"/>
      <c r="VE98" s="118"/>
      <c r="VF98" s="118"/>
      <c r="VG98" s="118"/>
      <c r="VH98" s="118"/>
      <c r="VI98" s="118"/>
      <c r="VJ98" s="118"/>
      <c r="VK98" s="118"/>
      <c r="VL98" s="118"/>
      <c r="VM98" s="118"/>
      <c r="VN98" s="118"/>
      <c r="VO98" s="118"/>
      <c r="VP98" s="118"/>
      <c r="VQ98" s="118"/>
      <c r="VR98" s="118"/>
      <c r="VS98" s="118"/>
      <c r="VT98" s="118"/>
      <c r="VU98" s="118"/>
      <c r="VV98" s="118"/>
      <c r="VW98" s="118"/>
      <c r="VX98" s="118"/>
      <c r="VY98" s="118"/>
      <c r="VZ98" s="118"/>
      <c r="WA98" s="118"/>
      <c r="WB98" s="118"/>
      <c r="WC98" s="118"/>
      <c r="WD98" s="118"/>
      <c r="WE98" s="118"/>
      <c r="WF98" s="118"/>
      <c r="WG98" s="118"/>
      <c r="WH98" s="118"/>
      <c r="WI98" s="118"/>
      <c r="WJ98" s="118"/>
      <c r="WK98" s="118"/>
      <c r="WL98" s="118"/>
      <c r="WM98" s="118"/>
      <c r="WN98" s="118"/>
      <c r="WO98" s="118"/>
      <c r="WP98" s="118"/>
      <c r="WQ98" s="118"/>
      <c r="WR98" s="118"/>
      <c r="WS98" s="118"/>
      <c r="WT98" s="118"/>
      <c r="WU98" s="118"/>
      <c r="WV98" s="118"/>
      <c r="WW98" s="118"/>
      <c r="WX98" s="118"/>
      <c r="WY98" s="118"/>
      <c r="WZ98" s="118"/>
      <c r="XA98" s="118"/>
      <c r="XB98" s="118"/>
      <c r="XC98" s="118"/>
      <c r="XD98" s="118"/>
      <c r="XE98" s="118"/>
      <c r="XF98" s="118"/>
      <c r="XG98" s="118"/>
      <c r="XH98" s="118"/>
      <c r="XI98" s="118"/>
      <c r="XJ98" s="118"/>
      <c r="XK98" s="118"/>
      <c r="XL98" s="118"/>
      <c r="XM98" s="118"/>
      <c r="XN98" s="118"/>
      <c r="XO98" s="118"/>
      <c r="XP98" s="118"/>
      <c r="XQ98" s="118"/>
      <c r="XR98" s="118"/>
      <c r="XS98" s="118"/>
      <c r="XT98" s="118"/>
      <c r="XU98" s="118"/>
      <c r="XV98" s="118"/>
      <c r="XW98" s="118"/>
      <c r="XX98" s="118"/>
      <c r="XY98" s="118"/>
      <c r="XZ98" s="118"/>
      <c r="YA98" s="118"/>
      <c r="YB98" s="118"/>
      <c r="YC98" s="118"/>
      <c r="YD98" s="118"/>
      <c r="YE98" s="118"/>
      <c r="YF98" s="118"/>
      <c r="YG98" s="118"/>
      <c r="YH98" s="118"/>
      <c r="YI98" s="118"/>
      <c r="YJ98" s="118"/>
      <c r="YK98" s="118"/>
      <c r="YL98" s="118"/>
      <c r="YM98" s="118"/>
      <c r="YN98" s="118"/>
      <c r="YO98" s="118"/>
      <c r="YP98" s="118"/>
      <c r="YQ98" s="118"/>
      <c r="YR98" s="118"/>
      <c r="YS98" s="118"/>
      <c r="YT98" s="118"/>
      <c r="YU98" s="118"/>
      <c r="YV98" s="118"/>
      <c r="YW98" s="118"/>
      <c r="YX98" s="118"/>
      <c r="YY98" s="118"/>
      <c r="YZ98" s="118"/>
      <c r="ZA98" s="118"/>
      <c r="ZB98" s="118"/>
      <c r="ZC98" s="118"/>
      <c r="ZD98" s="118"/>
      <c r="ZE98" s="118"/>
      <c r="ZF98" s="118"/>
      <c r="ZG98" s="118"/>
      <c r="ZH98" s="118"/>
      <c r="ZI98" s="118"/>
      <c r="ZJ98" s="118"/>
      <c r="ZK98" s="118"/>
      <c r="ZL98" s="118"/>
      <c r="ZM98" s="118"/>
      <c r="ZN98" s="118"/>
      <c r="ZO98" s="118"/>
      <c r="ZP98" s="118"/>
      <c r="ZQ98" s="118"/>
      <c r="ZR98" s="118"/>
      <c r="ZS98" s="118"/>
      <c r="ZT98" s="118"/>
      <c r="ZU98" s="118"/>
      <c r="ZV98" s="118"/>
      <c r="ZW98" s="118"/>
      <c r="ZX98" s="118"/>
      <c r="ZY98" s="118"/>
      <c r="ZZ98" s="118"/>
      <c r="AAA98" s="118"/>
      <c r="AAB98" s="118"/>
      <c r="AAC98" s="118"/>
      <c r="AAD98" s="118"/>
      <c r="AAE98" s="118"/>
      <c r="AAF98" s="118"/>
      <c r="AAG98" s="118"/>
      <c r="AAH98" s="118"/>
      <c r="AAI98" s="118"/>
      <c r="AAJ98" s="118"/>
      <c r="AAK98" s="118"/>
      <c r="AAL98" s="118"/>
      <c r="AAM98" s="118"/>
      <c r="AAN98" s="118"/>
      <c r="AAO98" s="118"/>
      <c r="AAP98" s="118"/>
      <c r="AAQ98" s="118"/>
      <c r="AAR98" s="118"/>
      <c r="AAS98" s="118"/>
      <c r="AAT98" s="118"/>
      <c r="AAU98" s="118"/>
      <c r="AAV98" s="118"/>
      <c r="AAW98" s="118"/>
      <c r="AAX98" s="118"/>
      <c r="AAY98" s="118"/>
      <c r="AAZ98" s="118"/>
      <c r="ABA98" s="118"/>
      <c r="ABB98" s="118"/>
      <c r="ABC98" s="118"/>
      <c r="ABD98" s="118"/>
      <c r="ABE98" s="118"/>
      <c r="ABF98" s="118"/>
      <c r="ABG98" s="118"/>
      <c r="ABH98" s="118"/>
      <c r="ABI98" s="118"/>
      <c r="ABJ98" s="118"/>
      <c r="ABK98" s="118"/>
      <c r="ABL98" s="118"/>
      <c r="ABM98" s="118"/>
      <c r="ABN98" s="118"/>
      <c r="ABO98" s="118"/>
      <c r="ABP98" s="118"/>
      <c r="ABQ98" s="118"/>
      <c r="ABR98" s="118"/>
      <c r="ABS98" s="118"/>
      <c r="ABT98" s="118"/>
      <c r="ABU98" s="118"/>
      <c r="ABV98" s="118"/>
      <c r="ABW98" s="118"/>
      <c r="ABX98" s="118"/>
      <c r="ABY98" s="118"/>
      <c r="ABZ98" s="118"/>
      <c r="ACA98" s="118"/>
      <c r="ACB98" s="118"/>
      <c r="ACC98" s="118"/>
      <c r="ACD98" s="118"/>
      <c r="ACE98" s="118"/>
      <c r="ACF98" s="118"/>
      <c r="ACG98" s="118"/>
      <c r="ACH98" s="118"/>
      <c r="ACI98" s="118"/>
      <c r="ACJ98" s="118"/>
      <c r="ACK98" s="118"/>
      <c r="ACL98" s="118"/>
      <c r="ACM98" s="118"/>
      <c r="ACN98" s="118"/>
      <c r="ACO98" s="118"/>
      <c r="ACP98" s="118"/>
      <c r="ACQ98" s="118"/>
      <c r="ACR98" s="118"/>
      <c r="ACS98" s="118"/>
      <c r="ACT98" s="118"/>
      <c r="ACU98" s="118"/>
      <c r="ACV98" s="118"/>
      <c r="ACW98" s="118"/>
      <c r="ACX98" s="118"/>
      <c r="ACY98" s="118"/>
      <c r="ACZ98" s="118"/>
      <c r="ADA98" s="118"/>
      <c r="ADB98" s="118"/>
      <c r="ADC98" s="118"/>
      <c r="ADD98" s="118"/>
      <c r="ADE98" s="118"/>
      <c r="ADF98" s="118"/>
      <c r="ADG98" s="118"/>
      <c r="ADH98" s="118"/>
      <c r="ADI98" s="118"/>
      <c r="ADJ98" s="118"/>
      <c r="ADK98" s="118"/>
      <c r="ADL98" s="118"/>
      <c r="ADM98" s="118"/>
      <c r="ADN98" s="118"/>
      <c r="ADO98" s="118"/>
      <c r="ADP98" s="118"/>
      <c r="ADQ98" s="118"/>
      <c r="ADR98" s="118"/>
      <c r="ADS98" s="118"/>
      <c r="ADT98" s="118"/>
      <c r="ADU98" s="118"/>
      <c r="ADV98" s="118"/>
      <c r="ADW98" s="118"/>
      <c r="ADX98" s="118"/>
      <c r="ADY98" s="118"/>
      <c r="ADZ98" s="118"/>
      <c r="AEA98" s="118"/>
      <c r="AEB98" s="118"/>
      <c r="AEC98" s="118"/>
      <c r="AED98" s="118"/>
      <c r="AEE98" s="118"/>
      <c r="AEF98" s="118"/>
      <c r="AEG98" s="118"/>
      <c r="AEH98" s="118"/>
      <c r="AEI98" s="118"/>
      <c r="AEJ98" s="118"/>
      <c r="AEK98" s="118"/>
      <c r="AEL98" s="118"/>
      <c r="AEM98" s="118"/>
      <c r="AEN98" s="118"/>
      <c r="AEO98" s="118"/>
      <c r="AEP98" s="118"/>
      <c r="AEQ98" s="118"/>
      <c r="AER98" s="118"/>
      <c r="AES98" s="118"/>
      <c r="AET98" s="118"/>
      <c r="AEU98" s="118"/>
      <c r="AEV98" s="118"/>
      <c r="AEW98" s="118"/>
      <c r="AEX98" s="118"/>
      <c r="AEY98" s="118"/>
      <c r="AEZ98" s="118"/>
      <c r="AFA98" s="118"/>
      <c r="AFB98" s="118"/>
      <c r="AFC98" s="118"/>
      <c r="AFD98" s="118"/>
      <c r="AFE98" s="118"/>
      <c r="AFF98" s="118"/>
      <c r="AFG98" s="118"/>
      <c r="AFH98" s="118"/>
      <c r="AFI98" s="118"/>
      <c r="AFJ98" s="118"/>
      <c r="AFK98" s="118"/>
      <c r="AFL98" s="118"/>
      <c r="AFM98" s="118"/>
      <c r="AFN98" s="118"/>
      <c r="AFO98" s="118"/>
      <c r="AFP98" s="118"/>
      <c r="AFQ98" s="118"/>
      <c r="AFR98" s="118"/>
      <c r="AFS98" s="118"/>
      <c r="AFT98" s="118"/>
      <c r="AFU98" s="118"/>
      <c r="AFV98" s="118"/>
      <c r="AFW98" s="118"/>
      <c r="AFX98" s="118"/>
      <c r="AFY98" s="118"/>
      <c r="AFZ98" s="118"/>
      <c r="AGA98" s="118"/>
      <c r="AGB98" s="118"/>
      <c r="AGC98" s="118"/>
      <c r="AGD98" s="118"/>
      <c r="AGE98" s="118"/>
      <c r="AGF98" s="118"/>
      <c r="AGG98" s="118"/>
      <c r="AGH98" s="118"/>
      <c r="AGI98" s="118"/>
      <c r="AGJ98" s="118"/>
      <c r="AGK98" s="118"/>
      <c r="AGL98" s="118"/>
      <c r="AGM98" s="118"/>
      <c r="AGN98" s="118"/>
      <c r="AGO98" s="118"/>
      <c r="AGP98" s="118"/>
      <c r="AGQ98" s="118"/>
      <c r="AGR98" s="118"/>
      <c r="AGS98" s="118"/>
      <c r="AGT98" s="118"/>
      <c r="AGU98" s="118"/>
      <c r="AGV98" s="118"/>
      <c r="AGW98" s="118"/>
      <c r="AGX98" s="118"/>
      <c r="AGY98" s="118"/>
      <c r="AGZ98" s="118"/>
      <c r="AHA98" s="118"/>
      <c r="AHB98" s="118"/>
      <c r="AHC98" s="118"/>
      <c r="AHD98" s="118"/>
      <c r="AHE98" s="118"/>
      <c r="AHF98" s="118"/>
      <c r="AHG98" s="118"/>
      <c r="AHH98" s="118"/>
      <c r="AHI98" s="118"/>
      <c r="AHJ98" s="118"/>
      <c r="AHK98" s="118"/>
      <c r="AHL98" s="118"/>
      <c r="AHM98" s="118"/>
      <c r="AHN98" s="118"/>
      <c r="AHO98" s="118"/>
      <c r="AHP98" s="118"/>
      <c r="AHQ98" s="118"/>
      <c r="AHR98" s="118"/>
      <c r="AHS98" s="118"/>
      <c r="AHT98" s="118"/>
      <c r="AHU98" s="118"/>
      <c r="AHV98" s="118"/>
      <c r="AHW98" s="118"/>
      <c r="AHX98" s="118"/>
      <c r="AHY98" s="118"/>
      <c r="AHZ98" s="118"/>
      <c r="AIA98" s="118"/>
      <c r="AIB98" s="118"/>
      <c r="AIC98" s="118"/>
      <c r="AID98" s="118"/>
      <c r="AIE98" s="118"/>
      <c r="AIF98" s="118"/>
      <c r="AIG98" s="118"/>
      <c r="AIH98" s="118"/>
      <c r="AII98" s="118"/>
      <c r="AIJ98" s="118"/>
      <c r="AIK98" s="118"/>
      <c r="AIL98" s="118"/>
      <c r="AIM98" s="118"/>
      <c r="AIN98" s="118"/>
      <c r="AIO98" s="118"/>
      <c r="AIP98" s="118"/>
      <c r="AIQ98" s="118"/>
      <c r="AIR98" s="118"/>
      <c r="AIS98" s="118"/>
      <c r="AIT98" s="118"/>
      <c r="AIU98" s="118"/>
      <c r="AIV98" s="118"/>
      <c r="AIW98" s="118"/>
      <c r="AIX98" s="118"/>
      <c r="AIY98" s="118"/>
      <c r="AIZ98" s="118"/>
      <c r="AJA98" s="118"/>
      <c r="AJB98" s="118"/>
      <c r="AJC98" s="118"/>
      <c r="AJD98" s="118"/>
      <c r="AJE98" s="118"/>
      <c r="AJF98" s="118"/>
      <c r="AJG98" s="118"/>
      <c r="AJH98" s="118"/>
      <c r="AJI98" s="118"/>
      <c r="AJJ98" s="118"/>
      <c r="AJK98" s="118"/>
      <c r="AJL98" s="118"/>
      <c r="AJM98" s="118"/>
      <c r="AJN98" s="118"/>
      <c r="AJO98" s="118"/>
      <c r="AJP98" s="118"/>
      <c r="AJQ98" s="118"/>
      <c r="AJR98" s="118"/>
      <c r="AJS98" s="118"/>
      <c r="AJT98" s="118"/>
      <c r="AJU98" s="118"/>
      <c r="AJV98" s="118"/>
      <c r="AJW98" s="118"/>
      <c r="AJX98" s="118"/>
      <c r="AJY98" s="118"/>
      <c r="AJZ98" s="118"/>
      <c r="AKA98" s="118"/>
      <c r="AKB98" s="118"/>
      <c r="AKC98" s="118"/>
      <c r="AKD98" s="118"/>
      <c r="AKE98" s="118"/>
      <c r="AKF98" s="118"/>
      <c r="AKG98" s="118"/>
      <c r="AKH98" s="118"/>
      <c r="AKI98" s="118"/>
      <c r="AKJ98" s="118"/>
      <c r="AKK98" s="118"/>
      <c r="AKL98" s="118"/>
      <c r="AKM98" s="118"/>
      <c r="AKN98" s="118"/>
      <c r="AKO98" s="118"/>
      <c r="AKP98" s="118"/>
      <c r="AKQ98" s="118"/>
      <c r="AKR98" s="118"/>
      <c r="AKS98" s="118"/>
      <c r="AKT98" s="118"/>
      <c r="AKU98" s="118"/>
      <c r="AKV98" s="118"/>
      <c r="AKW98" s="118"/>
      <c r="AKX98" s="118"/>
      <c r="AKY98" s="118"/>
      <c r="AKZ98" s="118"/>
      <c r="ALA98" s="118"/>
      <c r="ALB98" s="118"/>
      <c r="ALC98" s="118"/>
      <c r="ALD98" s="118"/>
      <c r="ALE98" s="118"/>
      <c r="ALF98" s="118"/>
      <c r="ALG98" s="118"/>
      <c r="ALH98" s="118"/>
      <c r="ALI98" s="118"/>
      <c r="ALJ98" s="118"/>
      <c r="ALK98" s="118"/>
      <c r="ALL98" s="118"/>
      <c r="ALM98" s="118"/>
      <c r="ALN98" s="118"/>
      <c r="ALO98" s="118"/>
      <c r="ALP98" s="118"/>
      <c r="ALQ98" s="118"/>
      <c r="ALR98" s="118"/>
      <c r="ALS98" s="118"/>
      <c r="ALT98" s="118"/>
      <c r="ALU98" s="118"/>
      <c r="ALV98" s="118"/>
      <c r="ALW98" s="118"/>
      <c r="ALX98" s="118"/>
      <c r="ALY98" s="118"/>
      <c r="ALZ98" s="118"/>
      <c r="AMA98" s="118"/>
      <c r="AMB98" s="118"/>
      <c r="AMC98" s="118"/>
      <c r="AMD98" s="118"/>
      <c r="AME98" s="118"/>
      <c r="AMF98" s="118"/>
      <c r="AMG98" s="118"/>
      <c r="AMH98" s="118"/>
      <c r="AMI98" s="118"/>
      <c r="AMJ98" s="118"/>
      <c r="AMK98" s="118"/>
      <c r="AML98" s="118"/>
      <c r="AMM98" s="118"/>
      <c r="AMN98" s="118"/>
      <c r="AMO98" s="118"/>
      <c r="AMP98" s="118"/>
      <c r="AMQ98" s="118"/>
      <c r="AMR98" s="118"/>
      <c r="AMS98" s="118"/>
      <c r="AMT98" s="118"/>
      <c r="AMU98" s="118"/>
      <c r="AMV98" s="118"/>
      <c r="AMW98" s="118"/>
      <c r="AMX98" s="118"/>
      <c r="AMY98" s="118"/>
      <c r="AMZ98" s="118"/>
      <c r="ANA98" s="118"/>
      <c r="ANB98" s="118"/>
      <c r="ANC98" s="118"/>
      <c r="AND98" s="118"/>
      <c r="ANE98" s="118"/>
      <c r="ANF98" s="118"/>
      <c r="ANG98" s="118"/>
      <c r="ANH98" s="118"/>
      <c r="ANI98" s="118"/>
      <c r="ANJ98" s="118"/>
      <c r="ANK98" s="118"/>
      <c r="ANL98" s="118"/>
      <c r="ANM98" s="118"/>
      <c r="ANN98" s="118"/>
      <c r="ANO98" s="118"/>
      <c r="ANP98" s="118"/>
      <c r="ANQ98" s="118"/>
      <c r="ANR98" s="118"/>
      <c r="ANS98" s="118"/>
      <c r="ANT98" s="118"/>
      <c r="ANU98" s="118"/>
      <c r="ANV98" s="118"/>
      <c r="ANW98" s="118"/>
      <c r="ANX98" s="118"/>
      <c r="ANY98" s="118"/>
      <c r="ANZ98" s="118"/>
      <c r="AOA98" s="118"/>
      <c r="AOB98" s="118"/>
      <c r="AOC98" s="118"/>
      <c r="AOD98" s="118"/>
      <c r="AOE98" s="118"/>
      <c r="AOF98" s="118"/>
      <c r="AOG98" s="118"/>
      <c r="AOH98" s="118"/>
      <c r="AOI98" s="118"/>
      <c r="AOJ98" s="118"/>
      <c r="AOK98" s="118"/>
      <c r="AOL98" s="118"/>
      <c r="AOM98" s="118"/>
      <c r="AON98" s="118"/>
      <c r="AOO98" s="118"/>
      <c r="AOP98" s="118"/>
      <c r="AOQ98" s="118"/>
      <c r="AOR98" s="118"/>
      <c r="AOS98" s="118"/>
      <c r="AOT98" s="118"/>
      <c r="AOU98" s="118"/>
      <c r="AOV98" s="118"/>
      <c r="AOW98" s="118"/>
      <c r="AOX98" s="118"/>
      <c r="AOY98" s="118"/>
      <c r="AOZ98" s="118"/>
      <c r="APA98" s="118"/>
      <c r="APB98" s="118"/>
      <c r="APC98" s="118"/>
      <c r="APD98" s="118"/>
      <c r="APE98" s="118"/>
      <c r="APF98" s="118"/>
      <c r="APG98" s="118"/>
      <c r="APH98" s="118"/>
      <c r="API98" s="118"/>
      <c r="APJ98" s="118"/>
      <c r="APK98" s="118"/>
      <c r="APL98" s="118"/>
      <c r="APM98" s="118"/>
      <c r="APN98" s="118"/>
      <c r="APO98" s="118"/>
      <c r="APP98" s="118"/>
      <c r="APQ98" s="118"/>
      <c r="APR98" s="118"/>
      <c r="APS98" s="118"/>
      <c r="APT98" s="118"/>
      <c r="APU98" s="118"/>
      <c r="APV98" s="118"/>
      <c r="APW98" s="118"/>
      <c r="APX98" s="118"/>
      <c r="APY98" s="118"/>
      <c r="APZ98" s="118"/>
      <c r="AQA98" s="118"/>
      <c r="AQB98" s="118"/>
      <c r="AQC98" s="118"/>
      <c r="AQD98" s="118"/>
      <c r="AQE98" s="118"/>
      <c r="AQF98" s="118"/>
      <c r="AQG98" s="118"/>
      <c r="AQH98" s="118"/>
      <c r="AQI98" s="118"/>
      <c r="AQJ98" s="118"/>
      <c r="AQK98" s="118"/>
      <c r="AQL98" s="118"/>
      <c r="AQM98" s="118"/>
      <c r="AQN98" s="118"/>
      <c r="AQO98" s="118"/>
      <c r="AQP98" s="118"/>
      <c r="AQQ98" s="118"/>
      <c r="AQR98" s="118"/>
      <c r="AQS98" s="118"/>
      <c r="AQT98" s="118"/>
      <c r="AQU98" s="118"/>
      <c r="AQV98" s="118"/>
      <c r="AQW98" s="118"/>
      <c r="AQX98" s="118"/>
      <c r="AQY98" s="118"/>
      <c r="AQZ98" s="118"/>
      <c r="ARA98" s="118"/>
      <c r="ARB98" s="118"/>
      <c r="ARC98" s="118"/>
      <c r="ARD98" s="118"/>
      <c r="ARE98" s="118"/>
      <c r="ARF98" s="118"/>
      <c r="ARG98" s="118"/>
      <c r="ARH98" s="118"/>
      <c r="ARI98" s="118"/>
      <c r="ARJ98" s="118"/>
      <c r="ARK98" s="118"/>
      <c r="ARL98" s="118"/>
      <c r="ARM98" s="118"/>
      <c r="ARN98" s="118"/>
      <c r="ARO98" s="118"/>
      <c r="ARP98" s="118"/>
      <c r="ARQ98" s="118"/>
      <c r="ARR98" s="118"/>
      <c r="ARS98" s="118"/>
      <c r="ART98" s="118"/>
      <c r="ARU98" s="118"/>
      <c r="ARV98" s="118"/>
      <c r="ARW98" s="118"/>
      <c r="ARX98" s="118"/>
      <c r="ARY98" s="118"/>
      <c r="ARZ98" s="118"/>
      <c r="ASA98" s="118"/>
      <c r="ASB98" s="118"/>
      <c r="ASC98" s="118"/>
      <c r="ASD98" s="118"/>
      <c r="ASE98" s="118"/>
      <c r="ASF98" s="118"/>
      <c r="ASG98" s="118"/>
      <c r="ASH98" s="118"/>
      <c r="ASI98" s="118"/>
      <c r="ASJ98" s="118"/>
      <c r="ASK98" s="118"/>
      <c r="ASL98" s="118"/>
      <c r="ASM98" s="118"/>
      <c r="ASN98" s="118"/>
      <c r="ASO98" s="118"/>
      <c r="ASP98" s="118"/>
      <c r="ASQ98" s="118"/>
      <c r="ASR98" s="118"/>
      <c r="ASS98" s="118"/>
      <c r="AST98" s="118"/>
      <c r="ASU98" s="118"/>
      <c r="ASV98" s="118"/>
      <c r="ASW98" s="118"/>
      <c r="ASX98" s="118"/>
      <c r="ASY98" s="118"/>
      <c r="ASZ98" s="118"/>
      <c r="ATA98" s="118"/>
      <c r="ATB98" s="118"/>
      <c r="ATC98" s="118"/>
      <c r="ATD98" s="118"/>
      <c r="ATE98" s="118"/>
      <c r="ATF98" s="118"/>
      <c r="ATG98" s="118"/>
      <c r="ATH98" s="118"/>
      <c r="ATI98" s="118"/>
      <c r="ATJ98" s="118"/>
      <c r="ATK98" s="118"/>
      <c r="ATL98" s="118"/>
      <c r="ATM98" s="118"/>
      <c r="ATN98" s="118"/>
      <c r="ATO98" s="118"/>
      <c r="ATP98" s="118"/>
      <c r="ATQ98" s="118"/>
      <c r="ATR98" s="118"/>
      <c r="ATS98" s="118"/>
      <c r="ATT98" s="118"/>
      <c r="ATU98" s="118"/>
      <c r="ATV98" s="118"/>
      <c r="ATW98" s="118"/>
      <c r="ATX98" s="118"/>
      <c r="ATY98" s="118"/>
      <c r="ATZ98" s="118"/>
      <c r="AUA98" s="118"/>
      <c r="AUB98" s="118"/>
      <c r="AUC98" s="118"/>
      <c r="AUD98" s="118"/>
      <c r="AUE98" s="118"/>
      <c r="AUF98" s="118"/>
      <c r="AUG98" s="118"/>
      <c r="AUH98" s="118"/>
      <c r="AUI98" s="118"/>
      <c r="AUJ98" s="118"/>
      <c r="AUK98" s="118"/>
      <c r="AUL98" s="118"/>
      <c r="AUM98" s="118"/>
      <c r="AUN98" s="118"/>
      <c r="AUO98" s="118"/>
      <c r="AUP98" s="118"/>
      <c r="AUQ98" s="118"/>
      <c r="AUR98" s="118"/>
      <c r="AUS98" s="118"/>
      <c r="AUT98" s="118"/>
      <c r="AUU98" s="118"/>
      <c r="AUV98" s="118"/>
      <c r="AUW98" s="118"/>
      <c r="AUX98" s="118"/>
      <c r="AUY98" s="118"/>
      <c r="AUZ98" s="118"/>
      <c r="AVA98" s="118"/>
      <c r="AVB98" s="118"/>
      <c r="AVC98" s="118"/>
      <c r="AVD98" s="118"/>
      <c r="AVE98" s="118"/>
      <c r="AVF98" s="118"/>
      <c r="AVG98" s="118"/>
      <c r="AVH98" s="118"/>
      <c r="AVI98" s="118"/>
      <c r="AVJ98" s="118"/>
      <c r="AVK98" s="118"/>
      <c r="AVL98" s="118"/>
      <c r="AVM98" s="118"/>
      <c r="AVN98" s="118"/>
      <c r="AVO98" s="118"/>
      <c r="AVP98" s="118"/>
      <c r="AVQ98" s="118"/>
      <c r="AVR98" s="118"/>
      <c r="AVS98" s="118"/>
      <c r="AVT98" s="118"/>
      <c r="AVU98" s="118"/>
      <c r="AVV98" s="118"/>
      <c r="AVW98" s="118"/>
      <c r="AVX98" s="118"/>
      <c r="AVY98" s="118"/>
      <c r="AVZ98" s="118"/>
      <c r="AWA98" s="118"/>
      <c r="AWB98" s="118"/>
      <c r="AWC98" s="118"/>
      <c r="AWD98" s="118"/>
    </row>
    <row r="99" spans="1:1278" s="571" customFormat="1">
      <c r="A99" s="576"/>
      <c r="B99" s="577"/>
      <c r="C99" s="578"/>
      <c r="D99" s="576"/>
      <c r="E99" s="579"/>
      <c r="F99" s="580" t="s">
        <v>1247</v>
      </c>
      <c r="G99" s="581"/>
      <c r="H99" s="581"/>
      <c r="I99" s="581" t="e">
        <f>#REF!</f>
        <v>#REF!</v>
      </c>
      <c r="J99" s="118"/>
      <c r="L99" s="572"/>
      <c r="M99" s="573"/>
      <c r="N99" s="118"/>
      <c r="O99" s="573"/>
      <c r="P99" s="118"/>
      <c r="Q99" s="573"/>
      <c r="R99" s="118"/>
      <c r="S99" s="573"/>
      <c r="T99" s="118"/>
      <c r="U99" s="573"/>
      <c r="V99" s="185"/>
      <c r="W99" s="573"/>
      <c r="X99" s="118"/>
      <c r="Y99" s="573"/>
      <c r="Z99" s="118"/>
      <c r="AA99" s="118"/>
      <c r="AB99" s="118"/>
      <c r="AC99" s="118"/>
      <c r="AD99" s="118"/>
      <c r="AE99" s="118"/>
      <c r="AF99" s="118"/>
      <c r="AG99" s="574"/>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573"/>
      <c r="BF99" s="118"/>
      <c r="BG99" s="118"/>
      <c r="BH99" s="118"/>
      <c r="BI99" s="573"/>
      <c r="BJ99" s="589"/>
      <c r="BK99" s="118"/>
      <c r="BL99" s="118"/>
      <c r="BM99" s="118"/>
      <c r="BN99" s="118"/>
      <c r="BO99" s="118"/>
      <c r="BP99" s="118"/>
      <c r="BQ99" s="118"/>
      <c r="BR99" s="118"/>
      <c r="BS99" s="118"/>
      <c r="BT99" s="118"/>
      <c r="BU99" s="573"/>
      <c r="BV99" s="118"/>
      <c r="BW99" s="573"/>
      <c r="BX99" s="118"/>
      <c r="BY99" s="573"/>
      <c r="BZ99" s="118"/>
      <c r="CA99" s="121"/>
      <c r="CB99" s="121"/>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c r="HS99" s="118"/>
      <c r="HT99" s="118"/>
      <c r="HU99" s="118"/>
      <c r="HV99" s="118"/>
      <c r="HW99" s="118"/>
      <c r="HX99" s="118"/>
      <c r="HY99" s="118"/>
      <c r="HZ99" s="118"/>
      <c r="IA99" s="118"/>
      <c r="IB99" s="118"/>
      <c r="IC99" s="118"/>
      <c r="ID99" s="118"/>
      <c r="IE99" s="118"/>
      <c r="IF99" s="118"/>
      <c r="IG99" s="118"/>
      <c r="IH99" s="118"/>
      <c r="II99" s="118"/>
      <c r="IJ99" s="118"/>
      <c r="IK99" s="118"/>
      <c r="IL99" s="118"/>
      <c r="IM99" s="118"/>
      <c r="IN99" s="118"/>
      <c r="IO99" s="118"/>
      <c r="IP99" s="118"/>
      <c r="IQ99" s="118"/>
      <c r="IR99" s="118"/>
      <c r="IS99" s="118"/>
      <c r="IT99" s="118"/>
      <c r="IU99" s="118"/>
      <c r="IV99" s="118"/>
      <c r="IW99" s="118"/>
      <c r="IX99" s="118"/>
      <c r="IY99" s="118"/>
      <c r="IZ99" s="118"/>
      <c r="JA99" s="118"/>
      <c r="JB99" s="118"/>
      <c r="JC99" s="118"/>
      <c r="JD99" s="118"/>
      <c r="JE99" s="118"/>
      <c r="JF99" s="118"/>
      <c r="JG99" s="118"/>
      <c r="JH99" s="118"/>
      <c r="JI99" s="118"/>
      <c r="JJ99" s="118"/>
      <c r="JK99" s="118"/>
      <c r="JL99" s="118"/>
      <c r="JM99" s="118"/>
      <c r="JN99" s="118"/>
      <c r="JO99" s="118"/>
      <c r="JP99" s="118"/>
      <c r="JQ99" s="118"/>
      <c r="JR99" s="118"/>
      <c r="JS99" s="118"/>
      <c r="JT99" s="118"/>
      <c r="JU99" s="118"/>
      <c r="JV99" s="118"/>
      <c r="JW99" s="118"/>
      <c r="JX99" s="118"/>
      <c r="JY99" s="118"/>
      <c r="JZ99" s="118"/>
      <c r="KA99" s="118"/>
      <c r="KB99" s="118"/>
      <c r="KC99" s="118"/>
      <c r="KD99" s="118"/>
      <c r="KE99" s="118"/>
      <c r="KF99" s="118"/>
      <c r="KG99" s="118"/>
      <c r="KH99" s="118"/>
      <c r="KI99" s="118"/>
      <c r="KJ99" s="118"/>
      <c r="KK99" s="118"/>
      <c r="KL99" s="118"/>
      <c r="KM99" s="118"/>
      <c r="KN99" s="118"/>
      <c r="KO99" s="118"/>
      <c r="KP99" s="118"/>
      <c r="KQ99" s="118"/>
      <c r="KR99" s="118"/>
      <c r="KS99" s="118"/>
      <c r="KT99" s="118"/>
      <c r="KU99" s="118"/>
      <c r="KV99" s="118"/>
      <c r="KW99" s="118"/>
      <c r="KX99" s="118"/>
      <c r="KY99" s="118"/>
      <c r="KZ99" s="118"/>
      <c r="LA99" s="118"/>
      <c r="LB99" s="118"/>
      <c r="LC99" s="118"/>
      <c r="LD99" s="118"/>
      <c r="LE99" s="118"/>
      <c r="LF99" s="118"/>
      <c r="LG99" s="118"/>
      <c r="LH99" s="118"/>
      <c r="LI99" s="118"/>
      <c r="LJ99" s="118"/>
      <c r="LK99" s="118"/>
      <c r="LL99" s="118"/>
      <c r="LM99" s="118"/>
      <c r="LN99" s="118"/>
      <c r="LO99" s="118"/>
      <c r="LP99" s="118"/>
      <c r="LQ99" s="118"/>
      <c r="LR99" s="118"/>
      <c r="LS99" s="118"/>
      <c r="LT99" s="118"/>
      <c r="LU99" s="118"/>
      <c r="LV99" s="118"/>
      <c r="LW99" s="118"/>
      <c r="LX99" s="118"/>
      <c r="LY99" s="118"/>
      <c r="LZ99" s="118"/>
      <c r="MA99" s="118"/>
      <c r="MB99" s="118"/>
      <c r="MC99" s="118"/>
      <c r="MD99" s="118"/>
      <c r="ME99" s="118"/>
      <c r="MF99" s="118"/>
      <c r="MG99" s="118"/>
      <c r="MH99" s="118"/>
      <c r="MI99" s="118"/>
      <c r="MJ99" s="118"/>
      <c r="MK99" s="118"/>
      <c r="ML99" s="118"/>
      <c r="MM99" s="118"/>
      <c r="MN99" s="118"/>
      <c r="MO99" s="118"/>
      <c r="MP99" s="118"/>
      <c r="MQ99" s="118"/>
      <c r="MR99" s="118"/>
      <c r="MS99" s="118"/>
      <c r="MT99" s="118"/>
      <c r="MU99" s="118"/>
      <c r="MV99" s="118"/>
      <c r="MW99" s="118"/>
      <c r="MX99" s="118"/>
      <c r="MY99" s="118"/>
      <c r="MZ99" s="118"/>
      <c r="NA99" s="118"/>
      <c r="NB99" s="118"/>
      <c r="NC99" s="118"/>
      <c r="ND99" s="118"/>
      <c r="NE99" s="118"/>
      <c r="NF99" s="118"/>
      <c r="NG99" s="118"/>
      <c r="NH99" s="118"/>
      <c r="NI99" s="118"/>
      <c r="NJ99" s="118"/>
      <c r="NK99" s="118"/>
      <c r="NL99" s="118"/>
      <c r="NM99" s="118"/>
      <c r="NN99" s="118"/>
      <c r="NO99" s="118"/>
      <c r="NP99" s="118"/>
      <c r="NQ99" s="118"/>
      <c r="NR99" s="118"/>
      <c r="NS99" s="118"/>
      <c r="NT99" s="118"/>
      <c r="NU99" s="118"/>
      <c r="NV99" s="118"/>
      <c r="NW99" s="118"/>
      <c r="NX99" s="118"/>
      <c r="NY99" s="118"/>
      <c r="NZ99" s="118"/>
      <c r="OA99" s="118"/>
      <c r="OB99" s="118"/>
      <c r="OC99" s="118"/>
      <c r="OD99" s="118"/>
      <c r="OE99" s="118"/>
      <c r="OF99" s="118"/>
      <c r="OG99" s="118"/>
      <c r="OH99" s="118"/>
      <c r="OI99" s="118"/>
      <c r="OJ99" s="118"/>
      <c r="OK99" s="118"/>
      <c r="OL99" s="118"/>
      <c r="OM99" s="118"/>
      <c r="ON99" s="118"/>
      <c r="OO99" s="118"/>
      <c r="OP99" s="118"/>
      <c r="OQ99" s="118"/>
      <c r="OR99" s="118"/>
      <c r="OS99" s="118"/>
      <c r="OT99" s="118"/>
      <c r="OU99" s="118"/>
      <c r="OV99" s="118"/>
      <c r="OW99" s="118"/>
      <c r="OX99" s="118"/>
      <c r="OY99" s="118"/>
      <c r="OZ99" s="118"/>
      <c r="PA99" s="118"/>
      <c r="PB99" s="118"/>
      <c r="PC99" s="118"/>
      <c r="PD99" s="118"/>
      <c r="PE99" s="118"/>
      <c r="PF99" s="118"/>
      <c r="PG99" s="118"/>
      <c r="PH99" s="118"/>
      <c r="PI99" s="118"/>
      <c r="PJ99" s="118"/>
      <c r="PK99" s="118"/>
      <c r="PL99" s="118"/>
      <c r="PM99" s="118"/>
      <c r="PN99" s="118"/>
      <c r="PO99" s="118"/>
      <c r="PP99" s="118"/>
      <c r="PQ99" s="118"/>
      <c r="PR99" s="118"/>
      <c r="PS99" s="118"/>
      <c r="PT99" s="118"/>
      <c r="PU99" s="118"/>
      <c r="PV99" s="118"/>
      <c r="PW99" s="118"/>
      <c r="PX99" s="118"/>
      <c r="PY99" s="118"/>
      <c r="PZ99" s="118"/>
      <c r="QA99" s="118"/>
      <c r="QB99" s="118"/>
      <c r="QC99" s="118"/>
      <c r="QD99" s="118"/>
      <c r="QE99" s="118"/>
      <c r="QF99" s="118"/>
      <c r="QG99" s="118"/>
      <c r="QH99" s="118"/>
      <c r="QI99" s="118"/>
      <c r="QJ99" s="118"/>
      <c r="QK99" s="118"/>
      <c r="QL99" s="118"/>
      <c r="QM99" s="118"/>
      <c r="QN99" s="118"/>
      <c r="QO99" s="118"/>
      <c r="QP99" s="118"/>
      <c r="QQ99" s="118"/>
      <c r="QR99" s="118"/>
      <c r="QS99" s="118"/>
      <c r="QT99" s="118"/>
      <c r="QU99" s="118"/>
      <c r="QV99" s="118"/>
      <c r="QW99" s="118"/>
      <c r="QX99" s="118"/>
      <c r="QY99" s="118"/>
      <c r="QZ99" s="118"/>
      <c r="RA99" s="118"/>
      <c r="RB99" s="118"/>
      <c r="RC99" s="118"/>
      <c r="RD99" s="118"/>
      <c r="RE99" s="118"/>
      <c r="RF99" s="118"/>
      <c r="RG99" s="118"/>
      <c r="RH99" s="118"/>
      <c r="RI99" s="118"/>
      <c r="RJ99" s="118"/>
      <c r="RK99" s="118"/>
      <c r="RL99" s="118"/>
      <c r="RM99" s="118"/>
      <c r="RN99" s="118"/>
      <c r="RO99" s="118"/>
      <c r="RP99" s="118"/>
      <c r="RQ99" s="118"/>
      <c r="RR99" s="118"/>
      <c r="RS99" s="118"/>
      <c r="RT99" s="118"/>
      <c r="RU99" s="118"/>
      <c r="RV99" s="118"/>
      <c r="RW99" s="118"/>
      <c r="RX99" s="118"/>
      <c r="RY99" s="118"/>
      <c r="RZ99" s="118"/>
      <c r="SA99" s="118"/>
      <c r="SB99" s="118"/>
      <c r="SC99" s="118"/>
      <c r="SD99" s="118"/>
      <c r="SE99" s="118"/>
      <c r="SF99" s="118"/>
      <c r="SG99" s="118"/>
      <c r="SH99" s="118"/>
      <c r="SI99" s="118"/>
      <c r="SJ99" s="118"/>
      <c r="SK99" s="118"/>
      <c r="SL99" s="118"/>
      <c r="SM99" s="118"/>
      <c r="SN99" s="118"/>
      <c r="SO99" s="118"/>
      <c r="SP99" s="118"/>
      <c r="SQ99" s="118"/>
      <c r="SR99" s="118"/>
      <c r="SS99" s="118"/>
      <c r="ST99" s="118"/>
      <c r="SU99" s="118"/>
      <c r="SV99" s="118"/>
      <c r="SW99" s="118"/>
      <c r="SX99" s="118"/>
      <c r="SY99" s="118"/>
      <c r="SZ99" s="118"/>
      <c r="TA99" s="118"/>
      <c r="TB99" s="118"/>
      <c r="TC99" s="118"/>
      <c r="TD99" s="118"/>
      <c r="TE99" s="118"/>
      <c r="TF99" s="118"/>
      <c r="TG99" s="118"/>
      <c r="TH99" s="118"/>
      <c r="TI99" s="118"/>
      <c r="TJ99" s="118"/>
      <c r="TK99" s="118"/>
      <c r="TL99" s="118"/>
      <c r="TM99" s="118"/>
      <c r="TN99" s="118"/>
      <c r="TO99" s="118"/>
      <c r="TP99" s="118"/>
      <c r="TQ99" s="118"/>
      <c r="TR99" s="118"/>
      <c r="TS99" s="118"/>
      <c r="TT99" s="118"/>
      <c r="TU99" s="118"/>
      <c r="TV99" s="118"/>
      <c r="TW99" s="118"/>
      <c r="TX99" s="118"/>
      <c r="TY99" s="118"/>
      <c r="TZ99" s="118"/>
      <c r="UA99" s="118"/>
      <c r="UB99" s="118"/>
      <c r="UC99" s="118"/>
      <c r="UD99" s="118"/>
      <c r="UE99" s="118"/>
      <c r="UF99" s="118"/>
      <c r="UG99" s="118"/>
      <c r="UH99" s="118"/>
      <c r="UI99" s="118"/>
      <c r="UJ99" s="118"/>
      <c r="UK99" s="118"/>
      <c r="UL99" s="118"/>
      <c r="UM99" s="118"/>
      <c r="UN99" s="118"/>
      <c r="UO99" s="118"/>
      <c r="UP99" s="118"/>
      <c r="UQ99" s="118"/>
      <c r="UR99" s="118"/>
      <c r="US99" s="118"/>
      <c r="UT99" s="118"/>
      <c r="UU99" s="118"/>
      <c r="UV99" s="118"/>
      <c r="UW99" s="118"/>
      <c r="UX99" s="118"/>
      <c r="UY99" s="118"/>
      <c r="UZ99" s="118"/>
      <c r="VA99" s="118"/>
      <c r="VB99" s="118"/>
      <c r="VC99" s="118"/>
      <c r="VD99" s="118"/>
      <c r="VE99" s="118"/>
      <c r="VF99" s="118"/>
      <c r="VG99" s="118"/>
      <c r="VH99" s="118"/>
      <c r="VI99" s="118"/>
      <c r="VJ99" s="118"/>
      <c r="VK99" s="118"/>
      <c r="VL99" s="118"/>
      <c r="VM99" s="118"/>
      <c r="VN99" s="118"/>
      <c r="VO99" s="118"/>
      <c r="VP99" s="118"/>
      <c r="VQ99" s="118"/>
      <c r="VR99" s="118"/>
      <c r="VS99" s="118"/>
      <c r="VT99" s="118"/>
      <c r="VU99" s="118"/>
      <c r="VV99" s="118"/>
      <c r="VW99" s="118"/>
      <c r="VX99" s="118"/>
      <c r="VY99" s="118"/>
      <c r="VZ99" s="118"/>
      <c r="WA99" s="118"/>
      <c r="WB99" s="118"/>
      <c r="WC99" s="118"/>
      <c r="WD99" s="118"/>
      <c r="WE99" s="118"/>
      <c r="WF99" s="118"/>
      <c r="WG99" s="118"/>
      <c r="WH99" s="118"/>
      <c r="WI99" s="118"/>
      <c r="WJ99" s="118"/>
      <c r="WK99" s="118"/>
      <c r="WL99" s="118"/>
      <c r="WM99" s="118"/>
      <c r="WN99" s="118"/>
      <c r="WO99" s="118"/>
      <c r="WP99" s="118"/>
      <c r="WQ99" s="118"/>
      <c r="WR99" s="118"/>
      <c r="WS99" s="118"/>
      <c r="WT99" s="118"/>
      <c r="WU99" s="118"/>
      <c r="WV99" s="118"/>
      <c r="WW99" s="118"/>
      <c r="WX99" s="118"/>
      <c r="WY99" s="118"/>
      <c r="WZ99" s="118"/>
      <c r="XA99" s="118"/>
      <c r="XB99" s="118"/>
      <c r="XC99" s="118"/>
      <c r="XD99" s="118"/>
      <c r="XE99" s="118"/>
      <c r="XF99" s="118"/>
      <c r="XG99" s="118"/>
      <c r="XH99" s="118"/>
      <c r="XI99" s="118"/>
      <c r="XJ99" s="118"/>
      <c r="XK99" s="118"/>
      <c r="XL99" s="118"/>
      <c r="XM99" s="118"/>
      <c r="XN99" s="118"/>
      <c r="XO99" s="118"/>
      <c r="XP99" s="118"/>
      <c r="XQ99" s="118"/>
      <c r="XR99" s="118"/>
      <c r="XS99" s="118"/>
      <c r="XT99" s="118"/>
      <c r="XU99" s="118"/>
      <c r="XV99" s="118"/>
      <c r="XW99" s="118"/>
      <c r="XX99" s="118"/>
      <c r="XY99" s="118"/>
      <c r="XZ99" s="118"/>
      <c r="YA99" s="118"/>
      <c r="YB99" s="118"/>
      <c r="YC99" s="118"/>
      <c r="YD99" s="118"/>
      <c r="YE99" s="118"/>
      <c r="YF99" s="118"/>
      <c r="YG99" s="118"/>
      <c r="YH99" s="118"/>
      <c r="YI99" s="118"/>
      <c r="YJ99" s="118"/>
      <c r="YK99" s="118"/>
      <c r="YL99" s="118"/>
      <c r="YM99" s="118"/>
      <c r="YN99" s="118"/>
      <c r="YO99" s="118"/>
      <c r="YP99" s="118"/>
      <c r="YQ99" s="118"/>
      <c r="YR99" s="118"/>
      <c r="YS99" s="118"/>
      <c r="YT99" s="118"/>
      <c r="YU99" s="118"/>
      <c r="YV99" s="118"/>
      <c r="YW99" s="118"/>
      <c r="YX99" s="118"/>
      <c r="YY99" s="118"/>
      <c r="YZ99" s="118"/>
      <c r="ZA99" s="118"/>
      <c r="ZB99" s="118"/>
      <c r="ZC99" s="118"/>
      <c r="ZD99" s="118"/>
      <c r="ZE99" s="118"/>
      <c r="ZF99" s="118"/>
      <c r="ZG99" s="118"/>
      <c r="ZH99" s="118"/>
      <c r="ZI99" s="118"/>
      <c r="ZJ99" s="118"/>
      <c r="ZK99" s="118"/>
      <c r="ZL99" s="118"/>
      <c r="ZM99" s="118"/>
      <c r="ZN99" s="118"/>
      <c r="ZO99" s="118"/>
      <c r="ZP99" s="118"/>
      <c r="ZQ99" s="118"/>
      <c r="ZR99" s="118"/>
      <c r="ZS99" s="118"/>
      <c r="ZT99" s="118"/>
      <c r="ZU99" s="118"/>
      <c r="ZV99" s="118"/>
      <c r="ZW99" s="118"/>
      <c r="ZX99" s="118"/>
      <c r="ZY99" s="118"/>
      <c r="ZZ99" s="118"/>
      <c r="AAA99" s="118"/>
      <c r="AAB99" s="118"/>
      <c r="AAC99" s="118"/>
      <c r="AAD99" s="118"/>
      <c r="AAE99" s="118"/>
      <c r="AAF99" s="118"/>
      <c r="AAG99" s="118"/>
      <c r="AAH99" s="118"/>
      <c r="AAI99" s="118"/>
      <c r="AAJ99" s="118"/>
      <c r="AAK99" s="118"/>
      <c r="AAL99" s="118"/>
      <c r="AAM99" s="118"/>
      <c r="AAN99" s="118"/>
      <c r="AAO99" s="118"/>
      <c r="AAP99" s="118"/>
      <c r="AAQ99" s="118"/>
      <c r="AAR99" s="118"/>
      <c r="AAS99" s="118"/>
      <c r="AAT99" s="118"/>
      <c r="AAU99" s="118"/>
      <c r="AAV99" s="118"/>
      <c r="AAW99" s="118"/>
      <c r="AAX99" s="118"/>
      <c r="AAY99" s="118"/>
      <c r="AAZ99" s="118"/>
      <c r="ABA99" s="118"/>
      <c r="ABB99" s="118"/>
      <c r="ABC99" s="118"/>
      <c r="ABD99" s="118"/>
      <c r="ABE99" s="118"/>
      <c r="ABF99" s="118"/>
      <c r="ABG99" s="118"/>
      <c r="ABH99" s="118"/>
      <c r="ABI99" s="118"/>
      <c r="ABJ99" s="118"/>
      <c r="ABK99" s="118"/>
      <c r="ABL99" s="118"/>
      <c r="ABM99" s="118"/>
      <c r="ABN99" s="118"/>
      <c r="ABO99" s="118"/>
      <c r="ABP99" s="118"/>
      <c r="ABQ99" s="118"/>
      <c r="ABR99" s="118"/>
      <c r="ABS99" s="118"/>
      <c r="ABT99" s="118"/>
      <c r="ABU99" s="118"/>
      <c r="ABV99" s="118"/>
      <c r="ABW99" s="118"/>
      <c r="ABX99" s="118"/>
      <c r="ABY99" s="118"/>
      <c r="ABZ99" s="118"/>
      <c r="ACA99" s="118"/>
      <c r="ACB99" s="118"/>
      <c r="ACC99" s="118"/>
      <c r="ACD99" s="118"/>
      <c r="ACE99" s="118"/>
      <c r="ACF99" s="118"/>
      <c r="ACG99" s="118"/>
      <c r="ACH99" s="118"/>
      <c r="ACI99" s="118"/>
      <c r="ACJ99" s="118"/>
      <c r="ACK99" s="118"/>
      <c r="ACL99" s="118"/>
      <c r="ACM99" s="118"/>
      <c r="ACN99" s="118"/>
      <c r="ACO99" s="118"/>
      <c r="ACP99" s="118"/>
      <c r="ACQ99" s="118"/>
      <c r="ACR99" s="118"/>
      <c r="ACS99" s="118"/>
      <c r="ACT99" s="118"/>
      <c r="ACU99" s="118"/>
      <c r="ACV99" s="118"/>
      <c r="ACW99" s="118"/>
      <c r="ACX99" s="118"/>
      <c r="ACY99" s="118"/>
      <c r="ACZ99" s="118"/>
      <c r="ADA99" s="118"/>
      <c r="ADB99" s="118"/>
      <c r="ADC99" s="118"/>
      <c r="ADD99" s="118"/>
      <c r="ADE99" s="118"/>
      <c r="ADF99" s="118"/>
      <c r="ADG99" s="118"/>
      <c r="ADH99" s="118"/>
      <c r="ADI99" s="118"/>
      <c r="ADJ99" s="118"/>
      <c r="ADK99" s="118"/>
      <c r="ADL99" s="118"/>
      <c r="ADM99" s="118"/>
      <c r="ADN99" s="118"/>
      <c r="ADO99" s="118"/>
      <c r="ADP99" s="118"/>
      <c r="ADQ99" s="118"/>
      <c r="ADR99" s="118"/>
      <c r="ADS99" s="118"/>
      <c r="ADT99" s="118"/>
      <c r="ADU99" s="118"/>
      <c r="ADV99" s="118"/>
      <c r="ADW99" s="118"/>
      <c r="ADX99" s="118"/>
      <c r="ADY99" s="118"/>
      <c r="ADZ99" s="118"/>
      <c r="AEA99" s="118"/>
      <c r="AEB99" s="118"/>
      <c r="AEC99" s="118"/>
      <c r="AED99" s="118"/>
      <c r="AEE99" s="118"/>
      <c r="AEF99" s="118"/>
      <c r="AEG99" s="118"/>
      <c r="AEH99" s="118"/>
      <c r="AEI99" s="118"/>
      <c r="AEJ99" s="118"/>
      <c r="AEK99" s="118"/>
      <c r="AEL99" s="118"/>
      <c r="AEM99" s="118"/>
      <c r="AEN99" s="118"/>
      <c r="AEO99" s="118"/>
      <c r="AEP99" s="118"/>
      <c r="AEQ99" s="118"/>
      <c r="AER99" s="118"/>
      <c r="AES99" s="118"/>
      <c r="AET99" s="118"/>
      <c r="AEU99" s="118"/>
      <c r="AEV99" s="118"/>
      <c r="AEW99" s="118"/>
      <c r="AEX99" s="118"/>
      <c r="AEY99" s="118"/>
      <c r="AEZ99" s="118"/>
      <c r="AFA99" s="118"/>
      <c r="AFB99" s="118"/>
      <c r="AFC99" s="118"/>
      <c r="AFD99" s="118"/>
      <c r="AFE99" s="118"/>
      <c r="AFF99" s="118"/>
      <c r="AFG99" s="118"/>
      <c r="AFH99" s="118"/>
      <c r="AFI99" s="118"/>
      <c r="AFJ99" s="118"/>
      <c r="AFK99" s="118"/>
      <c r="AFL99" s="118"/>
      <c r="AFM99" s="118"/>
      <c r="AFN99" s="118"/>
      <c r="AFO99" s="118"/>
      <c r="AFP99" s="118"/>
      <c r="AFQ99" s="118"/>
      <c r="AFR99" s="118"/>
      <c r="AFS99" s="118"/>
      <c r="AFT99" s="118"/>
      <c r="AFU99" s="118"/>
      <c r="AFV99" s="118"/>
      <c r="AFW99" s="118"/>
      <c r="AFX99" s="118"/>
      <c r="AFY99" s="118"/>
      <c r="AFZ99" s="118"/>
      <c r="AGA99" s="118"/>
      <c r="AGB99" s="118"/>
      <c r="AGC99" s="118"/>
      <c r="AGD99" s="118"/>
      <c r="AGE99" s="118"/>
      <c r="AGF99" s="118"/>
      <c r="AGG99" s="118"/>
      <c r="AGH99" s="118"/>
      <c r="AGI99" s="118"/>
      <c r="AGJ99" s="118"/>
      <c r="AGK99" s="118"/>
      <c r="AGL99" s="118"/>
      <c r="AGM99" s="118"/>
      <c r="AGN99" s="118"/>
      <c r="AGO99" s="118"/>
      <c r="AGP99" s="118"/>
      <c r="AGQ99" s="118"/>
      <c r="AGR99" s="118"/>
      <c r="AGS99" s="118"/>
      <c r="AGT99" s="118"/>
      <c r="AGU99" s="118"/>
      <c r="AGV99" s="118"/>
      <c r="AGW99" s="118"/>
      <c r="AGX99" s="118"/>
      <c r="AGY99" s="118"/>
      <c r="AGZ99" s="118"/>
      <c r="AHA99" s="118"/>
      <c r="AHB99" s="118"/>
      <c r="AHC99" s="118"/>
      <c r="AHD99" s="118"/>
      <c r="AHE99" s="118"/>
      <c r="AHF99" s="118"/>
      <c r="AHG99" s="118"/>
      <c r="AHH99" s="118"/>
      <c r="AHI99" s="118"/>
      <c r="AHJ99" s="118"/>
      <c r="AHK99" s="118"/>
      <c r="AHL99" s="118"/>
      <c r="AHM99" s="118"/>
      <c r="AHN99" s="118"/>
      <c r="AHO99" s="118"/>
      <c r="AHP99" s="118"/>
      <c r="AHQ99" s="118"/>
      <c r="AHR99" s="118"/>
      <c r="AHS99" s="118"/>
      <c r="AHT99" s="118"/>
      <c r="AHU99" s="118"/>
      <c r="AHV99" s="118"/>
      <c r="AHW99" s="118"/>
      <c r="AHX99" s="118"/>
      <c r="AHY99" s="118"/>
      <c r="AHZ99" s="118"/>
      <c r="AIA99" s="118"/>
      <c r="AIB99" s="118"/>
      <c r="AIC99" s="118"/>
      <c r="AID99" s="118"/>
      <c r="AIE99" s="118"/>
      <c r="AIF99" s="118"/>
      <c r="AIG99" s="118"/>
      <c r="AIH99" s="118"/>
      <c r="AII99" s="118"/>
      <c r="AIJ99" s="118"/>
      <c r="AIK99" s="118"/>
      <c r="AIL99" s="118"/>
      <c r="AIM99" s="118"/>
      <c r="AIN99" s="118"/>
      <c r="AIO99" s="118"/>
      <c r="AIP99" s="118"/>
      <c r="AIQ99" s="118"/>
      <c r="AIR99" s="118"/>
      <c r="AIS99" s="118"/>
      <c r="AIT99" s="118"/>
      <c r="AIU99" s="118"/>
      <c r="AIV99" s="118"/>
      <c r="AIW99" s="118"/>
      <c r="AIX99" s="118"/>
      <c r="AIY99" s="118"/>
      <c r="AIZ99" s="118"/>
      <c r="AJA99" s="118"/>
      <c r="AJB99" s="118"/>
      <c r="AJC99" s="118"/>
      <c r="AJD99" s="118"/>
      <c r="AJE99" s="118"/>
      <c r="AJF99" s="118"/>
      <c r="AJG99" s="118"/>
      <c r="AJH99" s="118"/>
      <c r="AJI99" s="118"/>
      <c r="AJJ99" s="118"/>
      <c r="AJK99" s="118"/>
      <c r="AJL99" s="118"/>
      <c r="AJM99" s="118"/>
      <c r="AJN99" s="118"/>
      <c r="AJO99" s="118"/>
      <c r="AJP99" s="118"/>
      <c r="AJQ99" s="118"/>
      <c r="AJR99" s="118"/>
      <c r="AJS99" s="118"/>
      <c r="AJT99" s="118"/>
      <c r="AJU99" s="118"/>
      <c r="AJV99" s="118"/>
      <c r="AJW99" s="118"/>
      <c r="AJX99" s="118"/>
      <c r="AJY99" s="118"/>
      <c r="AJZ99" s="118"/>
      <c r="AKA99" s="118"/>
      <c r="AKB99" s="118"/>
      <c r="AKC99" s="118"/>
      <c r="AKD99" s="118"/>
      <c r="AKE99" s="118"/>
      <c r="AKF99" s="118"/>
      <c r="AKG99" s="118"/>
      <c r="AKH99" s="118"/>
      <c r="AKI99" s="118"/>
      <c r="AKJ99" s="118"/>
      <c r="AKK99" s="118"/>
      <c r="AKL99" s="118"/>
      <c r="AKM99" s="118"/>
      <c r="AKN99" s="118"/>
      <c r="AKO99" s="118"/>
      <c r="AKP99" s="118"/>
      <c r="AKQ99" s="118"/>
      <c r="AKR99" s="118"/>
      <c r="AKS99" s="118"/>
      <c r="AKT99" s="118"/>
      <c r="AKU99" s="118"/>
      <c r="AKV99" s="118"/>
      <c r="AKW99" s="118"/>
      <c r="AKX99" s="118"/>
      <c r="AKY99" s="118"/>
      <c r="AKZ99" s="118"/>
      <c r="ALA99" s="118"/>
      <c r="ALB99" s="118"/>
      <c r="ALC99" s="118"/>
      <c r="ALD99" s="118"/>
      <c r="ALE99" s="118"/>
      <c r="ALF99" s="118"/>
      <c r="ALG99" s="118"/>
      <c r="ALH99" s="118"/>
      <c r="ALI99" s="118"/>
      <c r="ALJ99" s="118"/>
      <c r="ALK99" s="118"/>
      <c r="ALL99" s="118"/>
      <c r="ALM99" s="118"/>
      <c r="ALN99" s="118"/>
      <c r="ALO99" s="118"/>
      <c r="ALP99" s="118"/>
      <c r="ALQ99" s="118"/>
      <c r="ALR99" s="118"/>
      <c r="ALS99" s="118"/>
      <c r="ALT99" s="118"/>
      <c r="ALU99" s="118"/>
      <c r="ALV99" s="118"/>
      <c r="ALW99" s="118"/>
      <c r="ALX99" s="118"/>
      <c r="ALY99" s="118"/>
      <c r="ALZ99" s="118"/>
      <c r="AMA99" s="118"/>
      <c r="AMB99" s="118"/>
      <c r="AMC99" s="118"/>
      <c r="AMD99" s="118"/>
      <c r="AME99" s="118"/>
      <c r="AMF99" s="118"/>
      <c r="AMG99" s="118"/>
      <c r="AMH99" s="118"/>
      <c r="AMI99" s="118"/>
      <c r="AMJ99" s="118"/>
      <c r="AMK99" s="118"/>
      <c r="AML99" s="118"/>
      <c r="AMM99" s="118"/>
      <c r="AMN99" s="118"/>
      <c r="AMO99" s="118"/>
      <c r="AMP99" s="118"/>
      <c r="AMQ99" s="118"/>
      <c r="AMR99" s="118"/>
      <c r="AMS99" s="118"/>
      <c r="AMT99" s="118"/>
      <c r="AMU99" s="118"/>
      <c r="AMV99" s="118"/>
      <c r="AMW99" s="118"/>
      <c r="AMX99" s="118"/>
      <c r="AMY99" s="118"/>
      <c r="AMZ99" s="118"/>
      <c r="ANA99" s="118"/>
      <c r="ANB99" s="118"/>
      <c r="ANC99" s="118"/>
      <c r="AND99" s="118"/>
      <c r="ANE99" s="118"/>
      <c r="ANF99" s="118"/>
      <c r="ANG99" s="118"/>
      <c r="ANH99" s="118"/>
      <c r="ANI99" s="118"/>
      <c r="ANJ99" s="118"/>
      <c r="ANK99" s="118"/>
      <c r="ANL99" s="118"/>
      <c r="ANM99" s="118"/>
      <c r="ANN99" s="118"/>
      <c r="ANO99" s="118"/>
      <c r="ANP99" s="118"/>
      <c r="ANQ99" s="118"/>
      <c r="ANR99" s="118"/>
      <c r="ANS99" s="118"/>
      <c r="ANT99" s="118"/>
      <c r="ANU99" s="118"/>
      <c r="ANV99" s="118"/>
      <c r="ANW99" s="118"/>
      <c r="ANX99" s="118"/>
      <c r="ANY99" s="118"/>
      <c r="ANZ99" s="118"/>
      <c r="AOA99" s="118"/>
      <c r="AOB99" s="118"/>
      <c r="AOC99" s="118"/>
      <c r="AOD99" s="118"/>
      <c r="AOE99" s="118"/>
      <c r="AOF99" s="118"/>
      <c r="AOG99" s="118"/>
      <c r="AOH99" s="118"/>
      <c r="AOI99" s="118"/>
      <c r="AOJ99" s="118"/>
      <c r="AOK99" s="118"/>
      <c r="AOL99" s="118"/>
      <c r="AOM99" s="118"/>
      <c r="AON99" s="118"/>
      <c r="AOO99" s="118"/>
      <c r="AOP99" s="118"/>
      <c r="AOQ99" s="118"/>
      <c r="AOR99" s="118"/>
      <c r="AOS99" s="118"/>
      <c r="AOT99" s="118"/>
      <c r="AOU99" s="118"/>
      <c r="AOV99" s="118"/>
      <c r="AOW99" s="118"/>
      <c r="AOX99" s="118"/>
      <c r="AOY99" s="118"/>
      <c r="AOZ99" s="118"/>
      <c r="APA99" s="118"/>
      <c r="APB99" s="118"/>
      <c r="APC99" s="118"/>
      <c r="APD99" s="118"/>
      <c r="APE99" s="118"/>
      <c r="APF99" s="118"/>
      <c r="APG99" s="118"/>
      <c r="APH99" s="118"/>
      <c r="API99" s="118"/>
      <c r="APJ99" s="118"/>
      <c r="APK99" s="118"/>
      <c r="APL99" s="118"/>
      <c r="APM99" s="118"/>
      <c r="APN99" s="118"/>
      <c r="APO99" s="118"/>
      <c r="APP99" s="118"/>
      <c r="APQ99" s="118"/>
      <c r="APR99" s="118"/>
      <c r="APS99" s="118"/>
      <c r="APT99" s="118"/>
      <c r="APU99" s="118"/>
      <c r="APV99" s="118"/>
      <c r="APW99" s="118"/>
      <c r="APX99" s="118"/>
      <c r="APY99" s="118"/>
      <c r="APZ99" s="118"/>
      <c r="AQA99" s="118"/>
      <c r="AQB99" s="118"/>
      <c r="AQC99" s="118"/>
      <c r="AQD99" s="118"/>
      <c r="AQE99" s="118"/>
      <c r="AQF99" s="118"/>
      <c r="AQG99" s="118"/>
      <c r="AQH99" s="118"/>
      <c r="AQI99" s="118"/>
      <c r="AQJ99" s="118"/>
      <c r="AQK99" s="118"/>
      <c r="AQL99" s="118"/>
      <c r="AQM99" s="118"/>
      <c r="AQN99" s="118"/>
      <c r="AQO99" s="118"/>
      <c r="AQP99" s="118"/>
      <c r="AQQ99" s="118"/>
      <c r="AQR99" s="118"/>
      <c r="AQS99" s="118"/>
      <c r="AQT99" s="118"/>
      <c r="AQU99" s="118"/>
      <c r="AQV99" s="118"/>
      <c r="AQW99" s="118"/>
      <c r="AQX99" s="118"/>
      <c r="AQY99" s="118"/>
      <c r="AQZ99" s="118"/>
      <c r="ARA99" s="118"/>
      <c r="ARB99" s="118"/>
      <c r="ARC99" s="118"/>
      <c r="ARD99" s="118"/>
      <c r="ARE99" s="118"/>
      <c r="ARF99" s="118"/>
      <c r="ARG99" s="118"/>
      <c r="ARH99" s="118"/>
      <c r="ARI99" s="118"/>
      <c r="ARJ99" s="118"/>
      <c r="ARK99" s="118"/>
      <c r="ARL99" s="118"/>
      <c r="ARM99" s="118"/>
      <c r="ARN99" s="118"/>
      <c r="ARO99" s="118"/>
      <c r="ARP99" s="118"/>
      <c r="ARQ99" s="118"/>
      <c r="ARR99" s="118"/>
      <c r="ARS99" s="118"/>
      <c r="ART99" s="118"/>
      <c r="ARU99" s="118"/>
      <c r="ARV99" s="118"/>
      <c r="ARW99" s="118"/>
      <c r="ARX99" s="118"/>
      <c r="ARY99" s="118"/>
      <c r="ARZ99" s="118"/>
      <c r="ASA99" s="118"/>
      <c r="ASB99" s="118"/>
      <c r="ASC99" s="118"/>
      <c r="ASD99" s="118"/>
      <c r="ASE99" s="118"/>
      <c r="ASF99" s="118"/>
      <c r="ASG99" s="118"/>
      <c r="ASH99" s="118"/>
      <c r="ASI99" s="118"/>
      <c r="ASJ99" s="118"/>
      <c r="ASK99" s="118"/>
      <c r="ASL99" s="118"/>
      <c r="ASM99" s="118"/>
      <c r="ASN99" s="118"/>
      <c r="ASO99" s="118"/>
      <c r="ASP99" s="118"/>
      <c r="ASQ99" s="118"/>
      <c r="ASR99" s="118"/>
      <c r="ASS99" s="118"/>
      <c r="AST99" s="118"/>
      <c r="ASU99" s="118"/>
      <c r="ASV99" s="118"/>
      <c r="ASW99" s="118"/>
      <c r="ASX99" s="118"/>
      <c r="ASY99" s="118"/>
      <c r="ASZ99" s="118"/>
      <c r="ATA99" s="118"/>
      <c r="ATB99" s="118"/>
      <c r="ATC99" s="118"/>
      <c r="ATD99" s="118"/>
      <c r="ATE99" s="118"/>
      <c r="ATF99" s="118"/>
      <c r="ATG99" s="118"/>
      <c r="ATH99" s="118"/>
      <c r="ATI99" s="118"/>
      <c r="ATJ99" s="118"/>
      <c r="ATK99" s="118"/>
      <c r="ATL99" s="118"/>
      <c r="ATM99" s="118"/>
      <c r="ATN99" s="118"/>
      <c r="ATO99" s="118"/>
      <c r="ATP99" s="118"/>
      <c r="ATQ99" s="118"/>
      <c r="ATR99" s="118"/>
      <c r="ATS99" s="118"/>
      <c r="ATT99" s="118"/>
      <c r="ATU99" s="118"/>
      <c r="ATV99" s="118"/>
      <c r="ATW99" s="118"/>
      <c r="ATX99" s="118"/>
      <c r="ATY99" s="118"/>
      <c r="ATZ99" s="118"/>
      <c r="AUA99" s="118"/>
      <c r="AUB99" s="118"/>
      <c r="AUC99" s="118"/>
      <c r="AUD99" s="118"/>
      <c r="AUE99" s="118"/>
      <c r="AUF99" s="118"/>
      <c r="AUG99" s="118"/>
      <c r="AUH99" s="118"/>
      <c r="AUI99" s="118"/>
      <c r="AUJ99" s="118"/>
      <c r="AUK99" s="118"/>
      <c r="AUL99" s="118"/>
      <c r="AUM99" s="118"/>
      <c r="AUN99" s="118"/>
      <c r="AUO99" s="118"/>
      <c r="AUP99" s="118"/>
      <c r="AUQ99" s="118"/>
      <c r="AUR99" s="118"/>
      <c r="AUS99" s="118"/>
      <c r="AUT99" s="118"/>
      <c r="AUU99" s="118"/>
      <c r="AUV99" s="118"/>
      <c r="AUW99" s="118"/>
      <c r="AUX99" s="118"/>
      <c r="AUY99" s="118"/>
      <c r="AUZ99" s="118"/>
      <c r="AVA99" s="118"/>
      <c r="AVB99" s="118"/>
      <c r="AVC99" s="118"/>
      <c r="AVD99" s="118"/>
      <c r="AVE99" s="118"/>
      <c r="AVF99" s="118"/>
      <c r="AVG99" s="118"/>
      <c r="AVH99" s="118"/>
      <c r="AVI99" s="118"/>
      <c r="AVJ99" s="118"/>
      <c r="AVK99" s="118"/>
      <c r="AVL99" s="118"/>
      <c r="AVM99" s="118"/>
      <c r="AVN99" s="118"/>
      <c r="AVO99" s="118"/>
      <c r="AVP99" s="118"/>
      <c r="AVQ99" s="118"/>
      <c r="AVR99" s="118"/>
      <c r="AVS99" s="118"/>
      <c r="AVT99" s="118"/>
      <c r="AVU99" s="118"/>
      <c r="AVV99" s="118"/>
      <c r="AVW99" s="118"/>
      <c r="AVX99" s="118"/>
      <c r="AVY99" s="118"/>
      <c r="AVZ99" s="118"/>
      <c r="AWA99" s="118"/>
      <c r="AWB99" s="118"/>
      <c r="AWC99" s="118"/>
      <c r="AWD99" s="118"/>
    </row>
    <row r="100" spans="1:1278" s="571" customFormat="1">
      <c r="A100" s="576"/>
      <c r="B100" s="577"/>
      <c r="C100" s="578"/>
      <c r="D100" s="576"/>
      <c r="E100" s="579"/>
      <c r="F100" s="582" t="s">
        <v>1248</v>
      </c>
      <c r="G100" s="583"/>
      <c r="H100" s="583"/>
      <c r="I100" s="583" t="e">
        <f>+#REF!/I99</f>
        <v>#REF!</v>
      </c>
      <c r="J100" s="118"/>
      <c r="L100" s="572"/>
      <c r="M100" s="573"/>
      <c r="N100" s="118"/>
      <c r="O100" s="573"/>
      <c r="P100" s="118"/>
      <c r="Q100" s="573"/>
      <c r="R100" s="118"/>
      <c r="S100" s="573"/>
      <c r="T100" s="118"/>
      <c r="U100" s="573"/>
      <c r="V100" s="185"/>
      <c r="W100" s="573"/>
      <c r="X100" s="118"/>
      <c r="Y100" s="573"/>
      <c r="Z100" s="118"/>
      <c r="AA100" s="118"/>
      <c r="AB100" s="118"/>
      <c r="AC100" s="118"/>
      <c r="AD100" s="118"/>
      <c r="AE100" s="118"/>
      <c r="AF100" s="118"/>
      <c r="AG100" s="574"/>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573"/>
      <c r="BF100" s="118"/>
      <c r="BG100" s="118"/>
      <c r="BH100" s="118"/>
      <c r="BI100" s="573"/>
      <c r="BJ100" s="589"/>
      <c r="BK100" s="118"/>
      <c r="BL100" s="118"/>
      <c r="BM100" s="118"/>
      <c r="BN100" s="118"/>
      <c r="BO100" s="118"/>
      <c r="BP100" s="118"/>
      <c r="BQ100" s="118"/>
      <c r="BR100" s="118"/>
      <c r="BS100" s="118"/>
      <c r="BT100" s="118"/>
      <c r="BU100" s="573"/>
      <c r="BV100" s="118"/>
      <c r="BW100" s="573"/>
      <c r="BX100" s="118"/>
      <c r="BY100" s="573"/>
      <c r="BZ100" s="118"/>
      <c r="CA100" s="121"/>
      <c r="CB100" s="121"/>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c r="HS100" s="118"/>
      <c r="HT100" s="118"/>
      <c r="HU100" s="118"/>
      <c r="HV100" s="118"/>
      <c r="HW100" s="118"/>
      <c r="HX100" s="118"/>
      <c r="HY100" s="118"/>
      <c r="HZ100" s="118"/>
      <c r="IA100" s="118"/>
      <c r="IB100" s="118"/>
      <c r="IC100" s="118"/>
      <c r="ID100" s="118"/>
      <c r="IE100" s="118"/>
      <c r="IF100" s="118"/>
      <c r="IG100" s="118"/>
      <c r="IH100" s="118"/>
      <c r="II100" s="118"/>
      <c r="IJ100" s="118"/>
      <c r="IK100" s="118"/>
      <c r="IL100" s="118"/>
      <c r="IM100" s="118"/>
      <c r="IN100" s="118"/>
      <c r="IO100" s="118"/>
      <c r="IP100" s="118"/>
      <c r="IQ100" s="118"/>
      <c r="IR100" s="118"/>
      <c r="IS100" s="118"/>
      <c r="IT100" s="118"/>
      <c r="IU100" s="118"/>
      <c r="IV100" s="118"/>
      <c r="IW100" s="118"/>
      <c r="IX100" s="118"/>
      <c r="IY100" s="118"/>
      <c r="IZ100" s="118"/>
      <c r="JA100" s="118"/>
      <c r="JB100" s="118"/>
      <c r="JC100" s="118"/>
      <c r="JD100" s="118"/>
      <c r="JE100" s="118"/>
      <c r="JF100" s="118"/>
      <c r="JG100" s="118"/>
      <c r="JH100" s="118"/>
      <c r="JI100" s="118"/>
      <c r="JJ100" s="118"/>
      <c r="JK100" s="118"/>
      <c r="JL100" s="118"/>
      <c r="JM100" s="118"/>
      <c r="JN100" s="118"/>
      <c r="JO100" s="118"/>
      <c r="JP100" s="118"/>
      <c r="JQ100" s="118"/>
      <c r="JR100" s="118"/>
      <c r="JS100" s="118"/>
      <c r="JT100" s="118"/>
      <c r="JU100" s="118"/>
      <c r="JV100" s="118"/>
      <c r="JW100" s="118"/>
      <c r="JX100" s="118"/>
      <c r="JY100" s="118"/>
      <c r="JZ100" s="118"/>
      <c r="KA100" s="118"/>
      <c r="KB100" s="118"/>
      <c r="KC100" s="118"/>
      <c r="KD100" s="118"/>
      <c r="KE100" s="118"/>
      <c r="KF100" s="118"/>
      <c r="KG100" s="118"/>
      <c r="KH100" s="118"/>
      <c r="KI100" s="118"/>
      <c r="KJ100" s="118"/>
      <c r="KK100" s="118"/>
      <c r="KL100" s="118"/>
      <c r="KM100" s="118"/>
      <c r="KN100" s="118"/>
      <c r="KO100" s="118"/>
      <c r="KP100" s="118"/>
      <c r="KQ100" s="118"/>
      <c r="KR100" s="118"/>
      <c r="KS100" s="118"/>
      <c r="KT100" s="118"/>
      <c r="KU100" s="118"/>
      <c r="KV100" s="118"/>
      <c r="KW100" s="118"/>
      <c r="KX100" s="118"/>
      <c r="KY100" s="118"/>
      <c r="KZ100" s="118"/>
      <c r="LA100" s="118"/>
      <c r="LB100" s="118"/>
      <c r="LC100" s="118"/>
      <c r="LD100" s="118"/>
      <c r="LE100" s="118"/>
      <c r="LF100" s="118"/>
      <c r="LG100" s="118"/>
      <c r="LH100" s="118"/>
      <c r="LI100" s="118"/>
      <c r="LJ100" s="118"/>
      <c r="LK100" s="118"/>
      <c r="LL100" s="118"/>
      <c r="LM100" s="118"/>
      <c r="LN100" s="118"/>
      <c r="LO100" s="118"/>
      <c r="LP100" s="118"/>
      <c r="LQ100" s="118"/>
      <c r="LR100" s="118"/>
      <c r="LS100" s="118"/>
      <c r="LT100" s="118"/>
      <c r="LU100" s="118"/>
      <c r="LV100" s="118"/>
      <c r="LW100" s="118"/>
      <c r="LX100" s="118"/>
      <c r="LY100" s="118"/>
      <c r="LZ100" s="118"/>
      <c r="MA100" s="118"/>
      <c r="MB100" s="118"/>
      <c r="MC100" s="118"/>
      <c r="MD100" s="118"/>
      <c r="ME100" s="118"/>
      <c r="MF100" s="118"/>
      <c r="MG100" s="118"/>
      <c r="MH100" s="118"/>
      <c r="MI100" s="118"/>
      <c r="MJ100" s="118"/>
      <c r="MK100" s="118"/>
      <c r="ML100" s="118"/>
      <c r="MM100" s="118"/>
      <c r="MN100" s="118"/>
      <c r="MO100" s="118"/>
      <c r="MP100" s="118"/>
      <c r="MQ100" s="118"/>
      <c r="MR100" s="118"/>
      <c r="MS100" s="118"/>
      <c r="MT100" s="118"/>
      <c r="MU100" s="118"/>
      <c r="MV100" s="118"/>
      <c r="MW100" s="118"/>
      <c r="MX100" s="118"/>
      <c r="MY100" s="118"/>
      <c r="MZ100" s="118"/>
      <c r="NA100" s="118"/>
      <c r="NB100" s="118"/>
      <c r="NC100" s="118"/>
      <c r="ND100" s="118"/>
      <c r="NE100" s="118"/>
      <c r="NF100" s="118"/>
      <c r="NG100" s="118"/>
      <c r="NH100" s="118"/>
      <c r="NI100" s="118"/>
      <c r="NJ100" s="118"/>
      <c r="NK100" s="118"/>
      <c r="NL100" s="118"/>
      <c r="NM100" s="118"/>
      <c r="NN100" s="118"/>
      <c r="NO100" s="118"/>
      <c r="NP100" s="118"/>
      <c r="NQ100" s="118"/>
      <c r="NR100" s="118"/>
      <c r="NS100" s="118"/>
      <c r="NT100" s="118"/>
      <c r="NU100" s="118"/>
      <c r="NV100" s="118"/>
      <c r="NW100" s="118"/>
      <c r="NX100" s="118"/>
      <c r="NY100" s="118"/>
      <c r="NZ100" s="118"/>
      <c r="OA100" s="118"/>
      <c r="OB100" s="118"/>
      <c r="OC100" s="118"/>
      <c r="OD100" s="118"/>
      <c r="OE100" s="118"/>
      <c r="OF100" s="118"/>
      <c r="OG100" s="118"/>
      <c r="OH100" s="118"/>
      <c r="OI100" s="118"/>
      <c r="OJ100" s="118"/>
      <c r="OK100" s="118"/>
      <c r="OL100" s="118"/>
      <c r="OM100" s="118"/>
      <c r="ON100" s="118"/>
      <c r="OO100" s="118"/>
      <c r="OP100" s="118"/>
      <c r="OQ100" s="118"/>
      <c r="OR100" s="118"/>
      <c r="OS100" s="118"/>
      <c r="OT100" s="118"/>
      <c r="OU100" s="118"/>
      <c r="OV100" s="118"/>
      <c r="OW100" s="118"/>
      <c r="OX100" s="118"/>
      <c r="OY100" s="118"/>
      <c r="OZ100" s="118"/>
      <c r="PA100" s="118"/>
      <c r="PB100" s="118"/>
      <c r="PC100" s="118"/>
      <c r="PD100" s="118"/>
      <c r="PE100" s="118"/>
      <c r="PF100" s="118"/>
      <c r="PG100" s="118"/>
      <c r="PH100" s="118"/>
      <c r="PI100" s="118"/>
      <c r="PJ100" s="118"/>
      <c r="PK100" s="118"/>
      <c r="PL100" s="118"/>
      <c r="PM100" s="118"/>
      <c r="PN100" s="118"/>
      <c r="PO100" s="118"/>
      <c r="PP100" s="118"/>
      <c r="PQ100" s="118"/>
      <c r="PR100" s="118"/>
      <c r="PS100" s="118"/>
      <c r="PT100" s="118"/>
      <c r="PU100" s="118"/>
      <c r="PV100" s="118"/>
      <c r="PW100" s="118"/>
      <c r="PX100" s="118"/>
      <c r="PY100" s="118"/>
      <c r="PZ100" s="118"/>
      <c r="QA100" s="118"/>
      <c r="QB100" s="118"/>
      <c r="QC100" s="118"/>
      <c r="QD100" s="118"/>
      <c r="QE100" s="118"/>
      <c r="QF100" s="118"/>
      <c r="QG100" s="118"/>
      <c r="QH100" s="118"/>
      <c r="QI100" s="118"/>
      <c r="QJ100" s="118"/>
      <c r="QK100" s="118"/>
      <c r="QL100" s="118"/>
      <c r="QM100" s="118"/>
      <c r="QN100" s="118"/>
      <c r="QO100" s="118"/>
      <c r="QP100" s="118"/>
      <c r="QQ100" s="118"/>
      <c r="QR100" s="118"/>
      <c r="QS100" s="118"/>
      <c r="QT100" s="118"/>
      <c r="QU100" s="118"/>
      <c r="QV100" s="118"/>
      <c r="QW100" s="118"/>
      <c r="QX100" s="118"/>
      <c r="QY100" s="118"/>
      <c r="QZ100" s="118"/>
      <c r="RA100" s="118"/>
      <c r="RB100" s="118"/>
      <c r="RC100" s="118"/>
      <c r="RD100" s="118"/>
      <c r="RE100" s="118"/>
      <c r="RF100" s="118"/>
      <c r="RG100" s="118"/>
      <c r="RH100" s="118"/>
      <c r="RI100" s="118"/>
      <c r="RJ100" s="118"/>
      <c r="RK100" s="118"/>
      <c r="RL100" s="118"/>
      <c r="RM100" s="118"/>
      <c r="RN100" s="118"/>
      <c r="RO100" s="118"/>
      <c r="RP100" s="118"/>
      <c r="RQ100" s="118"/>
      <c r="RR100" s="118"/>
      <c r="RS100" s="118"/>
      <c r="RT100" s="118"/>
      <c r="RU100" s="118"/>
      <c r="RV100" s="118"/>
      <c r="RW100" s="118"/>
      <c r="RX100" s="118"/>
      <c r="RY100" s="118"/>
      <c r="RZ100" s="118"/>
      <c r="SA100" s="118"/>
      <c r="SB100" s="118"/>
      <c r="SC100" s="118"/>
      <c r="SD100" s="118"/>
      <c r="SE100" s="118"/>
      <c r="SF100" s="118"/>
      <c r="SG100" s="118"/>
      <c r="SH100" s="118"/>
      <c r="SI100" s="118"/>
      <c r="SJ100" s="118"/>
      <c r="SK100" s="118"/>
      <c r="SL100" s="118"/>
      <c r="SM100" s="118"/>
      <c r="SN100" s="118"/>
      <c r="SO100" s="118"/>
      <c r="SP100" s="118"/>
      <c r="SQ100" s="118"/>
      <c r="SR100" s="118"/>
      <c r="SS100" s="118"/>
      <c r="ST100" s="118"/>
      <c r="SU100" s="118"/>
      <c r="SV100" s="118"/>
      <c r="SW100" s="118"/>
      <c r="SX100" s="118"/>
      <c r="SY100" s="118"/>
      <c r="SZ100" s="118"/>
      <c r="TA100" s="118"/>
      <c r="TB100" s="118"/>
      <c r="TC100" s="118"/>
      <c r="TD100" s="118"/>
      <c r="TE100" s="118"/>
      <c r="TF100" s="118"/>
      <c r="TG100" s="118"/>
      <c r="TH100" s="118"/>
      <c r="TI100" s="118"/>
      <c r="TJ100" s="118"/>
      <c r="TK100" s="118"/>
      <c r="TL100" s="118"/>
      <c r="TM100" s="118"/>
      <c r="TN100" s="118"/>
      <c r="TO100" s="118"/>
      <c r="TP100" s="118"/>
      <c r="TQ100" s="118"/>
      <c r="TR100" s="118"/>
      <c r="TS100" s="118"/>
      <c r="TT100" s="118"/>
      <c r="TU100" s="118"/>
      <c r="TV100" s="118"/>
      <c r="TW100" s="118"/>
      <c r="TX100" s="118"/>
      <c r="TY100" s="118"/>
      <c r="TZ100" s="118"/>
      <c r="UA100" s="118"/>
      <c r="UB100" s="118"/>
      <c r="UC100" s="118"/>
      <c r="UD100" s="118"/>
      <c r="UE100" s="118"/>
      <c r="UF100" s="118"/>
      <c r="UG100" s="118"/>
      <c r="UH100" s="118"/>
      <c r="UI100" s="118"/>
      <c r="UJ100" s="118"/>
      <c r="UK100" s="118"/>
      <c r="UL100" s="118"/>
      <c r="UM100" s="118"/>
      <c r="UN100" s="118"/>
      <c r="UO100" s="118"/>
      <c r="UP100" s="118"/>
      <c r="UQ100" s="118"/>
      <c r="UR100" s="118"/>
      <c r="US100" s="118"/>
      <c r="UT100" s="118"/>
      <c r="UU100" s="118"/>
      <c r="UV100" s="118"/>
      <c r="UW100" s="118"/>
      <c r="UX100" s="118"/>
      <c r="UY100" s="118"/>
      <c r="UZ100" s="118"/>
      <c r="VA100" s="118"/>
      <c r="VB100" s="118"/>
      <c r="VC100" s="118"/>
      <c r="VD100" s="118"/>
      <c r="VE100" s="118"/>
      <c r="VF100" s="118"/>
      <c r="VG100" s="118"/>
      <c r="VH100" s="118"/>
      <c r="VI100" s="118"/>
      <c r="VJ100" s="118"/>
      <c r="VK100" s="118"/>
      <c r="VL100" s="118"/>
      <c r="VM100" s="118"/>
      <c r="VN100" s="118"/>
      <c r="VO100" s="118"/>
      <c r="VP100" s="118"/>
      <c r="VQ100" s="118"/>
      <c r="VR100" s="118"/>
      <c r="VS100" s="118"/>
      <c r="VT100" s="118"/>
      <c r="VU100" s="118"/>
      <c r="VV100" s="118"/>
      <c r="VW100" s="118"/>
      <c r="VX100" s="118"/>
      <c r="VY100" s="118"/>
      <c r="VZ100" s="118"/>
      <c r="WA100" s="118"/>
      <c r="WB100" s="118"/>
      <c r="WC100" s="118"/>
      <c r="WD100" s="118"/>
      <c r="WE100" s="118"/>
      <c r="WF100" s="118"/>
      <c r="WG100" s="118"/>
      <c r="WH100" s="118"/>
      <c r="WI100" s="118"/>
      <c r="WJ100" s="118"/>
      <c r="WK100" s="118"/>
      <c r="WL100" s="118"/>
      <c r="WM100" s="118"/>
      <c r="WN100" s="118"/>
      <c r="WO100" s="118"/>
      <c r="WP100" s="118"/>
      <c r="WQ100" s="118"/>
      <c r="WR100" s="118"/>
      <c r="WS100" s="118"/>
      <c r="WT100" s="118"/>
      <c r="WU100" s="118"/>
      <c r="WV100" s="118"/>
      <c r="WW100" s="118"/>
      <c r="WX100" s="118"/>
      <c r="WY100" s="118"/>
      <c r="WZ100" s="118"/>
      <c r="XA100" s="118"/>
      <c r="XB100" s="118"/>
      <c r="XC100" s="118"/>
      <c r="XD100" s="118"/>
      <c r="XE100" s="118"/>
      <c r="XF100" s="118"/>
      <c r="XG100" s="118"/>
      <c r="XH100" s="118"/>
      <c r="XI100" s="118"/>
      <c r="XJ100" s="118"/>
      <c r="XK100" s="118"/>
      <c r="XL100" s="118"/>
      <c r="XM100" s="118"/>
      <c r="XN100" s="118"/>
      <c r="XO100" s="118"/>
      <c r="XP100" s="118"/>
      <c r="XQ100" s="118"/>
      <c r="XR100" s="118"/>
      <c r="XS100" s="118"/>
      <c r="XT100" s="118"/>
      <c r="XU100" s="118"/>
      <c r="XV100" s="118"/>
      <c r="XW100" s="118"/>
      <c r="XX100" s="118"/>
      <c r="XY100" s="118"/>
      <c r="XZ100" s="118"/>
      <c r="YA100" s="118"/>
      <c r="YB100" s="118"/>
      <c r="YC100" s="118"/>
      <c r="YD100" s="118"/>
      <c r="YE100" s="118"/>
      <c r="YF100" s="118"/>
      <c r="YG100" s="118"/>
      <c r="YH100" s="118"/>
      <c r="YI100" s="118"/>
      <c r="YJ100" s="118"/>
      <c r="YK100" s="118"/>
      <c r="YL100" s="118"/>
      <c r="YM100" s="118"/>
      <c r="YN100" s="118"/>
      <c r="YO100" s="118"/>
      <c r="YP100" s="118"/>
      <c r="YQ100" s="118"/>
      <c r="YR100" s="118"/>
      <c r="YS100" s="118"/>
      <c r="YT100" s="118"/>
      <c r="YU100" s="118"/>
      <c r="YV100" s="118"/>
      <c r="YW100" s="118"/>
      <c r="YX100" s="118"/>
      <c r="YY100" s="118"/>
      <c r="YZ100" s="118"/>
      <c r="ZA100" s="118"/>
      <c r="ZB100" s="118"/>
      <c r="ZC100" s="118"/>
      <c r="ZD100" s="118"/>
      <c r="ZE100" s="118"/>
      <c r="ZF100" s="118"/>
      <c r="ZG100" s="118"/>
      <c r="ZH100" s="118"/>
      <c r="ZI100" s="118"/>
      <c r="ZJ100" s="118"/>
      <c r="ZK100" s="118"/>
      <c r="ZL100" s="118"/>
      <c r="ZM100" s="118"/>
      <c r="ZN100" s="118"/>
      <c r="ZO100" s="118"/>
      <c r="ZP100" s="118"/>
      <c r="ZQ100" s="118"/>
      <c r="ZR100" s="118"/>
      <c r="ZS100" s="118"/>
      <c r="ZT100" s="118"/>
      <c r="ZU100" s="118"/>
      <c r="ZV100" s="118"/>
      <c r="ZW100" s="118"/>
      <c r="ZX100" s="118"/>
      <c r="ZY100" s="118"/>
      <c r="ZZ100" s="118"/>
      <c r="AAA100" s="118"/>
      <c r="AAB100" s="118"/>
      <c r="AAC100" s="118"/>
      <c r="AAD100" s="118"/>
      <c r="AAE100" s="118"/>
      <c r="AAF100" s="118"/>
      <c r="AAG100" s="118"/>
      <c r="AAH100" s="118"/>
      <c r="AAI100" s="118"/>
      <c r="AAJ100" s="118"/>
      <c r="AAK100" s="118"/>
      <c r="AAL100" s="118"/>
      <c r="AAM100" s="118"/>
      <c r="AAN100" s="118"/>
      <c r="AAO100" s="118"/>
      <c r="AAP100" s="118"/>
      <c r="AAQ100" s="118"/>
      <c r="AAR100" s="118"/>
      <c r="AAS100" s="118"/>
      <c r="AAT100" s="118"/>
      <c r="AAU100" s="118"/>
      <c r="AAV100" s="118"/>
      <c r="AAW100" s="118"/>
      <c r="AAX100" s="118"/>
      <c r="AAY100" s="118"/>
      <c r="AAZ100" s="118"/>
      <c r="ABA100" s="118"/>
      <c r="ABB100" s="118"/>
      <c r="ABC100" s="118"/>
      <c r="ABD100" s="118"/>
      <c r="ABE100" s="118"/>
      <c r="ABF100" s="118"/>
      <c r="ABG100" s="118"/>
      <c r="ABH100" s="118"/>
      <c r="ABI100" s="118"/>
      <c r="ABJ100" s="118"/>
      <c r="ABK100" s="118"/>
      <c r="ABL100" s="118"/>
      <c r="ABM100" s="118"/>
      <c r="ABN100" s="118"/>
      <c r="ABO100" s="118"/>
      <c r="ABP100" s="118"/>
      <c r="ABQ100" s="118"/>
      <c r="ABR100" s="118"/>
      <c r="ABS100" s="118"/>
      <c r="ABT100" s="118"/>
      <c r="ABU100" s="118"/>
      <c r="ABV100" s="118"/>
      <c r="ABW100" s="118"/>
      <c r="ABX100" s="118"/>
      <c r="ABY100" s="118"/>
      <c r="ABZ100" s="118"/>
      <c r="ACA100" s="118"/>
      <c r="ACB100" s="118"/>
      <c r="ACC100" s="118"/>
      <c r="ACD100" s="118"/>
      <c r="ACE100" s="118"/>
      <c r="ACF100" s="118"/>
      <c r="ACG100" s="118"/>
      <c r="ACH100" s="118"/>
      <c r="ACI100" s="118"/>
      <c r="ACJ100" s="118"/>
      <c r="ACK100" s="118"/>
      <c r="ACL100" s="118"/>
      <c r="ACM100" s="118"/>
      <c r="ACN100" s="118"/>
      <c r="ACO100" s="118"/>
      <c r="ACP100" s="118"/>
      <c r="ACQ100" s="118"/>
      <c r="ACR100" s="118"/>
      <c r="ACS100" s="118"/>
      <c r="ACT100" s="118"/>
      <c r="ACU100" s="118"/>
      <c r="ACV100" s="118"/>
      <c r="ACW100" s="118"/>
      <c r="ACX100" s="118"/>
      <c r="ACY100" s="118"/>
      <c r="ACZ100" s="118"/>
      <c r="ADA100" s="118"/>
      <c r="ADB100" s="118"/>
      <c r="ADC100" s="118"/>
      <c r="ADD100" s="118"/>
      <c r="ADE100" s="118"/>
      <c r="ADF100" s="118"/>
      <c r="ADG100" s="118"/>
      <c r="ADH100" s="118"/>
      <c r="ADI100" s="118"/>
      <c r="ADJ100" s="118"/>
      <c r="ADK100" s="118"/>
      <c r="ADL100" s="118"/>
      <c r="ADM100" s="118"/>
      <c r="ADN100" s="118"/>
      <c r="ADO100" s="118"/>
      <c r="ADP100" s="118"/>
      <c r="ADQ100" s="118"/>
      <c r="ADR100" s="118"/>
      <c r="ADS100" s="118"/>
      <c r="ADT100" s="118"/>
      <c r="ADU100" s="118"/>
      <c r="ADV100" s="118"/>
      <c r="ADW100" s="118"/>
      <c r="ADX100" s="118"/>
      <c r="ADY100" s="118"/>
      <c r="ADZ100" s="118"/>
      <c r="AEA100" s="118"/>
      <c r="AEB100" s="118"/>
      <c r="AEC100" s="118"/>
      <c r="AED100" s="118"/>
      <c r="AEE100" s="118"/>
      <c r="AEF100" s="118"/>
      <c r="AEG100" s="118"/>
      <c r="AEH100" s="118"/>
      <c r="AEI100" s="118"/>
      <c r="AEJ100" s="118"/>
      <c r="AEK100" s="118"/>
      <c r="AEL100" s="118"/>
      <c r="AEM100" s="118"/>
      <c r="AEN100" s="118"/>
      <c r="AEO100" s="118"/>
      <c r="AEP100" s="118"/>
      <c r="AEQ100" s="118"/>
      <c r="AER100" s="118"/>
      <c r="AES100" s="118"/>
      <c r="AET100" s="118"/>
      <c r="AEU100" s="118"/>
      <c r="AEV100" s="118"/>
      <c r="AEW100" s="118"/>
      <c r="AEX100" s="118"/>
      <c r="AEY100" s="118"/>
      <c r="AEZ100" s="118"/>
      <c r="AFA100" s="118"/>
      <c r="AFB100" s="118"/>
      <c r="AFC100" s="118"/>
      <c r="AFD100" s="118"/>
      <c r="AFE100" s="118"/>
      <c r="AFF100" s="118"/>
      <c r="AFG100" s="118"/>
      <c r="AFH100" s="118"/>
      <c r="AFI100" s="118"/>
      <c r="AFJ100" s="118"/>
      <c r="AFK100" s="118"/>
      <c r="AFL100" s="118"/>
      <c r="AFM100" s="118"/>
      <c r="AFN100" s="118"/>
      <c r="AFO100" s="118"/>
      <c r="AFP100" s="118"/>
      <c r="AFQ100" s="118"/>
      <c r="AFR100" s="118"/>
      <c r="AFS100" s="118"/>
      <c r="AFT100" s="118"/>
      <c r="AFU100" s="118"/>
      <c r="AFV100" s="118"/>
      <c r="AFW100" s="118"/>
      <c r="AFX100" s="118"/>
      <c r="AFY100" s="118"/>
      <c r="AFZ100" s="118"/>
      <c r="AGA100" s="118"/>
      <c r="AGB100" s="118"/>
      <c r="AGC100" s="118"/>
      <c r="AGD100" s="118"/>
      <c r="AGE100" s="118"/>
      <c r="AGF100" s="118"/>
      <c r="AGG100" s="118"/>
      <c r="AGH100" s="118"/>
      <c r="AGI100" s="118"/>
      <c r="AGJ100" s="118"/>
      <c r="AGK100" s="118"/>
      <c r="AGL100" s="118"/>
      <c r="AGM100" s="118"/>
      <c r="AGN100" s="118"/>
      <c r="AGO100" s="118"/>
      <c r="AGP100" s="118"/>
      <c r="AGQ100" s="118"/>
      <c r="AGR100" s="118"/>
      <c r="AGS100" s="118"/>
      <c r="AGT100" s="118"/>
      <c r="AGU100" s="118"/>
      <c r="AGV100" s="118"/>
      <c r="AGW100" s="118"/>
      <c r="AGX100" s="118"/>
      <c r="AGY100" s="118"/>
      <c r="AGZ100" s="118"/>
      <c r="AHA100" s="118"/>
      <c r="AHB100" s="118"/>
      <c r="AHC100" s="118"/>
      <c r="AHD100" s="118"/>
      <c r="AHE100" s="118"/>
      <c r="AHF100" s="118"/>
      <c r="AHG100" s="118"/>
      <c r="AHH100" s="118"/>
      <c r="AHI100" s="118"/>
      <c r="AHJ100" s="118"/>
      <c r="AHK100" s="118"/>
      <c r="AHL100" s="118"/>
      <c r="AHM100" s="118"/>
      <c r="AHN100" s="118"/>
      <c r="AHO100" s="118"/>
      <c r="AHP100" s="118"/>
      <c r="AHQ100" s="118"/>
      <c r="AHR100" s="118"/>
      <c r="AHS100" s="118"/>
      <c r="AHT100" s="118"/>
      <c r="AHU100" s="118"/>
      <c r="AHV100" s="118"/>
      <c r="AHW100" s="118"/>
      <c r="AHX100" s="118"/>
      <c r="AHY100" s="118"/>
      <c r="AHZ100" s="118"/>
      <c r="AIA100" s="118"/>
      <c r="AIB100" s="118"/>
      <c r="AIC100" s="118"/>
      <c r="AID100" s="118"/>
      <c r="AIE100" s="118"/>
      <c r="AIF100" s="118"/>
      <c r="AIG100" s="118"/>
      <c r="AIH100" s="118"/>
      <c r="AII100" s="118"/>
      <c r="AIJ100" s="118"/>
      <c r="AIK100" s="118"/>
      <c r="AIL100" s="118"/>
      <c r="AIM100" s="118"/>
      <c r="AIN100" s="118"/>
      <c r="AIO100" s="118"/>
      <c r="AIP100" s="118"/>
      <c r="AIQ100" s="118"/>
      <c r="AIR100" s="118"/>
      <c r="AIS100" s="118"/>
      <c r="AIT100" s="118"/>
      <c r="AIU100" s="118"/>
      <c r="AIV100" s="118"/>
      <c r="AIW100" s="118"/>
      <c r="AIX100" s="118"/>
      <c r="AIY100" s="118"/>
      <c r="AIZ100" s="118"/>
      <c r="AJA100" s="118"/>
      <c r="AJB100" s="118"/>
      <c r="AJC100" s="118"/>
      <c r="AJD100" s="118"/>
      <c r="AJE100" s="118"/>
      <c r="AJF100" s="118"/>
      <c r="AJG100" s="118"/>
      <c r="AJH100" s="118"/>
      <c r="AJI100" s="118"/>
      <c r="AJJ100" s="118"/>
      <c r="AJK100" s="118"/>
      <c r="AJL100" s="118"/>
      <c r="AJM100" s="118"/>
      <c r="AJN100" s="118"/>
      <c r="AJO100" s="118"/>
      <c r="AJP100" s="118"/>
      <c r="AJQ100" s="118"/>
      <c r="AJR100" s="118"/>
      <c r="AJS100" s="118"/>
      <c r="AJT100" s="118"/>
      <c r="AJU100" s="118"/>
      <c r="AJV100" s="118"/>
      <c r="AJW100" s="118"/>
      <c r="AJX100" s="118"/>
      <c r="AJY100" s="118"/>
      <c r="AJZ100" s="118"/>
      <c r="AKA100" s="118"/>
      <c r="AKB100" s="118"/>
      <c r="AKC100" s="118"/>
      <c r="AKD100" s="118"/>
      <c r="AKE100" s="118"/>
      <c r="AKF100" s="118"/>
      <c r="AKG100" s="118"/>
      <c r="AKH100" s="118"/>
      <c r="AKI100" s="118"/>
      <c r="AKJ100" s="118"/>
      <c r="AKK100" s="118"/>
      <c r="AKL100" s="118"/>
      <c r="AKM100" s="118"/>
      <c r="AKN100" s="118"/>
      <c r="AKO100" s="118"/>
      <c r="AKP100" s="118"/>
      <c r="AKQ100" s="118"/>
      <c r="AKR100" s="118"/>
      <c r="AKS100" s="118"/>
      <c r="AKT100" s="118"/>
      <c r="AKU100" s="118"/>
      <c r="AKV100" s="118"/>
      <c r="AKW100" s="118"/>
      <c r="AKX100" s="118"/>
      <c r="AKY100" s="118"/>
      <c r="AKZ100" s="118"/>
      <c r="ALA100" s="118"/>
      <c r="ALB100" s="118"/>
      <c r="ALC100" s="118"/>
      <c r="ALD100" s="118"/>
      <c r="ALE100" s="118"/>
      <c r="ALF100" s="118"/>
      <c r="ALG100" s="118"/>
      <c r="ALH100" s="118"/>
      <c r="ALI100" s="118"/>
      <c r="ALJ100" s="118"/>
      <c r="ALK100" s="118"/>
      <c r="ALL100" s="118"/>
      <c r="ALM100" s="118"/>
      <c r="ALN100" s="118"/>
      <c r="ALO100" s="118"/>
      <c r="ALP100" s="118"/>
      <c r="ALQ100" s="118"/>
      <c r="ALR100" s="118"/>
      <c r="ALS100" s="118"/>
      <c r="ALT100" s="118"/>
      <c r="ALU100" s="118"/>
      <c r="ALV100" s="118"/>
      <c r="ALW100" s="118"/>
      <c r="ALX100" s="118"/>
      <c r="ALY100" s="118"/>
      <c r="ALZ100" s="118"/>
      <c r="AMA100" s="118"/>
      <c r="AMB100" s="118"/>
      <c r="AMC100" s="118"/>
      <c r="AMD100" s="118"/>
      <c r="AME100" s="118"/>
      <c r="AMF100" s="118"/>
      <c r="AMG100" s="118"/>
      <c r="AMH100" s="118"/>
      <c r="AMI100" s="118"/>
      <c r="AMJ100" s="118"/>
      <c r="AMK100" s="118"/>
      <c r="AML100" s="118"/>
      <c r="AMM100" s="118"/>
      <c r="AMN100" s="118"/>
      <c r="AMO100" s="118"/>
      <c r="AMP100" s="118"/>
      <c r="AMQ100" s="118"/>
      <c r="AMR100" s="118"/>
      <c r="AMS100" s="118"/>
      <c r="AMT100" s="118"/>
      <c r="AMU100" s="118"/>
      <c r="AMV100" s="118"/>
      <c r="AMW100" s="118"/>
      <c r="AMX100" s="118"/>
      <c r="AMY100" s="118"/>
      <c r="AMZ100" s="118"/>
      <c r="ANA100" s="118"/>
      <c r="ANB100" s="118"/>
      <c r="ANC100" s="118"/>
      <c r="AND100" s="118"/>
      <c r="ANE100" s="118"/>
      <c r="ANF100" s="118"/>
      <c r="ANG100" s="118"/>
      <c r="ANH100" s="118"/>
      <c r="ANI100" s="118"/>
      <c r="ANJ100" s="118"/>
      <c r="ANK100" s="118"/>
      <c r="ANL100" s="118"/>
      <c r="ANM100" s="118"/>
      <c r="ANN100" s="118"/>
      <c r="ANO100" s="118"/>
      <c r="ANP100" s="118"/>
      <c r="ANQ100" s="118"/>
      <c r="ANR100" s="118"/>
      <c r="ANS100" s="118"/>
      <c r="ANT100" s="118"/>
      <c r="ANU100" s="118"/>
      <c r="ANV100" s="118"/>
      <c r="ANW100" s="118"/>
      <c r="ANX100" s="118"/>
      <c r="ANY100" s="118"/>
      <c r="ANZ100" s="118"/>
      <c r="AOA100" s="118"/>
      <c r="AOB100" s="118"/>
      <c r="AOC100" s="118"/>
      <c r="AOD100" s="118"/>
      <c r="AOE100" s="118"/>
      <c r="AOF100" s="118"/>
      <c r="AOG100" s="118"/>
      <c r="AOH100" s="118"/>
      <c r="AOI100" s="118"/>
      <c r="AOJ100" s="118"/>
      <c r="AOK100" s="118"/>
      <c r="AOL100" s="118"/>
      <c r="AOM100" s="118"/>
      <c r="AON100" s="118"/>
      <c r="AOO100" s="118"/>
      <c r="AOP100" s="118"/>
      <c r="AOQ100" s="118"/>
      <c r="AOR100" s="118"/>
      <c r="AOS100" s="118"/>
      <c r="AOT100" s="118"/>
      <c r="AOU100" s="118"/>
      <c r="AOV100" s="118"/>
      <c r="AOW100" s="118"/>
      <c r="AOX100" s="118"/>
      <c r="AOY100" s="118"/>
      <c r="AOZ100" s="118"/>
      <c r="APA100" s="118"/>
      <c r="APB100" s="118"/>
      <c r="APC100" s="118"/>
      <c r="APD100" s="118"/>
      <c r="APE100" s="118"/>
      <c r="APF100" s="118"/>
      <c r="APG100" s="118"/>
      <c r="APH100" s="118"/>
      <c r="API100" s="118"/>
      <c r="APJ100" s="118"/>
      <c r="APK100" s="118"/>
      <c r="APL100" s="118"/>
      <c r="APM100" s="118"/>
      <c r="APN100" s="118"/>
      <c r="APO100" s="118"/>
      <c r="APP100" s="118"/>
      <c r="APQ100" s="118"/>
      <c r="APR100" s="118"/>
      <c r="APS100" s="118"/>
      <c r="APT100" s="118"/>
      <c r="APU100" s="118"/>
      <c r="APV100" s="118"/>
      <c r="APW100" s="118"/>
      <c r="APX100" s="118"/>
      <c r="APY100" s="118"/>
      <c r="APZ100" s="118"/>
      <c r="AQA100" s="118"/>
      <c r="AQB100" s="118"/>
      <c r="AQC100" s="118"/>
      <c r="AQD100" s="118"/>
      <c r="AQE100" s="118"/>
      <c r="AQF100" s="118"/>
      <c r="AQG100" s="118"/>
      <c r="AQH100" s="118"/>
      <c r="AQI100" s="118"/>
      <c r="AQJ100" s="118"/>
      <c r="AQK100" s="118"/>
      <c r="AQL100" s="118"/>
      <c r="AQM100" s="118"/>
      <c r="AQN100" s="118"/>
      <c r="AQO100" s="118"/>
      <c r="AQP100" s="118"/>
      <c r="AQQ100" s="118"/>
      <c r="AQR100" s="118"/>
      <c r="AQS100" s="118"/>
      <c r="AQT100" s="118"/>
      <c r="AQU100" s="118"/>
      <c r="AQV100" s="118"/>
      <c r="AQW100" s="118"/>
      <c r="AQX100" s="118"/>
      <c r="AQY100" s="118"/>
      <c r="AQZ100" s="118"/>
      <c r="ARA100" s="118"/>
      <c r="ARB100" s="118"/>
      <c r="ARC100" s="118"/>
      <c r="ARD100" s="118"/>
      <c r="ARE100" s="118"/>
      <c r="ARF100" s="118"/>
      <c r="ARG100" s="118"/>
      <c r="ARH100" s="118"/>
      <c r="ARI100" s="118"/>
      <c r="ARJ100" s="118"/>
      <c r="ARK100" s="118"/>
      <c r="ARL100" s="118"/>
      <c r="ARM100" s="118"/>
      <c r="ARN100" s="118"/>
      <c r="ARO100" s="118"/>
      <c r="ARP100" s="118"/>
      <c r="ARQ100" s="118"/>
      <c r="ARR100" s="118"/>
      <c r="ARS100" s="118"/>
      <c r="ART100" s="118"/>
      <c r="ARU100" s="118"/>
      <c r="ARV100" s="118"/>
      <c r="ARW100" s="118"/>
      <c r="ARX100" s="118"/>
      <c r="ARY100" s="118"/>
      <c r="ARZ100" s="118"/>
      <c r="ASA100" s="118"/>
      <c r="ASB100" s="118"/>
      <c r="ASC100" s="118"/>
      <c r="ASD100" s="118"/>
      <c r="ASE100" s="118"/>
      <c r="ASF100" s="118"/>
      <c r="ASG100" s="118"/>
      <c r="ASH100" s="118"/>
      <c r="ASI100" s="118"/>
      <c r="ASJ100" s="118"/>
      <c r="ASK100" s="118"/>
      <c r="ASL100" s="118"/>
      <c r="ASM100" s="118"/>
      <c r="ASN100" s="118"/>
      <c r="ASO100" s="118"/>
      <c r="ASP100" s="118"/>
      <c r="ASQ100" s="118"/>
      <c r="ASR100" s="118"/>
      <c r="ASS100" s="118"/>
      <c r="AST100" s="118"/>
      <c r="ASU100" s="118"/>
      <c r="ASV100" s="118"/>
      <c r="ASW100" s="118"/>
      <c r="ASX100" s="118"/>
      <c r="ASY100" s="118"/>
      <c r="ASZ100" s="118"/>
      <c r="ATA100" s="118"/>
      <c r="ATB100" s="118"/>
      <c r="ATC100" s="118"/>
      <c r="ATD100" s="118"/>
      <c r="ATE100" s="118"/>
      <c r="ATF100" s="118"/>
      <c r="ATG100" s="118"/>
      <c r="ATH100" s="118"/>
      <c r="ATI100" s="118"/>
      <c r="ATJ100" s="118"/>
      <c r="ATK100" s="118"/>
      <c r="ATL100" s="118"/>
      <c r="ATM100" s="118"/>
      <c r="ATN100" s="118"/>
      <c r="ATO100" s="118"/>
      <c r="ATP100" s="118"/>
      <c r="ATQ100" s="118"/>
      <c r="ATR100" s="118"/>
      <c r="ATS100" s="118"/>
      <c r="ATT100" s="118"/>
      <c r="ATU100" s="118"/>
      <c r="ATV100" s="118"/>
      <c r="ATW100" s="118"/>
      <c r="ATX100" s="118"/>
      <c r="ATY100" s="118"/>
      <c r="ATZ100" s="118"/>
      <c r="AUA100" s="118"/>
      <c r="AUB100" s="118"/>
      <c r="AUC100" s="118"/>
      <c r="AUD100" s="118"/>
      <c r="AUE100" s="118"/>
      <c r="AUF100" s="118"/>
      <c r="AUG100" s="118"/>
      <c r="AUH100" s="118"/>
      <c r="AUI100" s="118"/>
      <c r="AUJ100" s="118"/>
      <c r="AUK100" s="118"/>
      <c r="AUL100" s="118"/>
      <c r="AUM100" s="118"/>
      <c r="AUN100" s="118"/>
      <c r="AUO100" s="118"/>
      <c r="AUP100" s="118"/>
      <c r="AUQ100" s="118"/>
      <c r="AUR100" s="118"/>
      <c r="AUS100" s="118"/>
      <c r="AUT100" s="118"/>
      <c r="AUU100" s="118"/>
      <c r="AUV100" s="118"/>
      <c r="AUW100" s="118"/>
      <c r="AUX100" s="118"/>
      <c r="AUY100" s="118"/>
      <c r="AUZ100" s="118"/>
      <c r="AVA100" s="118"/>
      <c r="AVB100" s="118"/>
      <c r="AVC100" s="118"/>
      <c r="AVD100" s="118"/>
      <c r="AVE100" s="118"/>
      <c r="AVF100" s="118"/>
      <c r="AVG100" s="118"/>
      <c r="AVH100" s="118"/>
      <c r="AVI100" s="118"/>
      <c r="AVJ100" s="118"/>
      <c r="AVK100" s="118"/>
      <c r="AVL100" s="118"/>
      <c r="AVM100" s="118"/>
      <c r="AVN100" s="118"/>
      <c r="AVO100" s="118"/>
      <c r="AVP100" s="118"/>
      <c r="AVQ100" s="118"/>
      <c r="AVR100" s="118"/>
      <c r="AVS100" s="118"/>
      <c r="AVT100" s="118"/>
      <c r="AVU100" s="118"/>
      <c r="AVV100" s="118"/>
      <c r="AVW100" s="118"/>
      <c r="AVX100" s="118"/>
      <c r="AVY100" s="118"/>
      <c r="AVZ100" s="118"/>
      <c r="AWA100" s="118"/>
      <c r="AWB100" s="118"/>
      <c r="AWC100" s="118"/>
      <c r="AWD100" s="118"/>
    </row>
    <row r="101" spans="1:1278" s="571" customFormat="1">
      <c r="A101" s="576"/>
      <c r="B101" s="577"/>
      <c r="C101" s="578"/>
      <c r="D101" s="576"/>
      <c r="E101" s="579"/>
      <c r="F101" s="582" t="s">
        <v>1249</v>
      </c>
      <c r="G101" s="584"/>
      <c r="H101" s="584"/>
      <c r="I101" s="583" t="e">
        <f>+I81/I99</f>
        <v>#REF!</v>
      </c>
      <c r="J101" s="118"/>
      <c r="L101" s="572"/>
      <c r="M101" s="573"/>
      <c r="N101" s="118"/>
      <c r="O101" s="573"/>
      <c r="P101" s="118"/>
      <c r="Q101" s="573"/>
      <c r="R101" s="118"/>
      <c r="S101" s="573"/>
      <c r="T101" s="118"/>
      <c r="U101" s="573"/>
      <c r="V101" s="185"/>
      <c r="W101" s="573"/>
      <c r="X101" s="118"/>
      <c r="Y101" s="573"/>
      <c r="Z101" s="118"/>
      <c r="AA101" s="118"/>
      <c r="AB101" s="118"/>
      <c r="AC101" s="118"/>
      <c r="AD101" s="118"/>
      <c r="AE101" s="118"/>
      <c r="AF101" s="118"/>
      <c r="AG101" s="574"/>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573"/>
      <c r="BF101" s="118"/>
      <c r="BG101" s="118"/>
      <c r="BH101" s="118"/>
      <c r="BI101" s="573"/>
      <c r="BJ101" s="589"/>
      <c r="BK101" s="118"/>
      <c r="BL101" s="118"/>
      <c r="BM101" s="118"/>
      <c r="BN101" s="118"/>
      <c r="BO101" s="118"/>
      <c r="BP101" s="118"/>
      <c r="BQ101" s="118"/>
      <c r="BR101" s="118"/>
      <c r="BS101" s="118"/>
      <c r="BT101" s="118"/>
      <c r="BU101" s="573"/>
      <c r="BV101" s="118"/>
      <c r="BW101" s="573"/>
      <c r="BX101" s="118"/>
      <c r="BY101" s="573"/>
      <c r="BZ101" s="118"/>
      <c r="CA101" s="121"/>
      <c r="CB101" s="121"/>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c r="IM101" s="118"/>
      <c r="IN101" s="118"/>
      <c r="IO101" s="118"/>
      <c r="IP101" s="118"/>
      <c r="IQ101" s="118"/>
      <c r="IR101" s="118"/>
      <c r="IS101" s="118"/>
      <c r="IT101" s="118"/>
      <c r="IU101" s="118"/>
      <c r="IV101" s="118"/>
      <c r="IW101" s="118"/>
      <c r="IX101" s="118"/>
      <c r="IY101" s="118"/>
      <c r="IZ101" s="118"/>
      <c r="JA101" s="118"/>
      <c r="JB101" s="118"/>
      <c r="JC101" s="118"/>
      <c r="JD101" s="118"/>
      <c r="JE101" s="118"/>
      <c r="JF101" s="118"/>
      <c r="JG101" s="118"/>
      <c r="JH101" s="118"/>
      <c r="JI101" s="118"/>
      <c r="JJ101" s="118"/>
      <c r="JK101" s="118"/>
      <c r="JL101" s="118"/>
      <c r="JM101" s="118"/>
      <c r="JN101" s="118"/>
      <c r="JO101" s="118"/>
      <c r="JP101" s="118"/>
      <c r="JQ101" s="118"/>
      <c r="JR101" s="118"/>
      <c r="JS101" s="118"/>
      <c r="JT101" s="118"/>
      <c r="JU101" s="118"/>
      <c r="JV101" s="118"/>
      <c r="JW101" s="118"/>
      <c r="JX101" s="118"/>
      <c r="JY101" s="118"/>
      <c r="JZ101" s="118"/>
      <c r="KA101" s="118"/>
      <c r="KB101" s="118"/>
      <c r="KC101" s="118"/>
      <c r="KD101" s="118"/>
      <c r="KE101" s="118"/>
      <c r="KF101" s="118"/>
      <c r="KG101" s="118"/>
      <c r="KH101" s="118"/>
      <c r="KI101" s="118"/>
      <c r="KJ101" s="118"/>
      <c r="KK101" s="118"/>
      <c r="KL101" s="118"/>
      <c r="KM101" s="118"/>
      <c r="KN101" s="118"/>
      <c r="KO101" s="118"/>
      <c r="KP101" s="118"/>
      <c r="KQ101" s="118"/>
      <c r="KR101" s="118"/>
      <c r="KS101" s="118"/>
      <c r="KT101" s="118"/>
      <c r="KU101" s="118"/>
      <c r="KV101" s="118"/>
      <c r="KW101" s="118"/>
      <c r="KX101" s="118"/>
      <c r="KY101" s="118"/>
      <c r="KZ101" s="118"/>
      <c r="LA101" s="118"/>
      <c r="LB101" s="118"/>
      <c r="LC101" s="118"/>
      <c r="LD101" s="118"/>
      <c r="LE101" s="118"/>
      <c r="LF101" s="118"/>
      <c r="LG101" s="118"/>
      <c r="LH101" s="118"/>
      <c r="LI101" s="118"/>
      <c r="LJ101" s="118"/>
      <c r="LK101" s="118"/>
      <c r="LL101" s="118"/>
      <c r="LM101" s="118"/>
      <c r="LN101" s="118"/>
      <c r="LO101" s="118"/>
      <c r="LP101" s="118"/>
      <c r="LQ101" s="118"/>
      <c r="LR101" s="118"/>
      <c r="LS101" s="118"/>
      <c r="LT101" s="118"/>
      <c r="LU101" s="118"/>
      <c r="LV101" s="118"/>
      <c r="LW101" s="118"/>
      <c r="LX101" s="118"/>
      <c r="LY101" s="118"/>
      <c r="LZ101" s="118"/>
      <c r="MA101" s="118"/>
      <c r="MB101" s="118"/>
      <c r="MC101" s="118"/>
      <c r="MD101" s="118"/>
      <c r="ME101" s="118"/>
      <c r="MF101" s="118"/>
      <c r="MG101" s="118"/>
      <c r="MH101" s="118"/>
      <c r="MI101" s="118"/>
      <c r="MJ101" s="118"/>
      <c r="MK101" s="118"/>
      <c r="ML101" s="118"/>
      <c r="MM101" s="118"/>
      <c r="MN101" s="118"/>
      <c r="MO101" s="118"/>
      <c r="MP101" s="118"/>
      <c r="MQ101" s="118"/>
      <c r="MR101" s="118"/>
      <c r="MS101" s="118"/>
      <c r="MT101" s="118"/>
      <c r="MU101" s="118"/>
      <c r="MV101" s="118"/>
      <c r="MW101" s="118"/>
      <c r="MX101" s="118"/>
      <c r="MY101" s="118"/>
      <c r="MZ101" s="118"/>
      <c r="NA101" s="118"/>
      <c r="NB101" s="118"/>
      <c r="NC101" s="118"/>
      <c r="ND101" s="118"/>
      <c r="NE101" s="118"/>
      <c r="NF101" s="118"/>
      <c r="NG101" s="118"/>
      <c r="NH101" s="118"/>
      <c r="NI101" s="118"/>
      <c r="NJ101" s="118"/>
      <c r="NK101" s="118"/>
      <c r="NL101" s="118"/>
      <c r="NM101" s="118"/>
      <c r="NN101" s="118"/>
      <c r="NO101" s="118"/>
      <c r="NP101" s="118"/>
      <c r="NQ101" s="118"/>
      <c r="NR101" s="118"/>
      <c r="NS101" s="118"/>
      <c r="NT101" s="118"/>
      <c r="NU101" s="118"/>
      <c r="NV101" s="118"/>
      <c r="NW101" s="118"/>
      <c r="NX101" s="118"/>
      <c r="NY101" s="118"/>
      <c r="NZ101" s="118"/>
      <c r="OA101" s="118"/>
      <c r="OB101" s="118"/>
      <c r="OC101" s="118"/>
      <c r="OD101" s="118"/>
      <c r="OE101" s="118"/>
      <c r="OF101" s="118"/>
      <c r="OG101" s="118"/>
      <c r="OH101" s="118"/>
      <c r="OI101" s="118"/>
      <c r="OJ101" s="118"/>
      <c r="OK101" s="118"/>
      <c r="OL101" s="118"/>
      <c r="OM101" s="118"/>
      <c r="ON101" s="118"/>
      <c r="OO101" s="118"/>
      <c r="OP101" s="118"/>
      <c r="OQ101" s="118"/>
      <c r="OR101" s="118"/>
      <c r="OS101" s="118"/>
      <c r="OT101" s="118"/>
      <c r="OU101" s="118"/>
      <c r="OV101" s="118"/>
      <c r="OW101" s="118"/>
      <c r="OX101" s="118"/>
      <c r="OY101" s="118"/>
      <c r="OZ101" s="118"/>
      <c r="PA101" s="118"/>
      <c r="PB101" s="118"/>
      <c r="PC101" s="118"/>
      <c r="PD101" s="118"/>
      <c r="PE101" s="118"/>
      <c r="PF101" s="118"/>
      <c r="PG101" s="118"/>
      <c r="PH101" s="118"/>
      <c r="PI101" s="118"/>
      <c r="PJ101" s="118"/>
      <c r="PK101" s="118"/>
      <c r="PL101" s="118"/>
      <c r="PM101" s="118"/>
      <c r="PN101" s="118"/>
      <c r="PO101" s="118"/>
      <c r="PP101" s="118"/>
      <c r="PQ101" s="118"/>
      <c r="PR101" s="118"/>
      <c r="PS101" s="118"/>
      <c r="PT101" s="118"/>
      <c r="PU101" s="118"/>
      <c r="PV101" s="118"/>
      <c r="PW101" s="118"/>
      <c r="PX101" s="118"/>
      <c r="PY101" s="118"/>
      <c r="PZ101" s="118"/>
      <c r="QA101" s="118"/>
      <c r="QB101" s="118"/>
      <c r="QC101" s="118"/>
      <c r="QD101" s="118"/>
      <c r="QE101" s="118"/>
      <c r="QF101" s="118"/>
      <c r="QG101" s="118"/>
      <c r="QH101" s="118"/>
      <c r="QI101" s="118"/>
      <c r="QJ101" s="118"/>
      <c r="QK101" s="118"/>
      <c r="QL101" s="118"/>
      <c r="QM101" s="118"/>
      <c r="QN101" s="118"/>
      <c r="QO101" s="118"/>
      <c r="QP101" s="118"/>
      <c r="QQ101" s="118"/>
      <c r="QR101" s="118"/>
      <c r="QS101" s="118"/>
      <c r="QT101" s="118"/>
      <c r="QU101" s="118"/>
      <c r="QV101" s="118"/>
      <c r="QW101" s="118"/>
      <c r="QX101" s="118"/>
      <c r="QY101" s="118"/>
      <c r="QZ101" s="118"/>
      <c r="RA101" s="118"/>
      <c r="RB101" s="118"/>
      <c r="RC101" s="118"/>
      <c r="RD101" s="118"/>
      <c r="RE101" s="118"/>
      <c r="RF101" s="118"/>
      <c r="RG101" s="118"/>
      <c r="RH101" s="118"/>
      <c r="RI101" s="118"/>
      <c r="RJ101" s="118"/>
      <c r="RK101" s="118"/>
      <c r="RL101" s="118"/>
      <c r="RM101" s="118"/>
      <c r="RN101" s="118"/>
      <c r="RO101" s="118"/>
      <c r="RP101" s="118"/>
      <c r="RQ101" s="118"/>
      <c r="RR101" s="118"/>
      <c r="RS101" s="118"/>
      <c r="RT101" s="118"/>
      <c r="RU101" s="118"/>
      <c r="RV101" s="118"/>
      <c r="RW101" s="118"/>
      <c r="RX101" s="118"/>
      <c r="RY101" s="118"/>
      <c r="RZ101" s="118"/>
      <c r="SA101" s="118"/>
      <c r="SB101" s="118"/>
      <c r="SC101" s="118"/>
      <c r="SD101" s="118"/>
      <c r="SE101" s="118"/>
      <c r="SF101" s="118"/>
      <c r="SG101" s="118"/>
      <c r="SH101" s="118"/>
      <c r="SI101" s="118"/>
      <c r="SJ101" s="118"/>
      <c r="SK101" s="118"/>
      <c r="SL101" s="118"/>
      <c r="SM101" s="118"/>
      <c r="SN101" s="118"/>
      <c r="SO101" s="118"/>
      <c r="SP101" s="118"/>
      <c r="SQ101" s="118"/>
      <c r="SR101" s="118"/>
      <c r="SS101" s="118"/>
      <c r="ST101" s="118"/>
      <c r="SU101" s="118"/>
      <c r="SV101" s="118"/>
      <c r="SW101" s="118"/>
      <c r="SX101" s="118"/>
      <c r="SY101" s="118"/>
      <c r="SZ101" s="118"/>
      <c r="TA101" s="118"/>
      <c r="TB101" s="118"/>
      <c r="TC101" s="118"/>
      <c r="TD101" s="118"/>
      <c r="TE101" s="118"/>
      <c r="TF101" s="118"/>
      <c r="TG101" s="118"/>
      <c r="TH101" s="118"/>
      <c r="TI101" s="118"/>
      <c r="TJ101" s="118"/>
      <c r="TK101" s="118"/>
      <c r="TL101" s="118"/>
      <c r="TM101" s="118"/>
      <c r="TN101" s="118"/>
      <c r="TO101" s="118"/>
      <c r="TP101" s="118"/>
      <c r="TQ101" s="118"/>
      <c r="TR101" s="118"/>
      <c r="TS101" s="118"/>
      <c r="TT101" s="118"/>
      <c r="TU101" s="118"/>
      <c r="TV101" s="118"/>
      <c r="TW101" s="118"/>
      <c r="TX101" s="118"/>
      <c r="TY101" s="118"/>
      <c r="TZ101" s="118"/>
      <c r="UA101" s="118"/>
      <c r="UB101" s="118"/>
      <c r="UC101" s="118"/>
      <c r="UD101" s="118"/>
      <c r="UE101" s="118"/>
      <c r="UF101" s="118"/>
      <c r="UG101" s="118"/>
      <c r="UH101" s="118"/>
      <c r="UI101" s="118"/>
      <c r="UJ101" s="118"/>
      <c r="UK101" s="118"/>
      <c r="UL101" s="118"/>
      <c r="UM101" s="118"/>
      <c r="UN101" s="118"/>
      <c r="UO101" s="118"/>
      <c r="UP101" s="118"/>
      <c r="UQ101" s="118"/>
      <c r="UR101" s="118"/>
      <c r="US101" s="118"/>
      <c r="UT101" s="118"/>
      <c r="UU101" s="118"/>
      <c r="UV101" s="118"/>
      <c r="UW101" s="118"/>
      <c r="UX101" s="118"/>
      <c r="UY101" s="118"/>
      <c r="UZ101" s="118"/>
      <c r="VA101" s="118"/>
      <c r="VB101" s="118"/>
      <c r="VC101" s="118"/>
      <c r="VD101" s="118"/>
      <c r="VE101" s="118"/>
      <c r="VF101" s="118"/>
      <c r="VG101" s="118"/>
      <c r="VH101" s="118"/>
      <c r="VI101" s="118"/>
      <c r="VJ101" s="118"/>
      <c r="VK101" s="118"/>
      <c r="VL101" s="118"/>
      <c r="VM101" s="118"/>
      <c r="VN101" s="118"/>
      <c r="VO101" s="118"/>
      <c r="VP101" s="118"/>
      <c r="VQ101" s="118"/>
      <c r="VR101" s="118"/>
      <c r="VS101" s="118"/>
      <c r="VT101" s="118"/>
      <c r="VU101" s="118"/>
      <c r="VV101" s="118"/>
      <c r="VW101" s="118"/>
      <c r="VX101" s="118"/>
      <c r="VY101" s="118"/>
      <c r="VZ101" s="118"/>
      <c r="WA101" s="118"/>
      <c r="WB101" s="118"/>
      <c r="WC101" s="118"/>
      <c r="WD101" s="118"/>
      <c r="WE101" s="118"/>
      <c r="WF101" s="118"/>
      <c r="WG101" s="118"/>
      <c r="WH101" s="118"/>
      <c r="WI101" s="118"/>
      <c r="WJ101" s="118"/>
      <c r="WK101" s="118"/>
      <c r="WL101" s="118"/>
      <c r="WM101" s="118"/>
      <c r="WN101" s="118"/>
      <c r="WO101" s="118"/>
      <c r="WP101" s="118"/>
      <c r="WQ101" s="118"/>
      <c r="WR101" s="118"/>
      <c r="WS101" s="118"/>
      <c r="WT101" s="118"/>
      <c r="WU101" s="118"/>
      <c r="WV101" s="118"/>
      <c r="WW101" s="118"/>
      <c r="WX101" s="118"/>
      <c r="WY101" s="118"/>
      <c r="WZ101" s="118"/>
      <c r="XA101" s="118"/>
      <c r="XB101" s="118"/>
      <c r="XC101" s="118"/>
      <c r="XD101" s="118"/>
      <c r="XE101" s="118"/>
      <c r="XF101" s="118"/>
      <c r="XG101" s="118"/>
      <c r="XH101" s="118"/>
      <c r="XI101" s="118"/>
      <c r="XJ101" s="118"/>
      <c r="XK101" s="118"/>
      <c r="XL101" s="118"/>
      <c r="XM101" s="118"/>
      <c r="XN101" s="118"/>
      <c r="XO101" s="118"/>
      <c r="XP101" s="118"/>
      <c r="XQ101" s="118"/>
      <c r="XR101" s="118"/>
      <c r="XS101" s="118"/>
      <c r="XT101" s="118"/>
      <c r="XU101" s="118"/>
      <c r="XV101" s="118"/>
      <c r="XW101" s="118"/>
      <c r="XX101" s="118"/>
      <c r="XY101" s="118"/>
      <c r="XZ101" s="118"/>
      <c r="YA101" s="118"/>
      <c r="YB101" s="118"/>
      <c r="YC101" s="118"/>
      <c r="YD101" s="118"/>
      <c r="YE101" s="118"/>
      <c r="YF101" s="118"/>
      <c r="YG101" s="118"/>
      <c r="YH101" s="118"/>
      <c r="YI101" s="118"/>
      <c r="YJ101" s="118"/>
      <c r="YK101" s="118"/>
      <c r="YL101" s="118"/>
      <c r="YM101" s="118"/>
      <c r="YN101" s="118"/>
      <c r="YO101" s="118"/>
      <c r="YP101" s="118"/>
      <c r="YQ101" s="118"/>
      <c r="YR101" s="118"/>
      <c r="YS101" s="118"/>
      <c r="YT101" s="118"/>
      <c r="YU101" s="118"/>
      <c r="YV101" s="118"/>
      <c r="YW101" s="118"/>
      <c r="YX101" s="118"/>
      <c r="YY101" s="118"/>
      <c r="YZ101" s="118"/>
      <c r="ZA101" s="118"/>
      <c r="ZB101" s="118"/>
      <c r="ZC101" s="118"/>
      <c r="ZD101" s="118"/>
      <c r="ZE101" s="118"/>
      <c r="ZF101" s="118"/>
      <c r="ZG101" s="118"/>
      <c r="ZH101" s="118"/>
      <c r="ZI101" s="118"/>
      <c r="ZJ101" s="118"/>
      <c r="ZK101" s="118"/>
      <c r="ZL101" s="118"/>
      <c r="ZM101" s="118"/>
      <c r="ZN101" s="118"/>
      <c r="ZO101" s="118"/>
      <c r="ZP101" s="118"/>
      <c r="ZQ101" s="118"/>
      <c r="ZR101" s="118"/>
      <c r="ZS101" s="118"/>
      <c r="ZT101" s="118"/>
      <c r="ZU101" s="118"/>
      <c r="ZV101" s="118"/>
      <c r="ZW101" s="118"/>
      <c r="ZX101" s="118"/>
      <c r="ZY101" s="118"/>
      <c r="ZZ101" s="118"/>
      <c r="AAA101" s="118"/>
      <c r="AAB101" s="118"/>
      <c r="AAC101" s="118"/>
      <c r="AAD101" s="118"/>
      <c r="AAE101" s="118"/>
      <c r="AAF101" s="118"/>
      <c r="AAG101" s="118"/>
      <c r="AAH101" s="118"/>
      <c r="AAI101" s="118"/>
      <c r="AAJ101" s="118"/>
      <c r="AAK101" s="118"/>
      <c r="AAL101" s="118"/>
      <c r="AAM101" s="118"/>
      <c r="AAN101" s="118"/>
      <c r="AAO101" s="118"/>
      <c r="AAP101" s="118"/>
      <c r="AAQ101" s="118"/>
      <c r="AAR101" s="118"/>
      <c r="AAS101" s="118"/>
      <c r="AAT101" s="118"/>
      <c r="AAU101" s="118"/>
      <c r="AAV101" s="118"/>
      <c r="AAW101" s="118"/>
      <c r="AAX101" s="118"/>
      <c r="AAY101" s="118"/>
      <c r="AAZ101" s="118"/>
      <c r="ABA101" s="118"/>
      <c r="ABB101" s="118"/>
      <c r="ABC101" s="118"/>
      <c r="ABD101" s="118"/>
      <c r="ABE101" s="118"/>
      <c r="ABF101" s="118"/>
      <c r="ABG101" s="118"/>
      <c r="ABH101" s="118"/>
      <c r="ABI101" s="118"/>
      <c r="ABJ101" s="118"/>
      <c r="ABK101" s="118"/>
      <c r="ABL101" s="118"/>
      <c r="ABM101" s="118"/>
      <c r="ABN101" s="118"/>
      <c r="ABO101" s="118"/>
      <c r="ABP101" s="118"/>
      <c r="ABQ101" s="118"/>
      <c r="ABR101" s="118"/>
      <c r="ABS101" s="118"/>
      <c r="ABT101" s="118"/>
      <c r="ABU101" s="118"/>
      <c r="ABV101" s="118"/>
      <c r="ABW101" s="118"/>
      <c r="ABX101" s="118"/>
      <c r="ABY101" s="118"/>
      <c r="ABZ101" s="118"/>
      <c r="ACA101" s="118"/>
      <c r="ACB101" s="118"/>
      <c r="ACC101" s="118"/>
      <c r="ACD101" s="118"/>
      <c r="ACE101" s="118"/>
      <c r="ACF101" s="118"/>
      <c r="ACG101" s="118"/>
      <c r="ACH101" s="118"/>
      <c r="ACI101" s="118"/>
      <c r="ACJ101" s="118"/>
      <c r="ACK101" s="118"/>
      <c r="ACL101" s="118"/>
      <c r="ACM101" s="118"/>
      <c r="ACN101" s="118"/>
      <c r="ACO101" s="118"/>
      <c r="ACP101" s="118"/>
      <c r="ACQ101" s="118"/>
      <c r="ACR101" s="118"/>
      <c r="ACS101" s="118"/>
      <c r="ACT101" s="118"/>
      <c r="ACU101" s="118"/>
      <c r="ACV101" s="118"/>
      <c r="ACW101" s="118"/>
      <c r="ACX101" s="118"/>
      <c r="ACY101" s="118"/>
      <c r="ACZ101" s="118"/>
      <c r="ADA101" s="118"/>
      <c r="ADB101" s="118"/>
      <c r="ADC101" s="118"/>
      <c r="ADD101" s="118"/>
      <c r="ADE101" s="118"/>
      <c r="ADF101" s="118"/>
      <c r="ADG101" s="118"/>
      <c r="ADH101" s="118"/>
      <c r="ADI101" s="118"/>
      <c r="ADJ101" s="118"/>
      <c r="ADK101" s="118"/>
      <c r="ADL101" s="118"/>
      <c r="ADM101" s="118"/>
      <c r="ADN101" s="118"/>
      <c r="ADO101" s="118"/>
      <c r="ADP101" s="118"/>
      <c r="ADQ101" s="118"/>
      <c r="ADR101" s="118"/>
      <c r="ADS101" s="118"/>
      <c r="ADT101" s="118"/>
      <c r="ADU101" s="118"/>
      <c r="ADV101" s="118"/>
      <c r="ADW101" s="118"/>
      <c r="ADX101" s="118"/>
      <c r="ADY101" s="118"/>
      <c r="ADZ101" s="118"/>
      <c r="AEA101" s="118"/>
      <c r="AEB101" s="118"/>
      <c r="AEC101" s="118"/>
      <c r="AED101" s="118"/>
      <c r="AEE101" s="118"/>
      <c r="AEF101" s="118"/>
      <c r="AEG101" s="118"/>
      <c r="AEH101" s="118"/>
      <c r="AEI101" s="118"/>
      <c r="AEJ101" s="118"/>
      <c r="AEK101" s="118"/>
      <c r="AEL101" s="118"/>
      <c r="AEM101" s="118"/>
      <c r="AEN101" s="118"/>
      <c r="AEO101" s="118"/>
      <c r="AEP101" s="118"/>
      <c r="AEQ101" s="118"/>
      <c r="AER101" s="118"/>
      <c r="AES101" s="118"/>
      <c r="AET101" s="118"/>
      <c r="AEU101" s="118"/>
      <c r="AEV101" s="118"/>
      <c r="AEW101" s="118"/>
      <c r="AEX101" s="118"/>
      <c r="AEY101" s="118"/>
      <c r="AEZ101" s="118"/>
      <c r="AFA101" s="118"/>
      <c r="AFB101" s="118"/>
      <c r="AFC101" s="118"/>
      <c r="AFD101" s="118"/>
      <c r="AFE101" s="118"/>
      <c r="AFF101" s="118"/>
      <c r="AFG101" s="118"/>
      <c r="AFH101" s="118"/>
      <c r="AFI101" s="118"/>
      <c r="AFJ101" s="118"/>
      <c r="AFK101" s="118"/>
      <c r="AFL101" s="118"/>
      <c r="AFM101" s="118"/>
      <c r="AFN101" s="118"/>
      <c r="AFO101" s="118"/>
      <c r="AFP101" s="118"/>
      <c r="AFQ101" s="118"/>
      <c r="AFR101" s="118"/>
      <c r="AFS101" s="118"/>
      <c r="AFT101" s="118"/>
      <c r="AFU101" s="118"/>
      <c r="AFV101" s="118"/>
      <c r="AFW101" s="118"/>
      <c r="AFX101" s="118"/>
      <c r="AFY101" s="118"/>
      <c r="AFZ101" s="118"/>
      <c r="AGA101" s="118"/>
      <c r="AGB101" s="118"/>
      <c r="AGC101" s="118"/>
      <c r="AGD101" s="118"/>
      <c r="AGE101" s="118"/>
      <c r="AGF101" s="118"/>
      <c r="AGG101" s="118"/>
      <c r="AGH101" s="118"/>
      <c r="AGI101" s="118"/>
      <c r="AGJ101" s="118"/>
      <c r="AGK101" s="118"/>
      <c r="AGL101" s="118"/>
      <c r="AGM101" s="118"/>
      <c r="AGN101" s="118"/>
      <c r="AGO101" s="118"/>
      <c r="AGP101" s="118"/>
      <c r="AGQ101" s="118"/>
      <c r="AGR101" s="118"/>
      <c r="AGS101" s="118"/>
      <c r="AGT101" s="118"/>
      <c r="AGU101" s="118"/>
      <c r="AGV101" s="118"/>
      <c r="AGW101" s="118"/>
      <c r="AGX101" s="118"/>
      <c r="AGY101" s="118"/>
      <c r="AGZ101" s="118"/>
      <c r="AHA101" s="118"/>
      <c r="AHB101" s="118"/>
      <c r="AHC101" s="118"/>
      <c r="AHD101" s="118"/>
      <c r="AHE101" s="118"/>
      <c r="AHF101" s="118"/>
      <c r="AHG101" s="118"/>
      <c r="AHH101" s="118"/>
      <c r="AHI101" s="118"/>
      <c r="AHJ101" s="118"/>
      <c r="AHK101" s="118"/>
      <c r="AHL101" s="118"/>
      <c r="AHM101" s="118"/>
      <c r="AHN101" s="118"/>
      <c r="AHO101" s="118"/>
      <c r="AHP101" s="118"/>
      <c r="AHQ101" s="118"/>
      <c r="AHR101" s="118"/>
      <c r="AHS101" s="118"/>
      <c r="AHT101" s="118"/>
      <c r="AHU101" s="118"/>
      <c r="AHV101" s="118"/>
      <c r="AHW101" s="118"/>
      <c r="AHX101" s="118"/>
      <c r="AHY101" s="118"/>
      <c r="AHZ101" s="118"/>
      <c r="AIA101" s="118"/>
      <c r="AIB101" s="118"/>
      <c r="AIC101" s="118"/>
      <c r="AID101" s="118"/>
      <c r="AIE101" s="118"/>
      <c r="AIF101" s="118"/>
      <c r="AIG101" s="118"/>
      <c r="AIH101" s="118"/>
      <c r="AII101" s="118"/>
      <c r="AIJ101" s="118"/>
      <c r="AIK101" s="118"/>
      <c r="AIL101" s="118"/>
      <c r="AIM101" s="118"/>
      <c r="AIN101" s="118"/>
      <c r="AIO101" s="118"/>
      <c r="AIP101" s="118"/>
      <c r="AIQ101" s="118"/>
      <c r="AIR101" s="118"/>
      <c r="AIS101" s="118"/>
      <c r="AIT101" s="118"/>
      <c r="AIU101" s="118"/>
      <c r="AIV101" s="118"/>
      <c r="AIW101" s="118"/>
      <c r="AIX101" s="118"/>
      <c r="AIY101" s="118"/>
      <c r="AIZ101" s="118"/>
      <c r="AJA101" s="118"/>
      <c r="AJB101" s="118"/>
      <c r="AJC101" s="118"/>
      <c r="AJD101" s="118"/>
      <c r="AJE101" s="118"/>
      <c r="AJF101" s="118"/>
      <c r="AJG101" s="118"/>
      <c r="AJH101" s="118"/>
      <c r="AJI101" s="118"/>
      <c r="AJJ101" s="118"/>
      <c r="AJK101" s="118"/>
      <c r="AJL101" s="118"/>
      <c r="AJM101" s="118"/>
      <c r="AJN101" s="118"/>
      <c r="AJO101" s="118"/>
      <c r="AJP101" s="118"/>
      <c r="AJQ101" s="118"/>
      <c r="AJR101" s="118"/>
      <c r="AJS101" s="118"/>
      <c r="AJT101" s="118"/>
      <c r="AJU101" s="118"/>
      <c r="AJV101" s="118"/>
      <c r="AJW101" s="118"/>
      <c r="AJX101" s="118"/>
      <c r="AJY101" s="118"/>
      <c r="AJZ101" s="118"/>
      <c r="AKA101" s="118"/>
      <c r="AKB101" s="118"/>
      <c r="AKC101" s="118"/>
      <c r="AKD101" s="118"/>
      <c r="AKE101" s="118"/>
      <c r="AKF101" s="118"/>
      <c r="AKG101" s="118"/>
      <c r="AKH101" s="118"/>
      <c r="AKI101" s="118"/>
      <c r="AKJ101" s="118"/>
      <c r="AKK101" s="118"/>
      <c r="AKL101" s="118"/>
      <c r="AKM101" s="118"/>
      <c r="AKN101" s="118"/>
      <c r="AKO101" s="118"/>
      <c r="AKP101" s="118"/>
      <c r="AKQ101" s="118"/>
      <c r="AKR101" s="118"/>
      <c r="AKS101" s="118"/>
      <c r="AKT101" s="118"/>
      <c r="AKU101" s="118"/>
      <c r="AKV101" s="118"/>
      <c r="AKW101" s="118"/>
      <c r="AKX101" s="118"/>
      <c r="AKY101" s="118"/>
      <c r="AKZ101" s="118"/>
      <c r="ALA101" s="118"/>
      <c r="ALB101" s="118"/>
      <c r="ALC101" s="118"/>
      <c r="ALD101" s="118"/>
      <c r="ALE101" s="118"/>
      <c r="ALF101" s="118"/>
      <c r="ALG101" s="118"/>
      <c r="ALH101" s="118"/>
      <c r="ALI101" s="118"/>
      <c r="ALJ101" s="118"/>
      <c r="ALK101" s="118"/>
      <c r="ALL101" s="118"/>
      <c r="ALM101" s="118"/>
      <c r="ALN101" s="118"/>
      <c r="ALO101" s="118"/>
      <c r="ALP101" s="118"/>
      <c r="ALQ101" s="118"/>
      <c r="ALR101" s="118"/>
      <c r="ALS101" s="118"/>
      <c r="ALT101" s="118"/>
      <c r="ALU101" s="118"/>
      <c r="ALV101" s="118"/>
      <c r="ALW101" s="118"/>
      <c r="ALX101" s="118"/>
      <c r="ALY101" s="118"/>
      <c r="ALZ101" s="118"/>
      <c r="AMA101" s="118"/>
      <c r="AMB101" s="118"/>
      <c r="AMC101" s="118"/>
      <c r="AMD101" s="118"/>
      <c r="AME101" s="118"/>
      <c r="AMF101" s="118"/>
      <c r="AMG101" s="118"/>
      <c r="AMH101" s="118"/>
      <c r="AMI101" s="118"/>
      <c r="AMJ101" s="118"/>
      <c r="AMK101" s="118"/>
      <c r="AML101" s="118"/>
      <c r="AMM101" s="118"/>
      <c r="AMN101" s="118"/>
      <c r="AMO101" s="118"/>
      <c r="AMP101" s="118"/>
      <c r="AMQ101" s="118"/>
      <c r="AMR101" s="118"/>
      <c r="AMS101" s="118"/>
      <c r="AMT101" s="118"/>
      <c r="AMU101" s="118"/>
      <c r="AMV101" s="118"/>
      <c r="AMW101" s="118"/>
      <c r="AMX101" s="118"/>
      <c r="AMY101" s="118"/>
      <c r="AMZ101" s="118"/>
      <c r="ANA101" s="118"/>
      <c r="ANB101" s="118"/>
      <c r="ANC101" s="118"/>
      <c r="AND101" s="118"/>
      <c r="ANE101" s="118"/>
      <c r="ANF101" s="118"/>
      <c r="ANG101" s="118"/>
      <c r="ANH101" s="118"/>
      <c r="ANI101" s="118"/>
      <c r="ANJ101" s="118"/>
      <c r="ANK101" s="118"/>
      <c r="ANL101" s="118"/>
      <c r="ANM101" s="118"/>
      <c r="ANN101" s="118"/>
      <c r="ANO101" s="118"/>
      <c r="ANP101" s="118"/>
      <c r="ANQ101" s="118"/>
      <c r="ANR101" s="118"/>
      <c r="ANS101" s="118"/>
      <c r="ANT101" s="118"/>
      <c r="ANU101" s="118"/>
      <c r="ANV101" s="118"/>
      <c r="ANW101" s="118"/>
      <c r="ANX101" s="118"/>
      <c r="ANY101" s="118"/>
      <c r="ANZ101" s="118"/>
      <c r="AOA101" s="118"/>
      <c r="AOB101" s="118"/>
      <c r="AOC101" s="118"/>
      <c r="AOD101" s="118"/>
      <c r="AOE101" s="118"/>
      <c r="AOF101" s="118"/>
      <c r="AOG101" s="118"/>
      <c r="AOH101" s="118"/>
      <c r="AOI101" s="118"/>
      <c r="AOJ101" s="118"/>
      <c r="AOK101" s="118"/>
      <c r="AOL101" s="118"/>
      <c r="AOM101" s="118"/>
      <c r="AON101" s="118"/>
      <c r="AOO101" s="118"/>
      <c r="AOP101" s="118"/>
      <c r="AOQ101" s="118"/>
      <c r="AOR101" s="118"/>
      <c r="AOS101" s="118"/>
      <c r="AOT101" s="118"/>
      <c r="AOU101" s="118"/>
      <c r="AOV101" s="118"/>
      <c r="AOW101" s="118"/>
      <c r="AOX101" s="118"/>
      <c r="AOY101" s="118"/>
      <c r="AOZ101" s="118"/>
      <c r="APA101" s="118"/>
      <c r="APB101" s="118"/>
      <c r="APC101" s="118"/>
      <c r="APD101" s="118"/>
      <c r="APE101" s="118"/>
      <c r="APF101" s="118"/>
      <c r="APG101" s="118"/>
      <c r="APH101" s="118"/>
      <c r="API101" s="118"/>
      <c r="APJ101" s="118"/>
      <c r="APK101" s="118"/>
      <c r="APL101" s="118"/>
      <c r="APM101" s="118"/>
      <c r="APN101" s="118"/>
      <c r="APO101" s="118"/>
      <c r="APP101" s="118"/>
      <c r="APQ101" s="118"/>
      <c r="APR101" s="118"/>
      <c r="APS101" s="118"/>
      <c r="APT101" s="118"/>
      <c r="APU101" s="118"/>
      <c r="APV101" s="118"/>
      <c r="APW101" s="118"/>
      <c r="APX101" s="118"/>
      <c r="APY101" s="118"/>
      <c r="APZ101" s="118"/>
      <c r="AQA101" s="118"/>
      <c r="AQB101" s="118"/>
      <c r="AQC101" s="118"/>
      <c r="AQD101" s="118"/>
      <c r="AQE101" s="118"/>
      <c r="AQF101" s="118"/>
      <c r="AQG101" s="118"/>
      <c r="AQH101" s="118"/>
      <c r="AQI101" s="118"/>
      <c r="AQJ101" s="118"/>
      <c r="AQK101" s="118"/>
      <c r="AQL101" s="118"/>
      <c r="AQM101" s="118"/>
      <c r="AQN101" s="118"/>
      <c r="AQO101" s="118"/>
      <c r="AQP101" s="118"/>
      <c r="AQQ101" s="118"/>
      <c r="AQR101" s="118"/>
      <c r="AQS101" s="118"/>
      <c r="AQT101" s="118"/>
      <c r="AQU101" s="118"/>
      <c r="AQV101" s="118"/>
      <c r="AQW101" s="118"/>
      <c r="AQX101" s="118"/>
      <c r="AQY101" s="118"/>
      <c r="AQZ101" s="118"/>
      <c r="ARA101" s="118"/>
      <c r="ARB101" s="118"/>
      <c r="ARC101" s="118"/>
      <c r="ARD101" s="118"/>
      <c r="ARE101" s="118"/>
      <c r="ARF101" s="118"/>
      <c r="ARG101" s="118"/>
      <c r="ARH101" s="118"/>
      <c r="ARI101" s="118"/>
      <c r="ARJ101" s="118"/>
      <c r="ARK101" s="118"/>
      <c r="ARL101" s="118"/>
      <c r="ARM101" s="118"/>
      <c r="ARN101" s="118"/>
      <c r="ARO101" s="118"/>
      <c r="ARP101" s="118"/>
      <c r="ARQ101" s="118"/>
      <c r="ARR101" s="118"/>
      <c r="ARS101" s="118"/>
      <c r="ART101" s="118"/>
      <c r="ARU101" s="118"/>
      <c r="ARV101" s="118"/>
      <c r="ARW101" s="118"/>
      <c r="ARX101" s="118"/>
      <c r="ARY101" s="118"/>
      <c r="ARZ101" s="118"/>
      <c r="ASA101" s="118"/>
      <c r="ASB101" s="118"/>
      <c r="ASC101" s="118"/>
      <c r="ASD101" s="118"/>
      <c r="ASE101" s="118"/>
      <c r="ASF101" s="118"/>
      <c r="ASG101" s="118"/>
      <c r="ASH101" s="118"/>
      <c r="ASI101" s="118"/>
      <c r="ASJ101" s="118"/>
      <c r="ASK101" s="118"/>
      <c r="ASL101" s="118"/>
      <c r="ASM101" s="118"/>
      <c r="ASN101" s="118"/>
      <c r="ASO101" s="118"/>
      <c r="ASP101" s="118"/>
      <c r="ASQ101" s="118"/>
      <c r="ASR101" s="118"/>
      <c r="ASS101" s="118"/>
      <c r="AST101" s="118"/>
      <c r="ASU101" s="118"/>
      <c r="ASV101" s="118"/>
      <c r="ASW101" s="118"/>
      <c r="ASX101" s="118"/>
      <c r="ASY101" s="118"/>
      <c r="ASZ101" s="118"/>
      <c r="ATA101" s="118"/>
      <c r="ATB101" s="118"/>
      <c r="ATC101" s="118"/>
      <c r="ATD101" s="118"/>
      <c r="ATE101" s="118"/>
      <c r="ATF101" s="118"/>
      <c r="ATG101" s="118"/>
      <c r="ATH101" s="118"/>
      <c r="ATI101" s="118"/>
      <c r="ATJ101" s="118"/>
      <c r="ATK101" s="118"/>
      <c r="ATL101" s="118"/>
      <c r="ATM101" s="118"/>
      <c r="ATN101" s="118"/>
      <c r="ATO101" s="118"/>
      <c r="ATP101" s="118"/>
      <c r="ATQ101" s="118"/>
      <c r="ATR101" s="118"/>
      <c r="ATS101" s="118"/>
      <c r="ATT101" s="118"/>
      <c r="ATU101" s="118"/>
      <c r="ATV101" s="118"/>
      <c r="ATW101" s="118"/>
      <c r="ATX101" s="118"/>
      <c r="ATY101" s="118"/>
      <c r="ATZ101" s="118"/>
      <c r="AUA101" s="118"/>
      <c r="AUB101" s="118"/>
      <c r="AUC101" s="118"/>
      <c r="AUD101" s="118"/>
      <c r="AUE101" s="118"/>
      <c r="AUF101" s="118"/>
      <c r="AUG101" s="118"/>
      <c r="AUH101" s="118"/>
      <c r="AUI101" s="118"/>
      <c r="AUJ101" s="118"/>
      <c r="AUK101" s="118"/>
      <c r="AUL101" s="118"/>
      <c r="AUM101" s="118"/>
      <c r="AUN101" s="118"/>
      <c r="AUO101" s="118"/>
      <c r="AUP101" s="118"/>
      <c r="AUQ101" s="118"/>
      <c r="AUR101" s="118"/>
      <c r="AUS101" s="118"/>
      <c r="AUT101" s="118"/>
      <c r="AUU101" s="118"/>
      <c r="AUV101" s="118"/>
      <c r="AUW101" s="118"/>
      <c r="AUX101" s="118"/>
      <c r="AUY101" s="118"/>
      <c r="AUZ101" s="118"/>
      <c r="AVA101" s="118"/>
      <c r="AVB101" s="118"/>
      <c r="AVC101" s="118"/>
      <c r="AVD101" s="118"/>
      <c r="AVE101" s="118"/>
      <c r="AVF101" s="118"/>
      <c r="AVG101" s="118"/>
      <c r="AVH101" s="118"/>
      <c r="AVI101" s="118"/>
      <c r="AVJ101" s="118"/>
      <c r="AVK101" s="118"/>
      <c r="AVL101" s="118"/>
      <c r="AVM101" s="118"/>
      <c r="AVN101" s="118"/>
      <c r="AVO101" s="118"/>
      <c r="AVP101" s="118"/>
      <c r="AVQ101" s="118"/>
      <c r="AVR101" s="118"/>
      <c r="AVS101" s="118"/>
      <c r="AVT101" s="118"/>
      <c r="AVU101" s="118"/>
      <c r="AVV101" s="118"/>
      <c r="AVW101" s="118"/>
      <c r="AVX101" s="118"/>
      <c r="AVY101" s="118"/>
      <c r="AVZ101" s="118"/>
      <c r="AWA101" s="118"/>
      <c r="AWB101" s="118"/>
      <c r="AWC101" s="118"/>
      <c r="AWD101" s="118"/>
    </row>
    <row r="105" spans="1:1278" s="571" customFormat="1">
      <c r="A105" s="576"/>
      <c r="B105" s="577"/>
      <c r="C105" s="578"/>
      <c r="D105" s="576"/>
      <c r="E105" s="579"/>
      <c r="F105" s="576"/>
      <c r="G105" s="585"/>
      <c r="H105" s="585">
        <f>+'[13]Planilha Orç'!$I$466</f>
        <v>74555961.980000004</v>
      </c>
      <c r="I105" s="585">
        <f>'[13]Planilha Orç'!$I$463</f>
        <v>59757171.420000009</v>
      </c>
      <c r="J105" s="118"/>
      <c r="L105" s="572"/>
      <c r="M105" s="573"/>
      <c r="N105" s="118"/>
      <c r="O105" s="573"/>
      <c r="P105" s="118"/>
      <c r="Q105" s="573"/>
      <c r="R105" s="118"/>
      <c r="S105" s="573"/>
      <c r="T105" s="118"/>
      <c r="U105" s="573"/>
      <c r="V105" s="185"/>
      <c r="W105" s="573"/>
      <c r="X105" s="118"/>
      <c r="Y105" s="573"/>
      <c r="Z105" s="118"/>
      <c r="AA105" s="118"/>
      <c r="AB105" s="118"/>
      <c r="AC105" s="118"/>
      <c r="AD105" s="118"/>
      <c r="AE105" s="118"/>
      <c r="AF105" s="118"/>
      <c r="AG105" s="574"/>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573"/>
      <c r="BF105" s="118"/>
      <c r="BG105" s="118"/>
      <c r="BH105" s="118"/>
      <c r="BI105" s="573"/>
      <c r="BJ105" s="589"/>
      <c r="BK105" s="118"/>
      <c r="BL105" s="118"/>
      <c r="BM105" s="118"/>
      <c r="BN105" s="118"/>
      <c r="BO105" s="118"/>
      <c r="BP105" s="118"/>
      <c r="BQ105" s="118"/>
      <c r="BR105" s="118"/>
      <c r="BS105" s="118"/>
      <c r="BT105" s="118"/>
      <c r="BU105" s="573"/>
      <c r="BV105" s="118"/>
      <c r="BW105" s="573"/>
      <c r="BX105" s="118"/>
      <c r="BY105" s="573"/>
      <c r="BZ105" s="118"/>
      <c r="CA105" s="121"/>
      <c r="CB105" s="121"/>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c r="HQ105" s="118"/>
      <c r="HR105" s="118"/>
      <c r="HS105" s="118"/>
      <c r="HT105" s="118"/>
      <c r="HU105" s="118"/>
      <c r="HV105" s="118"/>
      <c r="HW105" s="118"/>
      <c r="HX105" s="118"/>
      <c r="HY105" s="118"/>
      <c r="HZ105" s="118"/>
      <c r="IA105" s="118"/>
      <c r="IB105" s="118"/>
      <c r="IC105" s="118"/>
      <c r="ID105" s="118"/>
      <c r="IE105" s="118"/>
      <c r="IF105" s="118"/>
      <c r="IG105" s="118"/>
      <c r="IH105" s="118"/>
      <c r="II105" s="118"/>
      <c r="IJ105" s="118"/>
      <c r="IK105" s="118"/>
      <c r="IL105" s="118"/>
      <c r="IM105" s="118"/>
      <c r="IN105" s="118"/>
      <c r="IO105" s="118"/>
      <c r="IP105" s="118"/>
      <c r="IQ105" s="118"/>
      <c r="IR105" s="118"/>
      <c r="IS105" s="118"/>
      <c r="IT105" s="118"/>
      <c r="IU105" s="118"/>
      <c r="IV105" s="118"/>
      <c r="IW105" s="118"/>
      <c r="IX105" s="118"/>
      <c r="IY105" s="118"/>
      <c r="IZ105" s="118"/>
      <c r="JA105" s="118"/>
      <c r="JB105" s="118"/>
      <c r="JC105" s="118"/>
      <c r="JD105" s="118"/>
      <c r="JE105" s="118"/>
      <c r="JF105" s="118"/>
      <c r="JG105" s="118"/>
      <c r="JH105" s="118"/>
      <c r="JI105" s="118"/>
      <c r="JJ105" s="118"/>
      <c r="JK105" s="118"/>
      <c r="JL105" s="118"/>
      <c r="JM105" s="118"/>
      <c r="JN105" s="118"/>
      <c r="JO105" s="118"/>
      <c r="JP105" s="118"/>
      <c r="JQ105" s="118"/>
      <c r="JR105" s="118"/>
      <c r="JS105" s="118"/>
      <c r="JT105" s="118"/>
      <c r="JU105" s="118"/>
      <c r="JV105" s="118"/>
      <c r="JW105" s="118"/>
      <c r="JX105" s="118"/>
      <c r="JY105" s="118"/>
      <c r="JZ105" s="118"/>
      <c r="KA105" s="118"/>
      <c r="KB105" s="118"/>
      <c r="KC105" s="118"/>
      <c r="KD105" s="118"/>
      <c r="KE105" s="118"/>
      <c r="KF105" s="118"/>
      <c r="KG105" s="118"/>
      <c r="KH105" s="118"/>
      <c r="KI105" s="118"/>
      <c r="KJ105" s="118"/>
      <c r="KK105" s="118"/>
      <c r="KL105" s="118"/>
      <c r="KM105" s="118"/>
      <c r="KN105" s="118"/>
      <c r="KO105" s="118"/>
      <c r="KP105" s="118"/>
      <c r="KQ105" s="118"/>
      <c r="KR105" s="118"/>
      <c r="KS105" s="118"/>
      <c r="KT105" s="118"/>
      <c r="KU105" s="118"/>
      <c r="KV105" s="118"/>
      <c r="KW105" s="118"/>
      <c r="KX105" s="118"/>
      <c r="KY105" s="118"/>
      <c r="KZ105" s="118"/>
      <c r="LA105" s="118"/>
      <c r="LB105" s="118"/>
      <c r="LC105" s="118"/>
      <c r="LD105" s="118"/>
      <c r="LE105" s="118"/>
      <c r="LF105" s="118"/>
      <c r="LG105" s="118"/>
      <c r="LH105" s="118"/>
      <c r="LI105" s="118"/>
      <c r="LJ105" s="118"/>
      <c r="LK105" s="118"/>
      <c r="LL105" s="118"/>
      <c r="LM105" s="118"/>
      <c r="LN105" s="118"/>
      <c r="LO105" s="118"/>
      <c r="LP105" s="118"/>
      <c r="LQ105" s="118"/>
      <c r="LR105" s="118"/>
      <c r="LS105" s="118"/>
      <c r="LT105" s="118"/>
      <c r="LU105" s="118"/>
      <c r="LV105" s="118"/>
      <c r="LW105" s="118"/>
      <c r="LX105" s="118"/>
      <c r="LY105" s="118"/>
      <c r="LZ105" s="118"/>
      <c r="MA105" s="118"/>
      <c r="MB105" s="118"/>
      <c r="MC105" s="118"/>
      <c r="MD105" s="118"/>
      <c r="ME105" s="118"/>
      <c r="MF105" s="118"/>
      <c r="MG105" s="118"/>
      <c r="MH105" s="118"/>
      <c r="MI105" s="118"/>
      <c r="MJ105" s="118"/>
      <c r="MK105" s="118"/>
      <c r="ML105" s="118"/>
      <c r="MM105" s="118"/>
      <c r="MN105" s="118"/>
      <c r="MO105" s="118"/>
      <c r="MP105" s="118"/>
      <c r="MQ105" s="118"/>
      <c r="MR105" s="118"/>
      <c r="MS105" s="118"/>
      <c r="MT105" s="118"/>
      <c r="MU105" s="118"/>
      <c r="MV105" s="118"/>
      <c r="MW105" s="118"/>
      <c r="MX105" s="118"/>
      <c r="MY105" s="118"/>
      <c r="MZ105" s="118"/>
      <c r="NA105" s="118"/>
      <c r="NB105" s="118"/>
      <c r="NC105" s="118"/>
      <c r="ND105" s="118"/>
      <c r="NE105" s="118"/>
      <c r="NF105" s="118"/>
      <c r="NG105" s="118"/>
      <c r="NH105" s="118"/>
      <c r="NI105" s="118"/>
      <c r="NJ105" s="118"/>
      <c r="NK105" s="118"/>
      <c r="NL105" s="118"/>
      <c r="NM105" s="118"/>
      <c r="NN105" s="118"/>
      <c r="NO105" s="118"/>
      <c r="NP105" s="118"/>
      <c r="NQ105" s="118"/>
      <c r="NR105" s="118"/>
      <c r="NS105" s="118"/>
      <c r="NT105" s="118"/>
      <c r="NU105" s="118"/>
      <c r="NV105" s="118"/>
      <c r="NW105" s="118"/>
      <c r="NX105" s="118"/>
      <c r="NY105" s="118"/>
      <c r="NZ105" s="118"/>
      <c r="OA105" s="118"/>
      <c r="OB105" s="118"/>
      <c r="OC105" s="118"/>
      <c r="OD105" s="118"/>
      <c r="OE105" s="118"/>
      <c r="OF105" s="118"/>
      <c r="OG105" s="118"/>
      <c r="OH105" s="118"/>
      <c r="OI105" s="118"/>
      <c r="OJ105" s="118"/>
      <c r="OK105" s="118"/>
      <c r="OL105" s="118"/>
      <c r="OM105" s="118"/>
      <c r="ON105" s="118"/>
      <c r="OO105" s="118"/>
      <c r="OP105" s="118"/>
      <c r="OQ105" s="118"/>
      <c r="OR105" s="118"/>
      <c r="OS105" s="118"/>
      <c r="OT105" s="118"/>
      <c r="OU105" s="118"/>
      <c r="OV105" s="118"/>
      <c r="OW105" s="118"/>
      <c r="OX105" s="118"/>
      <c r="OY105" s="118"/>
      <c r="OZ105" s="118"/>
      <c r="PA105" s="118"/>
      <c r="PB105" s="118"/>
      <c r="PC105" s="118"/>
      <c r="PD105" s="118"/>
      <c r="PE105" s="118"/>
      <c r="PF105" s="118"/>
      <c r="PG105" s="118"/>
      <c r="PH105" s="118"/>
      <c r="PI105" s="118"/>
      <c r="PJ105" s="118"/>
      <c r="PK105" s="118"/>
      <c r="PL105" s="118"/>
      <c r="PM105" s="118"/>
      <c r="PN105" s="118"/>
      <c r="PO105" s="118"/>
      <c r="PP105" s="118"/>
      <c r="PQ105" s="118"/>
      <c r="PR105" s="118"/>
      <c r="PS105" s="118"/>
      <c r="PT105" s="118"/>
      <c r="PU105" s="118"/>
      <c r="PV105" s="118"/>
      <c r="PW105" s="118"/>
      <c r="PX105" s="118"/>
      <c r="PY105" s="118"/>
      <c r="PZ105" s="118"/>
      <c r="QA105" s="118"/>
      <c r="QB105" s="118"/>
      <c r="QC105" s="118"/>
      <c r="QD105" s="118"/>
      <c r="QE105" s="118"/>
      <c r="QF105" s="118"/>
      <c r="QG105" s="118"/>
      <c r="QH105" s="118"/>
      <c r="QI105" s="118"/>
      <c r="QJ105" s="118"/>
      <c r="QK105" s="118"/>
      <c r="QL105" s="118"/>
      <c r="QM105" s="118"/>
      <c r="QN105" s="118"/>
      <c r="QO105" s="118"/>
      <c r="QP105" s="118"/>
      <c r="QQ105" s="118"/>
      <c r="QR105" s="118"/>
      <c r="QS105" s="118"/>
      <c r="QT105" s="118"/>
      <c r="QU105" s="118"/>
      <c r="QV105" s="118"/>
      <c r="QW105" s="118"/>
      <c r="QX105" s="118"/>
      <c r="QY105" s="118"/>
      <c r="QZ105" s="118"/>
      <c r="RA105" s="118"/>
      <c r="RB105" s="118"/>
      <c r="RC105" s="118"/>
      <c r="RD105" s="118"/>
      <c r="RE105" s="118"/>
      <c r="RF105" s="118"/>
      <c r="RG105" s="118"/>
      <c r="RH105" s="118"/>
      <c r="RI105" s="118"/>
      <c r="RJ105" s="118"/>
      <c r="RK105" s="118"/>
      <c r="RL105" s="118"/>
      <c r="RM105" s="118"/>
      <c r="RN105" s="118"/>
      <c r="RO105" s="118"/>
      <c r="RP105" s="118"/>
      <c r="RQ105" s="118"/>
      <c r="RR105" s="118"/>
      <c r="RS105" s="118"/>
      <c r="RT105" s="118"/>
      <c r="RU105" s="118"/>
      <c r="RV105" s="118"/>
      <c r="RW105" s="118"/>
      <c r="RX105" s="118"/>
      <c r="RY105" s="118"/>
      <c r="RZ105" s="118"/>
      <c r="SA105" s="118"/>
      <c r="SB105" s="118"/>
      <c r="SC105" s="118"/>
      <c r="SD105" s="118"/>
      <c r="SE105" s="118"/>
      <c r="SF105" s="118"/>
      <c r="SG105" s="118"/>
      <c r="SH105" s="118"/>
      <c r="SI105" s="118"/>
      <c r="SJ105" s="118"/>
      <c r="SK105" s="118"/>
      <c r="SL105" s="118"/>
      <c r="SM105" s="118"/>
      <c r="SN105" s="118"/>
      <c r="SO105" s="118"/>
      <c r="SP105" s="118"/>
      <c r="SQ105" s="118"/>
      <c r="SR105" s="118"/>
      <c r="SS105" s="118"/>
      <c r="ST105" s="118"/>
      <c r="SU105" s="118"/>
      <c r="SV105" s="118"/>
      <c r="SW105" s="118"/>
      <c r="SX105" s="118"/>
      <c r="SY105" s="118"/>
      <c r="SZ105" s="118"/>
      <c r="TA105" s="118"/>
      <c r="TB105" s="118"/>
      <c r="TC105" s="118"/>
      <c r="TD105" s="118"/>
      <c r="TE105" s="118"/>
      <c r="TF105" s="118"/>
      <c r="TG105" s="118"/>
      <c r="TH105" s="118"/>
      <c r="TI105" s="118"/>
      <c r="TJ105" s="118"/>
      <c r="TK105" s="118"/>
      <c r="TL105" s="118"/>
      <c r="TM105" s="118"/>
      <c r="TN105" s="118"/>
      <c r="TO105" s="118"/>
      <c r="TP105" s="118"/>
      <c r="TQ105" s="118"/>
      <c r="TR105" s="118"/>
      <c r="TS105" s="118"/>
      <c r="TT105" s="118"/>
      <c r="TU105" s="118"/>
      <c r="TV105" s="118"/>
      <c r="TW105" s="118"/>
      <c r="TX105" s="118"/>
      <c r="TY105" s="118"/>
      <c r="TZ105" s="118"/>
      <c r="UA105" s="118"/>
      <c r="UB105" s="118"/>
      <c r="UC105" s="118"/>
      <c r="UD105" s="118"/>
      <c r="UE105" s="118"/>
      <c r="UF105" s="118"/>
      <c r="UG105" s="118"/>
      <c r="UH105" s="118"/>
      <c r="UI105" s="118"/>
      <c r="UJ105" s="118"/>
      <c r="UK105" s="118"/>
      <c r="UL105" s="118"/>
      <c r="UM105" s="118"/>
      <c r="UN105" s="118"/>
      <c r="UO105" s="118"/>
      <c r="UP105" s="118"/>
      <c r="UQ105" s="118"/>
      <c r="UR105" s="118"/>
      <c r="US105" s="118"/>
      <c r="UT105" s="118"/>
      <c r="UU105" s="118"/>
      <c r="UV105" s="118"/>
      <c r="UW105" s="118"/>
      <c r="UX105" s="118"/>
      <c r="UY105" s="118"/>
      <c r="UZ105" s="118"/>
      <c r="VA105" s="118"/>
      <c r="VB105" s="118"/>
      <c r="VC105" s="118"/>
      <c r="VD105" s="118"/>
      <c r="VE105" s="118"/>
      <c r="VF105" s="118"/>
      <c r="VG105" s="118"/>
      <c r="VH105" s="118"/>
      <c r="VI105" s="118"/>
      <c r="VJ105" s="118"/>
      <c r="VK105" s="118"/>
      <c r="VL105" s="118"/>
      <c r="VM105" s="118"/>
      <c r="VN105" s="118"/>
      <c r="VO105" s="118"/>
      <c r="VP105" s="118"/>
      <c r="VQ105" s="118"/>
      <c r="VR105" s="118"/>
      <c r="VS105" s="118"/>
      <c r="VT105" s="118"/>
      <c r="VU105" s="118"/>
      <c r="VV105" s="118"/>
      <c r="VW105" s="118"/>
      <c r="VX105" s="118"/>
      <c r="VY105" s="118"/>
      <c r="VZ105" s="118"/>
      <c r="WA105" s="118"/>
      <c r="WB105" s="118"/>
      <c r="WC105" s="118"/>
      <c r="WD105" s="118"/>
      <c r="WE105" s="118"/>
      <c r="WF105" s="118"/>
      <c r="WG105" s="118"/>
      <c r="WH105" s="118"/>
      <c r="WI105" s="118"/>
      <c r="WJ105" s="118"/>
      <c r="WK105" s="118"/>
      <c r="WL105" s="118"/>
      <c r="WM105" s="118"/>
      <c r="WN105" s="118"/>
      <c r="WO105" s="118"/>
      <c r="WP105" s="118"/>
      <c r="WQ105" s="118"/>
      <c r="WR105" s="118"/>
      <c r="WS105" s="118"/>
      <c r="WT105" s="118"/>
      <c r="WU105" s="118"/>
      <c r="WV105" s="118"/>
      <c r="WW105" s="118"/>
      <c r="WX105" s="118"/>
      <c r="WY105" s="118"/>
      <c r="WZ105" s="118"/>
      <c r="XA105" s="118"/>
      <c r="XB105" s="118"/>
      <c r="XC105" s="118"/>
      <c r="XD105" s="118"/>
      <c r="XE105" s="118"/>
      <c r="XF105" s="118"/>
      <c r="XG105" s="118"/>
      <c r="XH105" s="118"/>
      <c r="XI105" s="118"/>
      <c r="XJ105" s="118"/>
      <c r="XK105" s="118"/>
      <c r="XL105" s="118"/>
      <c r="XM105" s="118"/>
      <c r="XN105" s="118"/>
      <c r="XO105" s="118"/>
      <c r="XP105" s="118"/>
      <c r="XQ105" s="118"/>
      <c r="XR105" s="118"/>
      <c r="XS105" s="118"/>
      <c r="XT105" s="118"/>
      <c r="XU105" s="118"/>
      <c r="XV105" s="118"/>
      <c r="XW105" s="118"/>
      <c r="XX105" s="118"/>
      <c r="XY105" s="118"/>
      <c r="XZ105" s="118"/>
      <c r="YA105" s="118"/>
      <c r="YB105" s="118"/>
      <c r="YC105" s="118"/>
      <c r="YD105" s="118"/>
      <c r="YE105" s="118"/>
      <c r="YF105" s="118"/>
      <c r="YG105" s="118"/>
      <c r="YH105" s="118"/>
      <c r="YI105" s="118"/>
      <c r="YJ105" s="118"/>
      <c r="YK105" s="118"/>
      <c r="YL105" s="118"/>
      <c r="YM105" s="118"/>
      <c r="YN105" s="118"/>
      <c r="YO105" s="118"/>
      <c r="YP105" s="118"/>
      <c r="YQ105" s="118"/>
      <c r="YR105" s="118"/>
      <c r="YS105" s="118"/>
      <c r="YT105" s="118"/>
      <c r="YU105" s="118"/>
      <c r="YV105" s="118"/>
      <c r="YW105" s="118"/>
      <c r="YX105" s="118"/>
      <c r="YY105" s="118"/>
      <c r="YZ105" s="118"/>
      <c r="ZA105" s="118"/>
      <c r="ZB105" s="118"/>
      <c r="ZC105" s="118"/>
      <c r="ZD105" s="118"/>
      <c r="ZE105" s="118"/>
      <c r="ZF105" s="118"/>
      <c r="ZG105" s="118"/>
      <c r="ZH105" s="118"/>
      <c r="ZI105" s="118"/>
      <c r="ZJ105" s="118"/>
      <c r="ZK105" s="118"/>
      <c r="ZL105" s="118"/>
      <c r="ZM105" s="118"/>
      <c r="ZN105" s="118"/>
      <c r="ZO105" s="118"/>
      <c r="ZP105" s="118"/>
      <c r="ZQ105" s="118"/>
      <c r="ZR105" s="118"/>
      <c r="ZS105" s="118"/>
      <c r="ZT105" s="118"/>
      <c r="ZU105" s="118"/>
      <c r="ZV105" s="118"/>
      <c r="ZW105" s="118"/>
      <c r="ZX105" s="118"/>
      <c r="ZY105" s="118"/>
      <c r="ZZ105" s="118"/>
      <c r="AAA105" s="118"/>
      <c r="AAB105" s="118"/>
      <c r="AAC105" s="118"/>
      <c r="AAD105" s="118"/>
      <c r="AAE105" s="118"/>
      <c r="AAF105" s="118"/>
      <c r="AAG105" s="118"/>
      <c r="AAH105" s="118"/>
      <c r="AAI105" s="118"/>
      <c r="AAJ105" s="118"/>
      <c r="AAK105" s="118"/>
      <c r="AAL105" s="118"/>
      <c r="AAM105" s="118"/>
      <c r="AAN105" s="118"/>
      <c r="AAO105" s="118"/>
      <c r="AAP105" s="118"/>
      <c r="AAQ105" s="118"/>
      <c r="AAR105" s="118"/>
      <c r="AAS105" s="118"/>
      <c r="AAT105" s="118"/>
      <c r="AAU105" s="118"/>
      <c r="AAV105" s="118"/>
      <c r="AAW105" s="118"/>
      <c r="AAX105" s="118"/>
      <c r="AAY105" s="118"/>
      <c r="AAZ105" s="118"/>
      <c r="ABA105" s="118"/>
      <c r="ABB105" s="118"/>
      <c r="ABC105" s="118"/>
      <c r="ABD105" s="118"/>
      <c r="ABE105" s="118"/>
      <c r="ABF105" s="118"/>
      <c r="ABG105" s="118"/>
      <c r="ABH105" s="118"/>
      <c r="ABI105" s="118"/>
      <c r="ABJ105" s="118"/>
      <c r="ABK105" s="118"/>
      <c r="ABL105" s="118"/>
      <c r="ABM105" s="118"/>
      <c r="ABN105" s="118"/>
      <c r="ABO105" s="118"/>
      <c r="ABP105" s="118"/>
      <c r="ABQ105" s="118"/>
      <c r="ABR105" s="118"/>
      <c r="ABS105" s="118"/>
      <c r="ABT105" s="118"/>
      <c r="ABU105" s="118"/>
      <c r="ABV105" s="118"/>
      <c r="ABW105" s="118"/>
      <c r="ABX105" s="118"/>
      <c r="ABY105" s="118"/>
      <c r="ABZ105" s="118"/>
      <c r="ACA105" s="118"/>
      <c r="ACB105" s="118"/>
      <c r="ACC105" s="118"/>
      <c r="ACD105" s="118"/>
      <c r="ACE105" s="118"/>
      <c r="ACF105" s="118"/>
      <c r="ACG105" s="118"/>
      <c r="ACH105" s="118"/>
      <c r="ACI105" s="118"/>
      <c r="ACJ105" s="118"/>
      <c r="ACK105" s="118"/>
      <c r="ACL105" s="118"/>
      <c r="ACM105" s="118"/>
      <c r="ACN105" s="118"/>
      <c r="ACO105" s="118"/>
      <c r="ACP105" s="118"/>
      <c r="ACQ105" s="118"/>
      <c r="ACR105" s="118"/>
      <c r="ACS105" s="118"/>
      <c r="ACT105" s="118"/>
      <c r="ACU105" s="118"/>
      <c r="ACV105" s="118"/>
      <c r="ACW105" s="118"/>
      <c r="ACX105" s="118"/>
      <c r="ACY105" s="118"/>
      <c r="ACZ105" s="118"/>
      <c r="ADA105" s="118"/>
      <c r="ADB105" s="118"/>
      <c r="ADC105" s="118"/>
      <c r="ADD105" s="118"/>
      <c r="ADE105" s="118"/>
      <c r="ADF105" s="118"/>
      <c r="ADG105" s="118"/>
      <c r="ADH105" s="118"/>
      <c r="ADI105" s="118"/>
      <c r="ADJ105" s="118"/>
      <c r="ADK105" s="118"/>
      <c r="ADL105" s="118"/>
      <c r="ADM105" s="118"/>
      <c r="ADN105" s="118"/>
      <c r="ADO105" s="118"/>
      <c r="ADP105" s="118"/>
      <c r="ADQ105" s="118"/>
      <c r="ADR105" s="118"/>
      <c r="ADS105" s="118"/>
      <c r="ADT105" s="118"/>
      <c r="ADU105" s="118"/>
      <c r="ADV105" s="118"/>
      <c r="ADW105" s="118"/>
      <c r="ADX105" s="118"/>
      <c r="ADY105" s="118"/>
      <c r="ADZ105" s="118"/>
      <c r="AEA105" s="118"/>
      <c r="AEB105" s="118"/>
      <c r="AEC105" s="118"/>
      <c r="AED105" s="118"/>
      <c r="AEE105" s="118"/>
      <c r="AEF105" s="118"/>
      <c r="AEG105" s="118"/>
      <c r="AEH105" s="118"/>
      <c r="AEI105" s="118"/>
      <c r="AEJ105" s="118"/>
      <c r="AEK105" s="118"/>
      <c r="AEL105" s="118"/>
      <c r="AEM105" s="118"/>
      <c r="AEN105" s="118"/>
      <c r="AEO105" s="118"/>
      <c r="AEP105" s="118"/>
      <c r="AEQ105" s="118"/>
      <c r="AER105" s="118"/>
      <c r="AES105" s="118"/>
      <c r="AET105" s="118"/>
      <c r="AEU105" s="118"/>
      <c r="AEV105" s="118"/>
      <c r="AEW105" s="118"/>
      <c r="AEX105" s="118"/>
      <c r="AEY105" s="118"/>
      <c r="AEZ105" s="118"/>
      <c r="AFA105" s="118"/>
      <c r="AFB105" s="118"/>
      <c r="AFC105" s="118"/>
      <c r="AFD105" s="118"/>
      <c r="AFE105" s="118"/>
      <c r="AFF105" s="118"/>
      <c r="AFG105" s="118"/>
      <c r="AFH105" s="118"/>
      <c r="AFI105" s="118"/>
      <c r="AFJ105" s="118"/>
      <c r="AFK105" s="118"/>
      <c r="AFL105" s="118"/>
      <c r="AFM105" s="118"/>
      <c r="AFN105" s="118"/>
      <c r="AFO105" s="118"/>
      <c r="AFP105" s="118"/>
      <c r="AFQ105" s="118"/>
      <c r="AFR105" s="118"/>
      <c r="AFS105" s="118"/>
      <c r="AFT105" s="118"/>
      <c r="AFU105" s="118"/>
      <c r="AFV105" s="118"/>
      <c r="AFW105" s="118"/>
      <c r="AFX105" s="118"/>
      <c r="AFY105" s="118"/>
      <c r="AFZ105" s="118"/>
      <c r="AGA105" s="118"/>
      <c r="AGB105" s="118"/>
      <c r="AGC105" s="118"/>
      <c r="AGD105" s="118"/>
      <c r="AGE105" s="118"/>
      <c r="AGF105" s="118"/>
      <c r="AGG105" s="118"/>
      <c r="AGH105" s="118"/>
      <c r="AGI105" s="118"/>
      <c r="AGJ105" s="118"/>
      <c r="AGK105" s="118"/>
      <c r="AGL105" s="118"/>
      <c r="AGM105" s="118"/>
      <c r="AGN105" s="118"/>
      <c r="AGO105" s="118"/>
      <c r="AGP105" s="118"/>
      <c r="AGQ105" s="118"/>
      <c r="AGR105" s="118"/>
      <c r="AGS105" s="118"/>
      <c r="AGT105" s="118"/>
      <c r="AGU105" s="118"/>
      <c r="AGV105" s="118"/>
      <c r="AGW105" s="118"/>
      <c r="AGX105" s="118"/>
      <c r="AGY105" s="118"/>
      <c r="AGZ105" s="118"/>
      <c r="AHA105" s="118"/>
      <c r="AHB105" s="118"/>
      <c r="AHC105" s="118"/>
      <c r="AHD105" s="118"/>
      <c r="AHE105" s="118"/>
      <c r="AHF105" s="118"/>
      <c r="AHG105" s="118"/>
      <c r="AHH105" s="118"/>
      <c r="AHI105" s="118"/>
      <c r="AHJ105" s="118"/>
      <c r="AHK105" s="118"/>
      <c r="AHL105" s="118"/>
      <c r="AHM105" s="118"/>
      <c r="AHN105" s="118"/>
      <c r="AHO105" s="118"/>
      <c r="AHP105" s="118"/>
      <c r="AHQ105" s="118"/>
      <c r="AHR105" s="118"/>
      <c r="AHS105" s="118"/>
      <c r="AHT105" s="118"/>
      <c r="AHU105" s="118"/>
      <c r="AHV105" s="118"/>
      <c r="AHW105" s="118"/>
      <c r="AHX105" s="118"/>
      <c r="AHY105" s="118"/>
      <c r="AHZ105" s="118"/>
      <c r="AIA105" s="118"/>
      <c r="AIB105" s="118"/>
      <c r="AIC105" s="118"/>
      <c r="AID105" s="118"/>
      <c r="AIE105" s="118"/>
      <c r="AIF105" s="118"/>
      <c r="AIG105" s="118"/>
      <c r="AIH105" s="118"/>
      <c r="AII105" s="118"/>
      <c r="AIJ105" s="118"/>
      <c r="AIK105" s="118"/>
      <c r="AIL105" s="118"/>
      <c r="AIM105" s="118"/>
      <c r="AIN105" s="118"/>
      <c r="AIO105" s="118"/>
      <c r="AIP105" s="118"/>
      <c r="AIQ105" s="118"/>
      <c r="AIR105" s="118"/>
      <c r="AIS105" s="118"/>
      <c r="AIT105" s="118"/>
      <c r="AIU105" s="118"/>
      <c r="AIV105" s="118"/>
      <c r="AIW105" s="118"/>
      <c r="AIX105" s="118"/>
      <c r="AIY105" s="118"/>
      <c r="AIZ105" s="118"/>
      <c r="AJA105" s="118"/>
      <c r="AJB105" s="118"/>
      <c r="AJC105" s="118"/>
      <c r="AJD105" s="118"/>
      <c r="AJE105" s="118"/>
      <c r="AJF105" s="118"/>
      <c r="AJG105" s="118"/>
      <c r="AJH105" s="118"/>
      <c r="AJI105" s="118"/>
      <c r="AJJ105" s="118"/>
      <c r="AJK105" s="118"/>
      <c r="AJL105" s="118"/>
      <c r="AJM105" s="118"/>
      <c r="AJN105" s="118"/>
      <c r="AJO105" s="118"/>
      <c r="AJP105" s="118"/>
      <c r="AJQ105" s="118"/>
      <c r="AJR105" s="118"/>
      <c r="AJS105" s="118"/>
      <c r="AJT105" s="118"/>
      <c r="AJU105" s="118"/>
      <c r="AJV105" s="118"/>
      <c r="AJW105" s="118"/>
      <c r="AJX105" s="118"/>
      <c r="AJY105" s="118"/>
      <c r="AJZ105" s="118"/>
      <c r="AKA105" s="118"/>
      <c r="AKB105" s="118"/>
      <c r="AKC105" s="118"/>
      <c r="AKD105" s="118"/>
      <c r="AKE105" s="118"/>
      <c r="AKF105" s="118"/>
      <c r="AKG105" s="118"/>
      <c r="AKH105" s="118"/>
      <c r="AKI105" s="118"/>
      <c r="AKJ105" s="118"/>
      <c r="AKK105" s="118"/>
      <c r="AKL105" s="118"/>
      <c r="AKM105" s="118"/>
      <c r="AKN105" s="118"/>
      <c r="AKO105" s="118"/>
      <c r="AKP105" s="118"/>
      <c r="AKQ105" s="118"/>
      <c r="AKR105" s="118"/>
      <c r="AKS105" s="118"/>
      <c r="AKT105" s="118"/>
      <c r="AKU105" s="118"/>
      <c r="AKV105" s="118"/>
      <c r="AKW105" s="118"/>
      <c r="AKX105" s="118"/>
      <c r="AKY105" s="118"/>
      <c r="AKZ105" s="118"/>
      <c r="ALA105" s="118"/>
      <c r="ALB105" s="118"/>
      <c r="ALC105" s="118"/>
      <c r="ALD105" s="118"/>
      <c r="ALE105" s="118"/>
      <c r="ALF105" s="118"/>
      <c r="ALG105" s="118"/>
      <c r="ALH105" s="118"/>
      <c r="ALI105" s="118"/>
      <c r="ALJ105" s="118"/>
      <c r="ALK105" s="118"/>
      <c r="ALL105" s="118"/>
      <c r="ALM105" s="118"/>
      <c r="ALN105" s="118"/>
      <c r="ALO105" s="118"/>
      <c r="ALP105" s="118"/>
      <c r="ALQ105" s="118"/>
      <c r="ALR105" s="118"/>
      <c r="ALS105" s="118"/>
      <c r="ALT105" s="118"/>
      <c r="ALU105" s="118"/>
      <c r="ALV105" s="118"/>
      <c r="ALW105" s="118"/>
      <c r="ALX105" s="118"/>
      <c r="ALY105" s="118"/>
      <c r="ALZ105" s="118"/>
      <c r="AMA105" s="118"/>
      <c r="AMB105" s="118"/>
      <c r="AMC105" s="118"/>
      <c r="AMD105" s="118"/>
      <c r="AME105" s="118"/>
      <c r="AMF105" s="118"/>
      <c r="AMG105" s="118"/>
      <c r="AMH105" s="118"/>
      <c r="AMI105" s="118"/>
      <c r="AMJ105" s="118"/>
      <c r="AMK105" s="118"/>
      <c r="AML105" s="118"/>
      <c r="AMM105" s="118"/>
      <c r="AMN105" s="118"/>
      <c r="AMO105" s="118"/>
      <c r="AMP105" s="118"/>
      <c r="AMQ105" s="118"/>
      <c r="AMR105" s="118"/>
      <c r="AMS105" s="118"/>
      <c r="AMT105" s="118"/>
      <c r="AMU105" s="118"/>
      <c r="AMV105" s="118"/>
      <c r="AMW105" s="118"/>
      <c r="AMX105" s="118"/>
      <c r="AMY105" s="118"/>
      <c r="AMZ105" s="118"/>
      <c r="ANA105" s="118"/>
      <c r="ANB105" s="118"/>
      <c r="ANC105" s="118"/>
      <c r="AND105" s="118"/>
      <c r="ANE105" s="118"/>
      <c r="ANF105" s="118"/>
      <c r="ANG105" s="118"/>
      <c r="ANH105" s="118"/>
      <c r="ANI105" s="118"/>
      <c r="ANJ105" s="118"/>
      <c r="ANK105" s="118"/>
      <c r="ANL105" s="118"/>
      <c r="ANM105" s="118"/>
      <c r="ANN105" s="118"/>
      <c r="ANO105" s="118"/>
      <c r="ANP105" s="118"/>
      <c r="ANQ105" s="118"/>
      <c r="ANR105" s="118"/>
      <c r="ANS105" s="118"/>
      <c r="ANT105" s="118"/>
      <c r="ANU105" s="118"/>
      <c r="ANV105" s="118"/>
      <c r="ANW105" s="118"/>
      <c r="ANX105" s="118"/>
      <c r="ANY105" s="118"/>
      <c r="ANZ105" s="118"/>
      <c r="AOA105" s="118"/>
      <c r="AOB105" s="118"/>
      <c r="AOC105" s="118"/>
      <c r="AOD105" s="118"/>
      <c r="AOE105" s="118"/>
      <c r="AOF105" s="118"/>
      <c r="AOG105" s="118"/>
      <c r="AOH105" s="118"/>
      <c r="AOI105" s="118"/>
      <c r="AOJ105" s="118"/>
      <c r="AOK105" s="118"/>
      <c r="AOL105" s="118"/>
      <c r="AOM105" s="118"/>
      <c r="AON105" s="118"/>
      <c r="AOO105" s="118"/>
      <c r="AOP105" s="118"/>
      <c r="AOQ105" s="118"/>
      <c r="AOR105" s="118"/>
      <c r="AOS105" s="118"/>
      <c r="AOT105" s="118"/>
      <c r="AOU105" s="118"/>
      <c r="AOV105" s="118"/>
      <c r="AOW105" s="118"/>
      <c r="AOX105" s="118"/>
      <c r="AOY105" s="118"/>
      <c r="AOZ105" s="118"/>
      <c r="APA105" s="118"/>
      <c r="APB105" s="118"/>
      <c r="APC105" s="118"/>
      <c r="APD105" s="118"/>
      <c r="APE105" s="118"/>
      <c r="APF105" s="118"/>
      <c r="APG105" s="118"/>
      <c r="APH105" s="118"/>
      <c r="API105" s="118"/>
      <c r="APJ105" s="118"/>
      <c r="APK105" s="118"/>
      <c r="APL105" s="118"/>
      <c r="APM105" s="118"/>
      <c r="APN105" s="118"/>
      <c r="APO105" s="118"/>
      <c r="APP105" s="118"/>
      <c r="APQ105" s="118"/>
      <c r="APR105" s="118"/>
      <c r="APS105" s="118"/>
      <c r="APT105" s="118"/>
      <c r="APU105" s="118"/>
      <c r="APV105" s="118"/>
      <c r="APW105" s="118"/>
      <c r="APX105" s="118"/>
      <c r="APY105" s="118"/>
      <c r="APZ105" s="118"/>
      <c r="AQA105" s="118"/>
      <c r="AQB105" s="118"/>
      <c r="AQC105" s="118"/>
      <c r="AQD105" s="118"/>
      <c r="AQE105" s="118"/>
      <c r="AQF105" s="118"/>
      <c r="AQG105" s="118"/>
      <c r="AQH105" s="118"/>
      <c r="AQI105" s="118"/>
      <c r="AQJ105" s="118"/>
      <c r="AQK105" s="118"/>
      <c r="AQL105" s="118"/>
      <c r="AQM105" s="118"/>
      <c r="AQN105" s="118"/>
      <c r="AQO105" s="118"/>
      <c r="AQP105" s="118"/>
      <c r="AQQ105" s="118"/>
      <c r="AQR105" s="118"/>
      <c r="AQS105" s="118"/>
      <c r="AQT105" s="118"/>
      <c r="AQU105" s="118"/>
      <c r="AQV105" s="118"/>
      <c r="AQW105" s="118"/>
      <c r="AQX105" s="118"/>
      <c r="AQY105" s="118"/>
      <c r="AQZ105" s="118"/>
      <c r="ARA105" s="118"/>
      <c r="ARB105" s="118"/>
      <c r="ARC105" s="118"/>
      <c r="ARD105" s="118"/>
      <c r="ARE105" s="118"/>
      <c r="ARF105" s="118"/>
      <c r="ARG105" s="118"/>
      <c r="ARH105" s="118"/>
      <c r="ARI105" s="118"/>
      <c r="ARJ105" s="118"/>
      <c r="ARK105" s="118"/>
      <c r="ARL105" s="118"/>
      <c r="ARM105" s="118"/>
      <c r="ARN105" s="118"/>
      <c r="ARO105" s="118"/>
      <c r="ARP105" s="118"/>
      <c r="ARQ105" s="118"/>
      <c r="ARR105" s="118"/>
      <c r="ARS105" s="118"/>
      <c r="ART105" s="118"/>
      <c r="ARU105" s="118"/>
      <c r="ARV105" s="118"/>
      <c r="ARW105" s="118"/>
      <c r="ARX105" s="118"/>
      <c r="ARY105" s="118"/>
      <c r="ARZ105" s="118"/>
      <c r="ASA105" s="118"/>
      <c r="ASB105" s="118"/>
      <c r="ASC105" s="118"/>
      <c r="ASD105" s="118"/>
      <c r="ASE105" s="118"/>
      <c r="ASF105" s="118"/>
      <c r="ASG105" s="118"/>
      <c r="ASH105" s="118"/>
      <c r="ASI105" s="118"/>
      <c r="ASJ105" s="118"/>
      <c r="ASK105" s="118"/>
      <c r="ASL105" s="118"/>
      <c r="ASM105" s="118"/>
      <c r="ASN105" s="118"/>
      <c r="ASO105" s="118"/>
      <c r="ASP105" s="118"/>
      <c r="ASQ105" s="118"/>
      <c r="ASR105" s="118"/>
      <c r="ASS105" s="118"/>
      <c r="AST105" s="118"/>
      <c r="ASU105" s="118"/>
      <c r="ASV105" s="118"/>
      <c r="ASW105" s="118"/>
      <c r="ASX105" s="118"/>
      <c r="ASY105" s="118"/>
      <c r="ASZ105" s="118"/>
      <c r="ATA105" s="118"/>
      <c r="ATB105" s="118"/>
      <c r="ATC105" s="118"/>
      <c r="ATD105" s="118"/>
      <c r="ATE105" s="118"/>
      <c r="ATF105" s="118"/>
      <c r="ATG105" s="118"/>
      <c r="ATH105" s="118"/>
      <c r="ATI105" s="118"/>
      <c r="ATJ105" s="118"/>
      <c r="ATK105" s="118"/>
      <c r="ATL105" s="118"/>
      <c r="ATM105" s="118"/>
      <c r="ATN105" s="118"/>
      <c r="ATO105" s="118"/>
      <c r="ATP105" s="118"/>
      <c r="ATQ105" s="118"/>
      <c r="ATR105" s="118"/>
      <c r="ATS105" s="118"/>
      <c r="ATT105" s="118"/>
      <c r="ATU105" s="118"/>
      <c r="ATV105" s="118"/>
      <c r="ATW105" s="118"/>
      <c r="ATX105" s="118"/>
      <c r="ATY105" s="118"/>
      <c r="ATZ105" s="118"/>
      <c r="AUA105" s="118"/>
      <c r="AUB105" s="118"/>
      <c r="AUC105" s="118"/>
      <c r="AUD105" s="118"/>
      <c r="AUE105" s="118"/>
      <c r="AUF105" s="118"/>
      <c r="AUG105" s="118"/>
      <c r="AUH105" s="118"/>
      <c r="AUI105" s="118"/>
      <c r="AUJ105" s="118"/>
      <c r="AUK105" s="118"/>
      <c r="AUL105" s="118"/>
      <c r="AUM105" s="118"/>
      <c r="AUN105" s="118"/>
      <c r="AUO105" s="118"/>
      <c r="AUP105" s="118"/>
      <c r="AUQ105" s="118"/>
      <c r="AUR105" s="118"/>
      <c r="AUS105" s="118"/>
      <c r="AUT105" s="118"/>
      <c r="AUU105" s="118"/>
      <c r="AUV105" s="118"/>
      <c r="AUW105" s="118"/>
      <c r="AUX105" s="118"/>
      <c r="AUY105" s="118"/>
      <c r="AUZ105" s="118"/>
      <c r="AVA105" s="118"/>
      <c r="AVB105" s="118"/>
      <c r="AVC105" s="118"/>
      <c r="AVD105" s="118"/>
      <c r="AVE105" s="118"/>
      <c r="AVF105" s="118"/>
      <c r="AVG105" s="118"/>
      <c r="AVH105" s="118"/>
      <c r="AVI105" s="118"/>
      <c r="AVJ105" s="118"/>
      <c r="AVK105" s="118"/>
      <c r="AVL105" s="118"/>
      <c r="AVM105" s="118"/>
      <c r="AVN105" s="118"/>
      <c r="AVO105" s="118"/>
      <c r="AVP105" s="118"/>
      <c r="AVQ105" s="118"/>
      <c r="AVR105" s="118"/>
      <c r="AVS105" s="118"/>
      <c r="AVT105" s="118"/>
      <c r="AVU105" s="118"/>
      <c r="AVV105" s="118"/>
      <c r="AVW105" s="118"/>
      <c r="AVX105" s="118"/>
      <c r="AVY105" s="118"/>
      <c r="AVZ105" s="118"/>
      <c r="AWA105" s="118"/>
      <c r="AWB105" s="118"/>
      <c r="AWC105" s="118"/>
      <c r="AWD105" s="118"/>
    </row>
    <row r="106" spans="1:1278" s="571" customFormat="1">
      <c r="A106" s="576"/>
      <c r="B106" s="577"/>
      <c r="C106" s="578"/>
      <c r="D106" s="576"/>
      <c r="E106" s="579"/>
      <c r="F106" s="576"/>
      <c r="G106" s="585"/>
      <c r="H106" s="585">
        <f>+'[14]Planilha Orç'!$I$467</f>
        <v>22569134.109999999</v>
      </c>
      <c r="I106" s="585">
        <f>'[14]Planilha Orç'!$I$464</f>
        <v>18128181.869999997</v>
      </c>
      <c r="J106" s="118"/>
      <c r="L106" s="572"/>
      <c r="M106" s="573"/>
      <c r="N106" s="118"/>
      <c r="O106" s="573"/>
      <c r="P106" s="118"/>
      <c r="Q106" s="573"/>
      <c r="R106" s="118"/>
      <c r="S106" s="573"/>
      <c r="T106" s="118"/>
      <c r="U106" s="573"/>
      <c r="V106" s="185"/>
      <c r="W106" s="573"/>
      <c r="X106" s="118"/>
      <c r="Y106" s="573"/>
      <c r="Z106" s="118"/>
      <c r="AA106" s="118"/>
      <c r="AB106" s="118"/>
      <c r="AC106" s="118"/>
      <c r="AD106" s="118"/>
      <c r="AE106" s="118"/>
      <c r="AF106" s="118"/>
      <c r="AG106" s="574"/>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573"/>
      <c r="BF106" s="118"/>
      <c r="BG106" s="118"/>
      <c r="BH106" s="118"/>
      <c r="BI106" s="573"/>
      <c r="BJ106" s="589"/>
      <c r="BK106" s="118"/>
      <c r="BL106" s="118"/>
      <c r="BM106" s="118"/>
      <c r="BN106" s="118"/>
      <c r="BO106" s="118"/>
      <c r="BP106" s="118"/>
      <c r="BQ106" s="118"/>
      <c r="BR106" s="118"/>
      <c r="BS106" s="118"/>
      <c r="BT106" s="118"/>
      <c r="BU106" s="573"/>
      <c r="BV106" s="118"/>
      <c r="BW106" s="573"/>
      <c r="BX106" s="118"/>
      <c r="BY106" s="573"/>
      <c r="BZ106" s="118"/>
      <c r="CA106" s="121"/>
      <c r="CB106" s="121"/>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8"/>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8"/>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8"/>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8"/>
      <c r="HN106" s="118"/>
      <c r="HO106" s="118"/>
      <c r="HP106" s="118"/>
      <c r="HQ106" s="118"/>
      <c r="HR106" s="118"/>
      <c r="HS106" s="118"/>
      <c r="HT106" s="118"/>
      <c r="HU106" s="118"/>
      <c r="HV106" s="118"/>
      <c r="HW106" s="118"/>
      <c r="HX106" s="118"/>
      <c r="HY106" s="118"/>
      <c r="HZ106" s="118"/>
      <c r="IA106" s="118"/>
      <c r="IB106" s="118"/>
      <c r="IC106" s="118"/>
      <c r="ID106" s="118"/>
      <c r="IE106" s="118"/>
      <c r="IF106" s="118"/>
      <c r="IG106" s="118"/>
      <c r="IH106" s="118"/>
      <c r="II106" s="118"/>
      <c r="IJ106" s="118"/>
      <c r="IK106" s="118"/>
      <c r="IL106" s="118"/>
      <c r="IM106" s="118"/>
      <c r="IN106" s="118"/>
      <c r="IO106" s="118"/>
      <c r="IP106" s="118"/>
      <c r="IQ106" s="118"/>
      <c r="IR106" s="118"/>
      <c r="IS106" s="118"/>
      <c r="IT106" s="118"/>
      <c r="IU106" s="118"/>
      <c r="IV106" s="118"/>
      <c r="IW106" s="118"/>
      <c r="IX106" s="118"/>
      <c r="IY106" s="118"/>
      <c r="IZ106" s="118"/>
      <c r="JA106" s="118"/>
      <c r="JB106" s="118"/>
      <c r="JC106" s="118"/>
      <c r="JD106" s="118"/>
      <c r="JE106" s="118"/>
      <c r="JF106" s="118"/>
      <c r="JG106" s="118"/>
      <c r="JH106" s="118"/>
      <c r="JI106" s="118"/>
      <c r="JJ106" s="118"/>
      <c r="JK106" s="118"/>
      <c r="JL106" s="118"/>
      <c r="JM106" s="118"/>
      <c r="JN106" s="118"/>
      <c r="JO106" s="118"/>
      <c r="JP106" s="118"/>
      <c r="JQ106" s="118"/>
      <c r="JR106" s="118"/>
      <c r="JS106" s="118"/>
      <c r="JT106" s="118"/>
      <c r="JU106" s="118"/>
      <c r="JV106" s="118"/>
      <c r="JW106" s="118"/>
      <c r="JX106" s="118"/>
      <c r="JY106" s="118"/>
      <c r="JZ106" s="118"/>
      <c r="KA106" s="118"/>
      <c r="KB106" s="118"/>
      <c r="KC106" s="118"/>
      <c r="KD106" s="118"/>
      <c r="KE106" s="118"/>
      <c r="KF106" s="118"/>
      <c r="KG106" s="118"/>
      <c r="KH106" s="118"/>
      <c r="KI106" s="118"/>
      <c r="KJ106" s="118"/>
      <c r="KK106" s="118"/>
      <c r="KL106" s="118"/>
      <c r="KM106" s="118"/>
      <c r="KN106" s="118"/>
      <c r="KO106" s="118"/>
      <c r="KP106" s="118"/>
      <c r="KQ106" s="118"/>
      <c r="KR106" s="118"/>
      <c r="KS106" s="118"/>
      <c r="KT106" s="118"/>
      <c r="KU106" s="118"/>
      <c r="KV106" s="118"/>
      <c r="KW106" s="118"/>
      <c r="KX106" s="118"/>
      <c r="KY106" s="118"/>
      <c r="KZ106" s="118"/>
      <c r="LA106" s="118"/>
      <c r="LB106" s="118"/>
      <c r="LC106" s="118"/>
      <c r="LD106" s="118"/>
      <c r="LE106" s="118"/>
      <c r="LF106" s="118"/>
      <c r="LG106" s="118"/>
      <c r="LH106" s="118"/>
      <c r="LI106" s="118"/>
      <c r="LJ106" s="118"/>
      <c r="LK106" s="118"/>
      <c r="LL106" s="118"/>
      <c r="LM106" s="118"/>
      <c r="LN106" s="118"/>
      <c r="LO106" s="118"/>
      <c r="LP106" s="118"/>
      <c r="LQ106" s="118"/>
      <c r="LR106" s="118"/>
      <c r="LS106" s="118"/>
      <c r="LT106" s="118"/>
      <c r="LU106" s="118"/>
      <c r="LV106" s="118"/>
      <c r="LW106" s="118"/>
      <c r="LX106" s="118"/>
      <c r="LY106" s="118"/>
      <c r="LZ106" s="118"/>
      <c r="MA106" s="118"/>
      <c r="MB106" s="118"/>
      <c r="MC106" s="118"/>
      <c r="MD106" s="118"/>
      <c r="ME106" s="118"/>
      <c r="MF106" s="118"/>
      <c r="MG106" s="118"/>
      <c r="MH106" s="118"/>
      <c r="MI106" s="118"/>
      <c r="MJ106" s="118"/>
      <c r="MK106" s="118"/>
      <c r="ML106" s="118"/>
      <c r="MM106" s="118"/>
      <c r="MN106" s="118"/>
      <c r="MO106" s="118"/>
      <c r="MP106" s="118"/>
      <c r="MQ106" s="118"/>
      <c r="MR106" s="118"/>
      <c r="MS106" s="118"/>
      <c r="MT106" s="118"/>
      <c r="MU106" s="118"/>
      <c r="MV106" s="118"/>
      <c r="MW106" s="118"/>
      <c r="MX106" s="118"/>
      <c r="MY106" s="118"/>
      <c r="MZ106" s="118"/>
      <c r="NA106" s="118"/>
      <c r="NB106" s="118"/>
      <c r="NC106" s="118"/>
      <c r="ND106" s="118"/>
      <c r="NE106" s="118"/>
      <c r="NF106" s="118"/>
      <c r="NG106" s="118"/>
      <c r="NH106" s="118"/>
      <c r="NI106" s="118"/>
      <c r="NJ106" s="118"/>
      <c r="NK106" s="118"/>
      <c r="NL106" s="118"/>
      <c r="NM106" s="118"/>
      <c r="NN106" s="118"/>
      <c r="NO106" s="118"/>
      <c r="NP106" s="118"/>
      <c r="NQ106" s="118"/>
      <c r="NR106" s="118"/>
      <c r="NS106" s="118"/>
      <c r="NT106" s="118"/>
      <c r="NU106" s="118"/>
      <c r="NV106" s="118"/>
      <c r="NW106" s="118"/>
      <c r="NX106" s="118"/>
      <c r="NY106" s="118"/>
      <c r="NZ106" s="118"/>
      <c r="OA106" s="118"/>
      <c r="OB106" s="118"/>
      <c r="OC106" s="118"/>
      <c r="OD106" s="118"/>
      <c r="OE106" s="118"/>
      <c r="OF106" s="118"/>
      <c r="OG106" s="118"/>
      <c r="OH106" s="118"/>
      <c r="OI106" s="118"/>
      <c r="OJ106" s="118"/>
      <c r="OK106" s="118"/>
      <c r="OL106" s="118"/>
      <c r="OM106" s="118"/>
      <c r="ON106" s="118"/>
      <c r="OO106" s="118"/>
      <c r="OP106" s="118"/>
      <c r="OQ106" s="118"/>
      <c r="OR106" s="118"/>
      <c r="OS106" s="118"/>
      <c r="OT106" s="118"/>
      <c r="OU106" s="118"/>
      <c r="OV106" s="118"/>
      <c r="OW106" s="118"/>
      <c r="OX106" s="118"/>
      <c r="OY106" s="118"/>
      <c r="OZ106" s="118"/>
      <c r="PA106" s="118"/>
      <c r="PB106" s="118"/>
      <c r="PC106" s="118"/>
      <c r="PD106" s="118"/>
      <c r="PE106" s="118"/>
      <c r="PF106" s="118"/>
      <c r="PG106" s="118"/>
      <c r="PH106" s="118"/>
      <c r="PI106" s="118"/>
      <c r="PJ106" s="118"/>
      <c r="PK106" s="118"/>
      <c r="PL106" s="118"/>
      <c r="PM106" s="118"/>
      <c r="PN106" s="118"/>
      <c r="PO106" s="118"/>
      <c r="PP106" s="118"/>
      <c r="PQ106" s="118"/>
      <c r="PR106" s="118"/>
      <c r="PS106" s="118"/>
      <c r="PT106" s="118"/>
      <c r="PU106" s="118"/>
      <c r="PV106" s="118"/>
      <c r="PW106" s="118"/>
      <c r="PX106" s="118"/>
      <c r="PY106" s="118"/>
      <c r="PZ106" s="118"/>
      <c r="QA106" s="118"/>
      <c r="QB106" s="118"/>
      <c r="QC106" s="118"/>
      <c r="QD106" s="118"/>
      <c r="QE106" s="118"/>
      <c r="QF106" s="118"/>
      <c r="QG106" s="118"/>
      <c r="QH106" s="118"/>
      <c r="QI106" s="118"/>
      <c r="QJ106" s="118"/>
      <c r="QK106" s="118"/>
      <c r="QL106" s="118"/>
      <c r="QM106" s="118"/>
      <c r="QN106" s="118"/>
      <c r="QO106" s="118"/>
      <c r="QP106" s="118"/>
      <c r="QQ106" s="118"/>
      <c r="QR106" s="118"/>
      <c r="QS106" s="118"/>
      <c r="QT106" s="118"/>
      <c r="QU106" s="118"/>
      <c r="QV106" s="118"/>
      <c r="QW106" s="118"/>
      <c r="QX106" s="118"/>
      <c r="QY106" s="118"/>
      <c r="QZ106" s="118"/>
      <c r="RA106" s="118"/>
      <c r="RB106" s="118"/>
      <c r="RC106" s="118"/>
      <c r="RD106" s="118"/>
      <c r="RE106" s="118"/>
      <c r="RF106" s="118"/>
      <c r="RG106" s="118"/>
      <c r="RH106" s="118"/>
      <c r="RI106" s="118"/>
      <c r="RJ106" s="118"/>
      <c r="RK106" s="118"/>
      <c r="RL106" s="118"/>
      <c r="RM106" s="118"/>
      <c r="RN106" s="118"/>
      <c r="RO106" s="118"/>
      <c r="RP106" s="118"/>
      <c r="RQ106" s="118"/>
      <c r="RR106" s="118"/>
      <c r="RS106" s="118"/>
      <c r="RT106" s="118"/>
      <c r="RU106" s="118"/>
      <c r="RV106" s="118"/>
      <c r="RW106" s="118"/>
      <c r="RX106" s="118"/>
      <c r="RY106" s="118"/>
      <c r="RZ106" s="118"/>
      <c r="SA106" s="118"/>
      <c r="SB106" s="118"/>
      <c r="SC106" s="118"/>
      <c r="SD106" s="118"/>
      <c r="SE106" s="118"/>
      <c r="SF106" s="118"/>
      <c r="SG106" s="118"/>
      <c r="SH106" s="118"/>
      <c r="SI106" s="118"/>
      <c r="SJ106" s="118"/>
      <c r="SK106" s="118"/>
      <c r="SL106" s="118"/>
      <c r="SM106" s="118"/>
      <c r="SN106" s="118"/>
      <c r="SO106" s="118"/>
      <c r="SP106" s="118"/>
      <c r="SQ106" s="118"/>
      <c r="SR106" s="118"/>
      <c r="SS106" s="118"/>
      <c r="ST106" s="118"/>
      <c r="SU106" s="118"/>
      <c r="SV106" s="118"/>
      <c r="SW106" s="118"/>
      <c r="SX106" s="118"/>
      <c r="SY106" s="118"/>
      <c r="SZ106" s="118"/>
      <c r="TA106" s="118"/>
      <c r="TB106" s="118"/>
      <c r="TC106" s="118"/>
      <c r="TD106" s="118"/>
      <c r="TE106" s="118"/>
      <c r="TF106" s="118"/>
      <c r="TG106" s="118"/>
      <c r="TH106" s="118"/>
      <c r="TI106" s="118"/>
      <c r="TJ106" s="118"/>
      <c r="TK106" s="118"/>
      <c r="TL106" s="118"/>
      <c r="TM106" s="118"/>
      <c r="TN106" s="118"/>
      <c r="TO106" s="118"/>
      <c r="TP106" s="118"/>
      <c r="TQ106" s="118"/>
      <c r="TR106" s="118"/>
      <c r="TS106" s="118"/>
      <c r="TT106" s="118"/>
      <c r="TU106" s="118"/>
      <c r="TV106" s="118"/>
      <c r="TW106" s="118"/>
      <c r="TX106" s="118"/>
      <c r="TY106" s="118"/>
      <c r="TZ106" s="118"/>
      <c r="UA106" s="118"/>
      <c r="UB106" s="118"/>
      <c r="UC106" s="118"/>
      <c r="UD106" s="118"/>
      <c r="UE106" s="118"/>
      <c r="UF106" s="118"/>
      <c r="UG106" s="118"/>
      <c r="UH106" s="118"/>
      <c r="UI106" s="118"/>
      <c r="UJ106" s="118"/>
      <c r="UK106" s="118"/>
      <c r="UL106" s="118"/>
      <c r="UM106" s="118"/>
      <c r="UN106" s="118"/>
      <c r="UO106" s="118"/>
      <c r="UP106" s="118"/>
      <c r="UQ106" s="118"/>
      <c r="UR106" s="118"/>
      <c r="US106" s="118"/>
      <c r="UT106" s="118"/>
      <c r="UU106" s="118"/>
      <c r="UV106" s="118"/>
      <c r="UW106" s="118"/>
      <c r="UX106" s="118"/>
      <c r="UY106" s="118"/>
      <c r="UZ106" s="118"/>
      <c r="VA106" s="118"/>
      <c r="VB106" s="118"/>
      <c r="VC106" s="118"/>
      <c r="VD106" s="118"/>
      <c r="VE106" s="118"/>
      <c r="VF106" s="118"/>
      <c r="VG106" s="118"/>
      <c r="VH106" s="118"/>
      <c r="VI106" s="118"/>
      <c r="VJ106" s="118"/>
      <c r="VK106" s="118"/>
      <c r="VL106" s="118"/>
      <c r="VM106" s="118"/>
      <c r="VN106" s="118"/>
      <c r="VO106" s="118"/>
      <c r="VP106" s="118"/>
      <c r="VQ106" s="118"/>
      <c r="VR106" s="118"/>
      <c r="VS106" s="118"/>
      <c r="VT106" s="118"/>
      <c r="VU106" s="118"/>
      <c r="VV106" s="118"/>
      <c r="VW106" s="118"/>
      <c r="VX106" s="118"/>
      <c r="VY106" s="118"/>
      <c r="VZ106" s="118"/>
      <c r="WA106" s="118"/>
      <c r="WB106" s="118"/>
      <c r="WC106" s="118"/>
      <c r="WD106" s="118"/>
      <c r="WE106" s="118"/>
      <c r="WF106" s="118"/>
      <c r="WG106" s="118"/>
      <c r="WH106" s="118"/>
      <c r="WI106" s="118"/>
      <c r="WJ106" s="118"/>
      <c r="WK106" s="118"/>
      <c r="WL106" s="118"/>
      <c r="WM106" s="118"/>
      <c r="WN106" s="118"/>
      <c r="WO106" s="118"/>
      <c r="WP106" s="118"/>
      <c r="WQ106" s="118"/>
      <c r="WR106" s="118"/>
      <c r="WS106" s="118"/>
      <c r="WT106" s="118"/>
      <c r="WU106" s="118"/>
      <c r="WV106" s="118"/>
      <c r="WW106" s="118"/>
      <c r="WX106" s="118"/>
      <c r="WY106" s="118"/>
      <c r="WZ106" s="118"/>
      <c r="XA106" s="118"/>
      <c r="XB106" s="118"/>
      <c r="XC106" s="118"/>
      <c r="XD106" s="118"/>
      <c r="XE106" s="118"/>
      <c r="XF106" s="118"/>
      <c r="XG106" s="118"/>
      <c r="XH106" s="118"/>
      <c r="XI106" s="118"/>
      <c r="XJ106" s="118"/>
      <c r="XK106" s="118"/>
      <c r="XL106" s="118"/>
      <c r="XM106" s="118"/>
      <c r="XN106" s="118"/>
      <c r="XO106" s="118"/>
      <c r="XP106" s="118"/>
      <c r="XQ106" s="118"/>
      <c r="XR106" s="118"/>
      <c r="XS106" s="118"/>
      <c r="XT106" s="118"/>
      <c r="XU106" s="118"/>
      <c r="XV106" s="118"/>
      <c r="XW106" s="118"/>
      <c r="XX106" s="118"/>
      <c r="XY106" s="118"/>
      <c r="XZ106" s="118"/>
      <c r="YA106" s="118"/>
      <c r="YB106" s="118"/>
      <c r="YC106" s="118"/>
      <c r="YD106" s="118"/>
      <c r="YE106" s="118"/>
      <c r="YF106" s="118"/>
      <c r="YG106" s="118"/>
      <c r="YH106" s="118"/>
      <c r="YI106" s="118"/>
      <c r="YJ106" s="118"/>
      <c r="YK106" s="118"/>
      <c r="YL106" s="118"/>
      <c r="YM106" s="118"/>
      <c r="YN106" s="118"/>
      <c r="YO106" s="118"/>
      <c r="YP106" s="118"/>
      <c r="YQ106" s="118"/>
      <c r="YR106" s="118"/>
      <c r="YS106" s="118"/>
      <c r="YT106" s="118"/>
      <c r="YU106" s="118"/>
      <c r="YV106" s="118"/>
      <c r="YW106" s="118"/>
      <c r="YX106" s="118"/>
      <c r="YY106" s="118"/>
      <c r="YZ106" s="118"/>
      <c r="ZA106" s="118"/>
      <c r="ZB106" s="118"/>
      <c r="ZC106" s="118"/>
      <c r="ZD106" s="118"/>
      <c r="ZE106" s="118"/>
      <c r="ZF106" s="118"/>
      <c r="ZG106" s="118"/>
      <c r="ZH106" s="118"/>
      <c r="ZI106" s="118"/>
      <c r="ZJ106" s="118"/>
      <c r="ZK106" s="118"/>
      <c r="ZL106" s="118"/>
      <c r="ZM106" s="118"/>
      <c r="ZN106" s="118"/>
      <c r="ZO106" s="118"/>
      <c r="ZP106" s="118"/>
      <c r="ZQ106" s="118"/>
      <c r="ZR106" s="118"/>
      <c r="ZS106" s="118"/>
      <c r="ZT106" s="118"/>
      <c r="ZU106" s="118"/>
      <c r="ZV106" s="118"/>
      <c r="ZW106" s="118"/>
      <c r="ZX106" s="118"/>
      <c r="ZY106" s="118"/>
      <c r="ZZ106" s="118"/>
      <c r="AAA106" s="118"/>
      <c r="AAB106" s="118"/>
      <c r="AAC106" s="118"/>
      <c r="AAD106" s="118"/>
      <c r="AAE106" s="118"/>
      <c r="AAF106" s="118"/>
      <c r="AAG106" s="118"/>
      <c r="AAH106" s="118"/>
      <c r="AAI106" s="118"/>
      <c r="AAJ106" s="118"/>
      <c r="AAK106" s="118"/>
      <c r="AAL106" s="118"/>
      <c r="AAM106" s="118"/>
      <c r="AAN106" s="118"/>
      <c r="AAO106" s="118"/>
      <c r="AAP106" s="118"/>
      <c r="AAQ106" s="118"/>
      <c r="AAR106" s="118"/>
      <c r="AAS106" s="118"/>
      <c r="AAT106" s="118"/>
      <c r="AAU106" s="118"/>
      <c r="AAV106" s="118"/>
      <c r="AAW106" s="118"/>
      <c r="AAX106" s="118"/>
      <c r="AAY106" s="118"/>
      <c r="AAZ106" s="118"/>
      <c r="ABA106" s="118"/>
      <c r="ABB106" s="118"/>
      <c r="ABC106" s="118"/>
      <c r="ABD106" s="118"/>
      <c r="ABE106" s="118"/>
      <c r="ABF106" s="118"/>
      <c r="ABG106" s="118"/>
      <c r="ABH106" s="118"/>
      <c r="ABI106" s="118"/>
      <c r="ABJ106" s="118"/>
      <c r="ABK106" s="118"/>
      <c r="ABL106" s="118"/>
      <c r="ABM106" s="118"/>
      <c r="ABN106" s="118"/>
      <c r="ABO106" s="118"/>
      <c r="ABP106" s="118"/>
      <c r="ABQ106" s="118"/>
      <c r="ABR106" s="118"/>
      <c r="ABS106" s="118"/>
      <c r="ABT106" s="118"/>
      <c r="ABU106" s="118"/>
      <c r="ABV106" s="118"/>
      <c r="ABW106" s="118"/>
      <c r="ABX106" s="118"/>
      <c r="ABY106" s="118"/>
      <c r="ABZ106" s="118"/>
      <c r="ACA106" s="118"/>
      <c r="ACB106" s="118"/>
      <c r="ACC106" s="118"/>
      <c r="ACD106" s="118"/>
      <c r="ACE106" s="118"/>
      <c r="ACF106" s="118"/>
      <c r="ACG106" s="118"/>
      <c r="ACH106" s="118"/>
      <c r="ACI106" s="118"/>
      <c r="ACJ106" s="118"/>
      <c r="ACK106" s="118"/>
      <c r="ACL106" s="118"/>
      <c r="ACM106" s="118"/>
      <c r="ACN106" s="118"/>
      <c r="ACO106" s="118"/>
      <c r="ACP106" s="118"/>
      <c r="ACQ106" s="118"/>
      <c r="ACR106" s="118"/>
      <c r="ACS106" s="118"/>
      <c r="ACT106" s="118"/>
      <c r="ACU106" s="118"/>
      <c r="ACV106" s="118"/>
      <c r="ACW106" s="118"/>
      <c r="ACX106" s="118"/>
      <c r="ACY106" s="118"/>
      <c r="ACZ106" s="118"/>
      <c r="ADA106" s="118"/>
      <c r="ADB106" s="118"/>
      <c r="ADC106" s="118"/>
      <c r="ADD106" s="118"/>
      <c r="ADE106" s="118"/>
      <c r="ADF106" s="118"/>
      <c r="ADG106" s="118"/>
      <c r="ADH106" s="118"/>
      <c r="ADI106" s="118"/>
      <c r="ADJ106" s="118"/>
      <c r="ADK106" s="118"/>
      <c r="ADL106" s="118"/>
      <c r="ADM106" s="118"/>
      <c r="ADN106" s="118"/>
      <c r="ADO106" s="118"/>
      <c r="ADP106" s="118"/>
      <c r="ADQ106" s="118"/>
      <c r="ADR106" s="118"/>
      <c r="ADS106" s="118"/>
      <c r="ADT106" s="118"/>
      <c r="ADU106" s="118"/>
      <c r="ADV106" s="118"/>
      <c r="ADW106" s="118"/>
      <c r="ADX106" s="118"/>
      <c r="ADY106" s="118"/>
      <c r="ADZ106" s="118"/>
      <c r="AEA106" s="118"/>
      <c r="AEB106" s="118"/>
      <c r="AEC106" s="118"/>
      <c r="AED106" s="118"/>
      <c r="AEE106" s="118"/>
      <c r="AEF106" s="118"/>
      <c r="AEG106" s="118"/>
      <c r="AEH106" s="118"/>
      <c r="AEI106" s="118"/>
      <c r="AEJ106" s="118"/>
      <c r="AEK106" s="118"/>
      <c r="AEL106" s="118"/>
      <c r="AEM106" s="118"/>
      <c r="AEN106" s="118"/>
      <c r="AEO106" s="118"/>
      <c r="AEP106" s="118"/>
      <c r="AEQ106" s="118"/>
      <c r="AER106" s="118"/>
      <c r="AES106" s="118"/>
      <c r="AET106" s="118"/>
      <c r="AEU106" s="118"/>
      <c r="AEV106" s="118"/>
      <c r="AEW106" s="118"/>
      <c r="AEX106" s="118"/>
      <c r="AEY106" s="118"/>
      <c r="AEZ106" s="118"/>
      <c r="AFA106" s="118"/>
      <c r="AFB106" s="118"/>
      <c r="AFC106" s="118"/>
      <c r="AFD106" s="118"/>
      <c r="AFE106" s="118"/>
      <c r="AFF106" s="118"/>
      <c r="AFG106" s="118"/>
      <c r="AFH106" s="118"/>
      <c r="AFI106" s="118"/>
      <c r="AFJ106" s="118"/>
      <c r="AFK106" s="118"/>
      <c r="AFL106" s="118"/>
      <c r="AFM106" s="118"/>
      <c r="AFN106" s="118"/>
      <c r="AFO106" s="118"/>
      <c r="AFP106" s="118"/>
      <c r="AFQ106" s="118"/>
      <c r="AFR106" s="118"/>
      <c r="AFS106" s="118"/>
      <c r="AFT106" s="118"/>
      <c r="AFU106" s="118"/>
      <c r="AFV106" s="118"/>
      <c r="AFW106" s="118"/>
      <c r="AFX106" s="118"/>
      <c r="AFY106" s="118"/>
      <c r="AFZ106" s="118"/>
      <c r="AGA106" s="118"/>
      <c r="AGB106" s="118"/>
      <c r="AGC106" s="118"/>
      <c r="AGD106" s="118"/>
      <c r="AGE106" s="118"/>
      <c r="AGF106" s="118"/>
      <c r="AGG106" s="118"/>
      <c r="AGH106" s="118"/>
      <c r="AGI106" s="118"/>
      <c r="AGJ106" s="118"/>
      <c r="AGK106" s="118"/>
      <c r="AGL106" s="118"/>
      <c r="AGM106" s="118"/>
      <c r="AGN106" s="118"/>
      <c r="AGO106" s="118"/>
      <c r="AGP106" s="118"/>
      <c r="AGQ106" s="118"/>
      <c r="AGR106" s="118"/>
      <c r="AGS106" s="118"/>
      <c r="AGT106" s="118"/>
      <c r="AGU106" s="118"/>
      <c r="AGV106" s="118"/>
      <c r="AGW106" s="118"/>
      <c r="AGX106" s="118"/>
      <c r="AGY106" s="118"/>
      <c r="AGZ106" s="118"/>
      <c r="AHA106" s="118"/>
      <c r="AHB106" s="118"/>
      <c r="AHC106" s="118"/>
      <c r="AHD106" s="118"/>
      <c r="AHE106" s="118"/>
      <c r="AHF106" s="118"/>
      <c r="AHG106" s="118"/>
      <c r="AHH106" s="118"/>
      <c r="AHI106" s="118"/>
      <c r="AHJ106" s="118"/>
      <c r="AHK106" s="118"/>
      <c r="AHL106" s="118"/>
      <c r="AHM106" s="118"/>
      <c r="AHN106" s="118"/>
      <c r="AHO106" s="118"/>
      <c r="AHP106" s="118"/>
      <c r="AHQ106" s="118"/>
      <c r="AHR106" s="118"/>
      <c r="AHS106" s="118"/>
      <c r="AHT106" s="118"/>
      <c r="AHU106" s="118"/>
      <c r="AHV106" s="118"/>
      <c r="AHW106" s="118"/>
      <c r="AHX106" s="118"/>
      <c r="AHY106" s="118"/>
      <c r="AHZ106" s="118"/>
      <c r="AIA106" s="118"/>
      <c r="AIB106" s="118"/>
      <c r="AIC106" s="118"/>
      <c r="AID106" s="118"/>
      <c r="AIE106" s="118"/>
      <c r="AIF106" s="118"/>
      <c r="AIG106" s="118"/>
      <c r="AIH106" s="118"/>
      <c r="AII106" s="118"/>
      <c r="AIJ106" s="118"/>
      <c r="AIK106" s="118"/>
      <c r="AIL106" s="118"/>
      <c r="AIM106" s="118"/>
      <c r="AIN106" s="118"/>
      <c r="AIO106" s="118"/>
      <c r="AIP106" s="118"/>
      <c r="AIQ106" s="118"/>
      <c r="AIR106" s="118"/>
      <c r="AIS106" s="118"/>
      <c r="AIT106" s="118"/>
      <c r="AIU106" s="118"/>
      <c r="AIV106" s="118"/>
      <c r="AIW106" s="118"/>
      <c r="AIX106" s="118"/>
      <c r="AIY106" s="118"/>
      <c r="AIZ106" s="118"/>
      <c r="AJA106" s="118"/>
      <c r="AJB106" s="118"/>
      <c r="AJC106" s="118"/>
      <c r="AJD106" s="118"/>
      <c r="AJE106" s="118"/>
      <c r="AJF106" s="118"/>
      <c r="AJG106" s="118"/>
      <c r="AJH106" s="118"/>
      <c r="AJI106" s="118"/>
      <c r="AJJ106" s="118"/>
      <c r="AJK106" s="118"/>
      <c r="AJL106" s="118"/>
      <c r="AJM106" s="118"/>
      <c r="AJN106" s="118"/>
      <c r="AJO106" s="118"/>
      <c r="AJP106" s="118"/>
      <c r="AJQ106" s="118"/>
      <c r="AJR106" s="118"/>
      <c r="AJS106" s="118"/>
      <c r="AJT106" s="118"/>
      <c r="AJU106" s="118"/>
      <c r="AJV106" s="118"/>
      <c r="AJW106" s="118"/>
      <c r="AJX106" s="118"/>
      <c r="AJY106" s="118"/>
      <c r="AJZ106" s="118"/>
      <c r="AKA106" s="118"/>
      <c r="AKB106" s="118"/>
      <c r="AKC106" s="118"/>
      <c r="AKD106" s="118"/>
      <c r="AKE106" s="118"/>
      <c r="AKF106" s="118"/>
      <c r="AKG106" s="118"/>
      <c r="AKH106" s="118"/>
      <c r="AKI106" s="118"/>
      <c r="AKJ106" s="118"/>
      <c r="AKK106" s="118"/>
      <c r="AKL106" s="118"/>
      <c r="AKM106" s="118"/>
      <c r="AKN106" s="118"/>
      <c r="AKO106" s="118"/>
      <c r="AKP106" s="118"/>
      <c r="AKQ106" s="118"/>
      <c r="AKR106" s="118"/>
      <c r="AKS106" s="118"/>
      <c r="AKT106" s="118"/>
      <c r="AKU106" s="118"/>
      <c r="AKV106" s="118"/>
      <c r="AKW106" s="118"/>
      <c r="AKX106" s="118"/>
      <c r="AKY106" s="118"/>
      <c r="AKZ106" s="118"/>
      <c r="ALA106" s="118"/>
      <c r="ALB106" s="118"/>
      <c r="ALC106" s="118"/>
      <c r="ALD106" s="118"/>
      <c r="ALE106" s="118"/>
      <c r="ALF106" s="118"/>
      <c r="ALG106" s="118"/>
      <c r="ALH106" s="118"/>
      <c r="ALI106" s="118"/>
      <c r="ALJ106" s="118"/>
      <c r="ALK106" s="118"/>
      <c r="ALL106" s="118"/>
      <c r="ALM106" s="118"/>
      <c r="ALN106" s="118"/>
      <c r="ALO106" s="118"/>
      <c r="ALP106" s="118"/>
      <c r="ALQ106" s="118"/>
      <c r="ALR106" s="118"/>
      <c r="ALS106" s="118"/>
      <c r="ALT106" s="118"/>
      <c r="ALU106" s="118"/>
      <c r="ALV106" s="118"/>
      <c r="ALW106" s="118"/>
      <c r="ALX106" s="118"/>
      <c r="ALY106" s="118"/>
      <c r="ALZ106" s="118"/>
      <c r="AMA106" s="118"/>
      <c r="AMB106" s="118"/>
      <c r="AMC106" s="118"/>
      <c r="AMD106" s="118"/>
      <c r="AME106" s="118"/>
      <c r="AMF106" s="118"/>
      <c r="AMG106" s="118"/>
      <c r="AMH106" s="118"/>
      <c r="AMI106" s="118"/>
      <c r="AMJ106" s="118"/>
      <c r="AMK106" s="118"/>
      <c r="AML106" s="118"/>
      <c r="AMM106" s="118"/>
      <c r="AMN106" s="118"/>
      <c r="AMO106" s="118"/>
      <c r="AMP106" s="118"/>
      <c r="AMQ106" s="118"/>
      <c r="AMR106" s="118"/>
      <c r="AMS106" s="118"/>
      <c r="AMT106" s="118"/>
      <c r="AMU106" s="118"/>
      <c r="AMV106" s="118"/>
      <c r="AMW106" s="118"/>
      <c r="AMX106" s="118"/>
      <c r="AMY106" s="118"/>
      <c r="AMZ106" s="118"/>
      <c r="ANA106" s="118"/>
      <c r="ANB106" s="118"/>
      <c r="ANC106" s="118"/>
      <c r="AND106" s="118"/>
      <c r="ANE106" s="118"/>
      <c r="ANF106" s="118"/>
      <c r="ANG106" s="118"/>
      <c r="ANH106" s="118"/>
      <c r="ANI106" s="118"/>
      <c r="ANJ106" s="118"/>
      <c r="ANK106" s="118"/>
      <c r="ANL106" s="118"/>
      <c r="ANM106" s="118"/>
      <c r="ANN106" s="118"/>
      <c r="ANO106" s="118"/>
      <c r="ANP106" s="118"/>
      <c r="ANQ106" s="118"/>
      <c r="ANR106" s="118"/>
      <c r="ANS106" s="118"/>
      <c r="ANT106" s="118"/>
      <c r="ANU106" s="118"/>
      <c r="ANV106" s="118"/>
      <c r="ANW106" s="118"/>
      <c r="ANX106" s="118"/>
      <c r="ANY106" s="118"/>
      <c r="ANZ106" s="118"/>
      <c r="AOA106" s="118"/>
      <c r="AOB106" s="118"/>
      <c r="AOC106" s="118"/>
      <c r="AOD106" s="118"/>
      <c r="AOE106" s="118"/>
      <c r="AOF106" s="118"/>
      <c r="AOG106" s="118"/>
      <c r="AOH106" s="118"/>
      <c r="AOI106" s="118"/>
      <c r="AOJ106" s="118"/>
      <c r="AOK106" s="118"/>
      <c r="AOL106" s="118"/>
      <c r="AOM106" s="118"/>
      <c r="AON106" s="118"/>
      <c r="AOO106" s="118"/>
      <c r="AOP106" s="118"/>
      <c r="AOQ106" s="118"/>
      <c r="AOR106" s="118"/>
      <c r="AOS106" s="118"/>
      <c r="AOT106" s="118"/>
      <c r="AOU106" s="118"/>
      <c r="AOV106" s="118"/>
      <c r="AOW106" s="118"/>
      <c r="AOX106" s="118"/>
      <c r="AOY106" s="118"/>
      <c r="AOZ106" s="118"/>
      <c r="APA106" s="118"/>
      <c r="APB106" s="118"/>
      <c r="APC106" s="118"/>
      <c r="APD106" s="118"/>
      <c r="APE106" s="118"/>
      <c r="APF106" s="118"/>
      <c r="APG106" s="118"/>
      <c r="APH106" s="118"/>
      <c r="API106" s="118"/>
      <c r="APJ106" s="118"/>
      <c r="APK106" s="118"/>
      <c r="APL106" s="118"/>
      <c r="APM106" s="118"/>
      <c r="APN106" s="118"/>
      <c r="APO106" s="118"/>
      <c r="APP106" s="118"/>
      <c r="APQ106" s="118"/>
      <c r="APR106" s="118"/>
      <c r="APS106" s="118"/>
      <c r="APT106" s="118"/>
      <c r="APU106" s="118"/>
      <c r="APV106" s="118"/>
      <c r="APW106" s="118"/>
      <c r="APX106" s="118"/>
      <c r="APY106" s="118"/>
      <c r="APZ106" s="118"/>
      <c r="AQA106" s="118"/>
      <c r="AQB106" s="118"/>
      <c r="AQC106" s="118"/>
      <c r="AQD106" s="118"/>
      <c r="AQE106" s="118"/>
      <c r="AQF106" s="118"/>
      <c r="AQG106" s="118"/>
      <c r="AQH106" s="118"/>
      <c r="AQI106" s="118"/>
      <c r="AQJ106" s="118"/>
      <c r="AQK106" s="118"/>
      <c r="AQL106" s="118"/>
      <c r="AQM106" s="118"/>
      <c r="AQN106" s="118"/>
      <c r="AQO106" s="118"/>
      <c r="AQP106" s="118"/>
      <c r="AQQ106" s="118"/>
      <c r="AQR106" s="118"/>
      <c r="AQS106" s="118"/>
      <c r="AQT106" s="118"/>
      <c r="AQU106" s="118"/>
      <c r="AQV106" s="118"/>
      <c r="AQW106" s="118"/>
      <c r="AQX106" s="118"/>
      <c r="AQY106" s="118"/>
      <c r="AQZ106" s="118"/>
      <c r="ARA106" s="118"/>
      <c r="ARB106" s="118"/>
      <c r="ARC106" s="118"/>
      <c r="ARD106" s="118"/>
      <c r="ARE106" s="118"/>
      <c r="ARF106" s="118"/>
      <c r="ARG106" s="118"/>
      <c r="ARH106" s="118"/>
      <c r="ARI106" s="118"/>
      <c r="ARJ106" s="118"/>
      <c r="ARK106" s="118"/>
      <c r="ARL106" s="118"/>
      <c r="ARM106" s="118"/>
      <c r="ARN106" s="118"/>
      <c r="ARO106" s="118"/>
      <c r="ARP106" s="118"/>
      <c r="ARQ106" s="118"/>
      <c r="ARR106" s="118"/>
      <c r="ARS106" s="118"/>
      <c r="ART106" s="118"/>
      <c r="ARU106" s="118"/>
      <c r="ARV106" s="118"/>
      <c r="ARW106" s="118"/>
      <c r="ARX106" s="118"/>
      <c r="ARY106" s="118"/>
      <c r="ARZ106" s="118"/>
      <c r="ASA106" s="118"/>
      <c r="ASB106" s="118"/>
      <c r="ASC106" s="118"/>
      <c r="ASD106" s="118"/>
      <c r="ASE106" s="118"/>
      <c r="ASF106" s="118"/>
      <c r="ASG106" s="118"/>
      <c r="ASH106" s="118"/>
      <c r="ASI106" s="118"/>
      <c r="ASJ106" s="118"/>
      <c r="ASK106" s="118"/>
      <c r="ASL106" s="118"/>
      <c r="ASM106" s="118"/>
      <c r="ASN106" s="118"/>
      <c r="ASO106" s="118"/>
      <c r="ASP106" s="118"/>
      <c r="ASQ106" s="118"/>
      <c r="ASR106" s="118"/>
      <c r="ASS106" s="118"/>
      <c r="AST106" s="118"/>
      <c r="ASU106" s="118"/>
      <c r="ASV106" s="118"/>
      <c r="ASW106" s="118"/>
      <c r="ASX106" s="118"/>
      <c r="ASY106" s="118"/>
      <c r="ASZ106" s="118"/>
      <c r="ATA106" s="118"/>
      <c r="ATB106" s="118"/>
      <c r="ATC106" s="118"/>
      <c r="ATD106" s="118"/>
      <c r="ATE106" s="118"/>
      <c r="ATF106" s="118"/>
      <c r="ATG106" s="118"/>
      <c r="ATH106" s="118"/>
      <c r="ATI106" s="118"/>
      <c r="ATJ106" s="118"/>
      <c r="ATK106" s="118"/>
      <c r="ATL106" s="118"/>
      <c r="ATM106" s="118"/>
      <c r="ATN106" s="118"/>
      <c r="ATO106" s="118"/>
      <c r="ATP106" s="118"/>
      <c r="ATQ106" s="118"/>
      <c r="ATR106" s="118"/>
      <c r="ATS106" s="118"/>
      <c r="ATT106" s="118"/>
      <c r="ATU106" s="118"/>
      <c r="ATV106" s="118"/>
      <c r="ATW106" s="118"/>
      <c r="ATX106" s="118"/>
      <c r="ATY106" s="118"/>
      <c r="ATZ106" s="118"/>
      <c r="AUA106" s="118"/>
      <c r="AUB106" s="118"/>
      <c r="AUC106" s="118"/>
      <c r="AUD106" s="118"/>
      <c r="AUE106" s="118"/>
      <c r="AUF106" s="118"/>
      <c r="AUG106" s="118"/>
      <c r="AUH106" s="118"/>
      <c r="AUI106" s="118"/>
      <c r="AUJ106" s="118"/>
      <c r="AUK106" s="118"/>
      <c r="AUL106" s="118"/>
      <c r="AUM106" s="118"/>
      <c r="AUN106" s="118"/>
      <c r="AUO106" s="118"/>
      <c r="AUP106" s="118"/>
      <c r="AUQ106" s="118"/>
      <c r="AUR106" s="118"/>
      <c r="AUS106" s="118"/>
      <c r="AUT106" s="118"/>
      <c r="AUU106" s="118"/>
      <c r="AUV106" s="118"/>
      <c r="AUW106" s="118"/>
      <c r="AUX106" s="118"/>
      <c r="AUY106" s="118"/>
      <c r="AUZ106" s="118"/>
      <c r="AVA106" s="118"/>
      <c r="AVB106" s="118"/>
      <c r="AVC106" s="118"/>
      <c r="AVD106" s="118"/>
      <c r="AVE106" s="118"/>
      <c r="AVF106" s="118"/>
      <c r="AVG106" s="118"/>
      <c r="AVH106" s="118"/>
      <c r="AVI106" s="118"/>
      <c r="AVJ106" s="118"/>
      <c r="AVK106" s="118"/>
      <c r="AVL106" s="118"/>
      <c r="AVM106" s="118"/>
      <c r="AVN106" s="118"/>
      <c r="AVO106" s="118"/>
      <c r="AVP106" s="118"/>
      <c r="AVQ106" s="118"/>
      <c r="AVR106" s="118"/>
      <c r="AVS106" s="118"/>
      <c r="AVT106" s="118"/>
      <c r="AVU106" s="118"/>
      <c r="AVV106" s="118"/>
      <c r="AVW106" s="118"/>
      <c r="AVX106" s="118"/>
      <c r="AVY106" s="118"/>
      <c r="AVZ106" s="118"/>
      <c r="AWA106" s="118"/>
      <c r="AWB106" s="118"/>
      <c r="AWC106" s="118"/>
      <c r="AWD106" s="118"/>
    </row>
    <row r="107" spans="1:1278" s="571" customFormat="1">
      <c r="A107" s="576"/>
      <c r="B107" s="577"/>
      <c r="C107" s="578"/>
      <c r="D107" s="576"/>
      <c r="E107" s="579"/>
      <c r="F107" s="576"/>
      <c r="G107" s="585"/>
      <c r="H107" s="585">
        <f>+H106+H105</f>
        <v>97125096.090000004</v>
      </c>
      <c r="I107" s="585">
        <f>+I106+I105</f>
        <v>77885353.290000007</v>
      </c>
      <c r="J107" s="118"/>
      <c r="L107" s="572"/>
      <c r="M107" s="573"/>
      <c r="N107" s="118"/>
      <c r="O107" s="573"/>
      <c r="P107" s="118"/>
      <c r="Q107" s="573"/>
      <c r="R107" s="118"/>
      <c r="S107" s="573"/>
      <c r="T107" s="118"/>
      <c r="U107" s="573"/>
      <c r="V107" s="185"/>
      <c r="W107" s="573"/>
      <c r="X107" s="118"/>
      <c r="Y107" s="573"/>
      <c r="Z107" s="118"/>
      <c r="AA107" s="118"/>
      <c r="AB107" s="118"/>
      <c r="AC107" s="118"/>
      <c r="AD107" s="118"/>
      <c r="AE107" s="118"/>
      <c r="AF107" s="118"/>
      <c r="AG107" s="574"/>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573"/>
      <c r="BF107" s="118"/>
      <c r="BG107" s="118"/>
      <c r="BH107" s="118"/>
      <c r="BI107" s="573"/>
      <c r="BJ107" s="589"/>
      <c r="BK107" s="118"/>
      <c r="BL107" s="118"/>
      <c r="BM107" s="118"/>
      <c r="BN107" s="118"/>
      <c r="BO107" s="118"/>
      <c r="BP107" s="118"/>
      <c r="BQ107" s="118"/>
      <c r="BR107" s="118"/>
      <c r="BS107" s="118"/>
      <c r="BT107" s="118"/>
      <c r="BU107" s="573"/>
      <c r="BV107" s="118"/>
      <c r="BW107" s="573"/>
      <c r="BX107" s="118"/>
      <c r="BY107" s="573"/>
      <c r="BZ107" s="118"/>
      <c r="CA107" s="121"/>
      <c r="CB107" s="121"/>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c r="HS107" s="118"/>
      <c r="HT107" s="118"/>
      <c r="HU107" s="118"/>
      <c r="HV107" s="118"/>
      <c r="HW107" s="118"/>
      <c r="HX107" s="118"/>
      <c r="HY107" s="118"/>
      <c r="HZ107" s="118"/>
      <c r="IA107" s="118"/>
      <c r="IB107" s="118"/>
      <c r="IC107" s="118"/>
      <c r="ID107" s="118"/>
      <c r="IE107" s="118"/>
      <c r="IF107" s="118"/>
      <c r="IG107" s="118"/>
      <c r="IH107" s="118"/>
      <c r="II107" s="118"/>
      <c r="IJ107" s="118"/>
      <c r="IK107" s="118"/>
      <c r="IL107" s="118"/>
      <c r="IM107" s="118"/>
      <c r="IN107" s="118"/>
      <c r="IO107" s="118"/>
      <c r="IP107" s="118"/>
      <c r="IQ107" s="118"/>
      <c r="IR107" s="118"/>
      <c r="IS107" s="118"/>
      <c r="IT107" s="118"/>
      <c r="IU107" s="118"/>
      <c r="IV107" s="118"/>
      <c r="IW107" s="118"/>
      <c r="IX107" s="118"/>
      <c r="IY107" s="118"/>
      <c r="IZ107" s="118"/>
      <c r="JA107" s="118"/>
      <c r="JB107" s="118"/>
      <c r="JC107" s="118"/>
      <c r="JD107" s="118"/>
      <c r="JE107" s="118"/>
      <c r="JF107" s="118"/>
      <c r="JG107" s="118"/>
      <c r="JH107" s="118"/>
      <c r="JI107" s="118"/>
      <c r="JJ107" s="118"/>
      <c r="JK107" s="118"/>
      <c r="JL107" s="118"/>
      <c r="JM107" s="118"/>
      <c r="JN107" s="118"/>
      <c r="JO107" s="118"/>
      <c r="JP107" s="118"/>
      <c r="JQ107" s="118"/>
      <c r="JR107" s="118"/>
      <c r="JS107" s="118"/>
      <c r="JT107" s="118"/>
      <c r="JU107" s="118"/>
      <c r="JV107" s="118"/>
      <c r="JW107" s="118"/>
      <c r="JX107" s="118"/>
      <c r="JY107" s="118"/>
      <c r="JZ107" s="118"/>
      <c r="KA107" s="118"/>
      <c r="KB107" s="118"/>
      <c r="KC107" s="118"/>
      <c r="KD107" s="118"/>
      <c r="KE107" s="118"/>
      <c r="KF107" s="118"/>
      <c r="KG107" s="118"/>
      <c r="KH107" s="118"/>
      <c r="KI107" s="118"/>
      <c r="KJ107" s="118"/>
      <c r="KK107" s="118"/>
      <c r="KL107" s="118"/>
      <c r="KM107" s="118"/>
      <c r="KN107" s="118"/>
      <c r="KO107" s="118"/>
      <c r="KP107" s="118"/>
      <c r="KQ107" s="118"/>
      <c r="KR107" s="118"/>
      <c r="KS107" s="118"/>
      <c r="KT107" s="118"/>
      <c r="KU107" s="118"/>
      <c r="KV107" s="118"/>
      <c r="KW107" s="118"/>
      <c r="KX107" s="118"/>
      <c r="KY107" s="118"/>
      <c r="KZ107" s="118"/>
      <c r="LA107" s="118"/>
      <c r="LB107" s="118"/>
      <c r="LC107" s="118"/>
      <c r="LD107" s="118"/>
      <c r="LE107" s="118"/>
      <c r="LF107" s="118"/>
      <c r="LG107" s="118"/>
      <c r="LH107" s="118"/>
      <c r="LI107" s="118"/>
      <c r="LJ107" s="118"/>
      <c r="LK107" s="118"/>
      <c r="LL107" s="118"/>
      <c r="LM107" s="118"/>
      <c r="LN107" s="118"/>
      <c r="LO107" s="118"/>
      <c r="LP107" s="118"/>
      <c r="LQ107" s="118"/>
      <c r="LR107" s="118"/>
      <c r="LS107" s="118"/>
      <c r="LT107" s="118"/>
      <c r="LU107" s="118"/>
      <c r="LV107" s="118"/>
      <c r="LW107" s="118"/>
      <c r="LX107" s="118"/>
      <c r="LY107" s="118"/>
      <c r="LZ107" s="118"/>
      <c r="MA107" s="118"/>
      <c r="MB107" s="118"/>
      <c r="MC107" s="118"/>
      <c r="MD107" s="118"/>
      <c r="ME107" s="118"/>
      <c r="MF107" s="118"/>
      <c r="MG107" s="118"/>
      <c r="MH107" s="118"/>
      <c r="MI107" s="118"/>
      <c r="MJ107" s="118"/>
      <c r="MK107" s="118"/>
      <c r="ML107" s="118"/>
      <c r="MM107" s="118"/>
      <c r="MN107" s="118"/>
      <c r="MO107" s="118"/>
      <c r="MP107" s="118"/>
      <c r="MQ107" s="118"/>
      <c r="MR107" s="118"/>
      <c r="MS107" s="118"/>
      <c r="MT107" s="118"/>
      <c r="MU107" s="118"/>
      <c r="MV107" s="118"/>
      <c r="MW107" s="118"/>
      <c r="MX107" s="118"/>
      <c r="MY107" s="118"/>
      <c r="MZ107" s="118"/>
      <c r="NA107" s="118"/>
      <c r="NB107" s="118"/>
      <c r="NC107" s="118"/>
      <c r="ND107" s="118"/>
      <c r="NE107" s="118"/>
      <c r="NF107" s="118"/>
      <c r="NG107" s="118"/>
      <c r="NH107" s="118"/>
      <c r="NI107" s="118"/>
      <c r="NJ107" s="118"/>
      <c r="NK107" s="118"/>
      <c r="NL107" s="118"/>
      <c r="NM107" s="118"/>
      <c r="NN107" s="118"/>
      <c r="NO107" s="118"/>
      <c r="NP107" s="118"/>
      <c r="NQ107" s="118"/>
      <c r="NR107" s="118"/>
      <c r="NS107" s="118"/>
      <c r="NT107" s="118"/>
      <c r="NU107" s="118"/>
      <c r="NV107" s="118"/>
      <c r="NW107" s="118"/>
      <c r="NX107" s="118"/>
      <c r="NY107" s="118"/>
      <c r="NZ107" s="118"/>
      <c r="OA107" s="118"/>
      <c r="OB107" s="118"/>
      <c r="OC107" s="118"/>
      <c r="OD107" s="118"/>
      <c r="OE107" s="118"/>
      <c r="OF107" s="118"/>
      <c r="OG107" s="118"/>
      <c r="OH107" s="118"/>
      <c r="OI107" s="118"/>
      <c r="OJ107" s="118"/>
      <c r="OK107" s="118"/>
      <c r="OL107" s="118"/>
      <c r="OM107" s="118"/>
      <c r="ON107" s="118"/>
      <c r="OO107" s="118"/>
      <c r="OP107" s="118"/>
      <c r="OQ107" s="118"/>
      <c r="OR107" s="118"/>
      <c r="OS107" s="118"/>
      <c r="OT107" s="118"/>
      <c r="OU107" s="118"/>
      <c r="OV107" s="118"/>
      <c r="OW107" s="118"/>
      <c r="OX107" s="118"/>
      <c r="OY107" s="118"/>
      <c r="OZ107" s="118"/>
      <c r="PA107" s="118"/>
      <c r="PB107" s="118"/>
      <c r="PC107" s="118"/>
      <c r="PD107" s="118"/>
      <c r="PE107" s="118"/>
      <c r="PF107" s="118"/>
      <c r="PG107" s="118"/>
      <c r="PH107" s="118"/>
      <c r="PI107" s="118"/>
      <c r="PJ107" s="118"/>
      <c r="PK107" s="118"/>
      <c r="PL107" s="118"/>
      <c r="PM107" s="118"/>
      <c r="PN107" s="118"/>
      <c r="PO107" s="118"/>
      <c r="PP107" s="118"/>
      <c r="PQ107" s="118"/>
      <c r="PR107" s="118"/>
      <c r="PS107" s="118"/>
      <c r="PT107" s="118"/>
      <c r="PU107" s="118"/>
      <c r="PV107" s="118"/>
      <c r="PW107" s="118"/>
      <c r="PX107" s="118"/>
      <c r="PY107" s="118"/>
      <c r="PZ107" s="118"/>
      <c r="QA107" s="118"/>
      <c r="QB107" s="118"/>
      <c r="QC107" s="118"/>
      <c r="QD107" s="118"/>
      <c r="QE107" s="118"/>
      <c r="QF107" s="118"/>
      <c r="QG107" s="118"/>
      <c r="QH107" s="118"/>
      <c r="QI107" s="118"/>
      <c r="QJ107" s="118"/>
      <c r="QK107" s="118"/>
      <c r="QL107" s="118"/>
      <c r="QM107" s="118"/>
      <c r="QN107" s="118"/>
      <c r="QO107" s="118"/>
      <c r="QP107" s="118"/>
      <c r="QQ107" s="118"/>
      <c r="QR107" s="118"/>
      <c r="QS107" s="118"/>
      <c r="QT107" s="118"/>
      <c r="QU107" s="118"/>
      <c r="QV107" s="118"/>
      <c r="QW107" s="118"/>
      <c r="QX107" s="118"/>
      <c r="QY107" s="118"/>
      <c r="QZ107" s="118"/>
      <c r="RA107" s="118"/>
      <c r="RB107" s="118"/>
      <c r="RC107" s="118"/>
      <c r="RD107" s="118"/>
      <c r="RE107" s="118"/>
      <c r="RF107" s="118"/>
      <c r="RG107" s="118"/>
      <c r="RH107" s="118"/>
      <c r="RI107" s="118"/>
      <c r="RJ107" s="118"/>
      <c r="RK107" s="118"/>
      <c r="RL107" s="118"/>
      <c r="RM107" s="118"/>
      <c r="RN107" s="118"/>
      <c r="RO107" s="118"/>
      <c r="RP107" s="118"/>
      <c r="RQ107" s="118"/>
      <c r="RR107" s="118"/>
      <c r="RS107" s="118"/>
      <c r="RT107" s="118"/>
      <c r="RU107" s="118"/>
      <c r="RV107" s="118"/>
      <c r="RW107" s="118"/>
      <c r="RX107" s="118"/>
      <c r="RY107" s="118"/>
      <c r="RZ107" s="118"/>
      <c r="SA107" s="118"/>
      <c r="SB107" s="118"/>
      <c r="SC107" s="118"/>
      <c r="SD107" s="118"/>
      <c r="SE107" s="118"/>
      <c r="SF107" s="118"/>
      <c r="SG107" s="118"/>
      <c r="SH107" s="118"/>
      <c r="SI107" s="118"/>
      <c r="SJ107" s="118"/>
      <c r="SK107" s="118"/>
      <c r="SL107" s="118"/>
      <c r="SM107" s="118"/>
      <c r="SN107" s="118"/>
      <c r="SO107" s="118"/>
      <c r="SP107" s="118"/>
      <c r="SQ107" s="118"/>
      <c r="SR107" s="118"/>
      <c r="SS107" s="118"/>
      <c r="ST107" s="118"/>
      <c r="SU107" s="118"/>
      <c r="SV107" s="118"/>
      <c r="SW107" s="118"/>
      <c r="SX107" s="118"/>
      <c r="SY107" s="118"/>
      <c r="SZ107" s="118"/>
      <c r="TA107" s="118"/>
      <c r="TB107" s="118"/>
      <c r="TC107" s="118"/>
      <c r="TD107" s="118"/>
      <c r="TE107" s="118"/>
      <c r="TF107" s="118"/>
      <c r="TG107" s="118"/>
      <c r="TH107" s="118"/>
      <c r="TI107" s="118"/>
      <c r="TJ107" s="118"/>
      <c r="TK107" s="118"/>
      <c r="TL107" s="118"/>
      <c r="TM107" s="118"/>
      <c r="TN107" s="118"/>
      <c r="TO107" s="118"/>
      <c r="TP107" s="118"/>
      <c r="TQ107" s="118"/>
      <c r="TR107" s="118"/>
      <c r="TS107" s="118"/>
      <c r="TT107" s="118"/>
      <c r="TU107" s="118"/>
      <c r="TV107" s="118"/>
      <c r="TW107" s="118"/>
      <c r="TX107" s="118"/>
      <c r="TY107" s="118"/>
      <c r="TZ107" s="118"/>
      <c r="UA107" s="118"/>
      <c r="UB107" s="118"/>
      <c r="UC107" s="118"/>
      <c r="UD107" s="118"/>
      <c r="UE107" s="118"/>
      <c r="UF107" s="118"/>
      <c r="UG107" s="118"/>
      <c r="UH107" s="118"/>
      <c r="UI107" s="118"/>
      <c r="UJ107" s="118"/>
      <c r="UK107" s="118"/>
      <c r="UL107" s="118"/>
      <c r="UM107" s="118"/>
      <c r="UN107" s="118"/>
      <c r="UO107" s="118"/>
      <c r="UP107" s="118"/>
      <c r="UQ107" s="118"/>
      <c r="UR107" s="118"/>
      <c r="US107" s="118"/>
      <c r="UT107" s="118"/>
      <c r="UU107" s="118"/>
      <c r="UV107" s="118"/>
      <c r="UW107" s="118"/>
      <c r="UX107" s="118"/>
      <c r="UY107" s="118"/>
      <c r="UZ107" s="118"/>
      <c r="VA107" s="118"/>
      <c r="VB107" s="118"/>
      <c r="VC107" s="118"/>
      <c r="VD107" s="118"/>
      <c r="VE107" s="118"/>
      <c r="VF107" s="118"/>
      <c r="VG107" s="118"/>
      <c r="VH107" s="118"/>
      <c r="VI107" s="118"/>
      <c r="VJ107" s="118"/>
      <c r="VK107" s="118"/>
      <c r="VL107" s="118"/>
      <c r="VM107" s="118"/>
      <c r="VN107" s="118"/>
      <c r="VO107" s="118"/>
      <c r="VP107" s="118"/>
      <c r="VQ107" s="118"/>
      <c r="VR107" s="118"/>
      <c r="VS107" s="118"/>
      <c r="VT107" s="118"/>
      <c r="VU107" s="118"/>
      <c r="VV107" s="118"/>
      <c r="VW107" s="118"/>
      <c r="VX107" s="118"/>
      <c r="VY107" s="118"/>
      <c r="VZ107" s="118"/>
      <c r="WA107" s="118"/>
      <c r="WB107" s="118"/>
      <c r="WC107" s="118"/>
      <c r="WD107" s="118"/>
      <c r="WE107" s="118"/>
      <c r="WF107" s="118"/>
      <c r="WG107" s="118"/>
      <c r="WH107" s="118"/>
      <c r="WI107" s="118"/>
      <c r="WJ107" s="118"/>
      <c r="WK107" s="118"/>
      <c r="WL107" s="118"/>
      <c r="WM107" s="118"/>
      <c r="WN107" s="118"/>
      <c r="WO107" s="118"/>
      <c r="WP107" s="118"/>
      <c r="WQ107" s="118"/>
      <c r="WR107" s="118"/>
      <c r="WS107" s="118"/>
      <c r="WT107" s="118"/>
      <c r="WU107" s="118"/>
      <c r="WV107" s="118"/>
      <c r="WW107" s="118"/>
      <c r="WX107" s="118"/>
      <c r="WY107" s="118"/>
      <c r="WZ107" s="118"/>
      <c r="XA107" s="118"/>
      <c r="XB107" s="118"/>
      <c r="XC107" s="118"/>
      <c r="XD107" s="118"/>
      <c r="XE107" s="118"/>
      <c r="XF107" s="118"/>
      <c r="XG107" s="118"/>
      <c r="XH107" s="118"/>
      <c r="XI107" s="118"/>
      <c r="XJ107" s="118"/>
      <c r="XK107" s="118"/>
      <c r="XL107" s="118"/>
      <c r="XM107" s="118"/>
      <c r="XN107" s="118"/>
      <c r="XO107" s="118"/>
      <c r="XP107" s="118"/>
      <c r="XQ107" s="118"/>
      <c r="XR107" s="118"/>
      <c r="XS107" s="118"/>
      <c r="XT107" s="118"/>
      <c r="XU107" s="118"/>
      <c r="XV107" s="118"/>
      <c r="XW107" s="118"/>
      <c r="XX107" s="118"/>
      <c r="XY107" s="118"/>
      <c r="XZ107" s="118"/>
      <c r="YA107" s="118"/>
      <c r="YB107" s="118"/>
      <c r="YC107" s="118"/>
      <c r="YD107" s="118"/>
      <c r="YE107" s="118"/>
      <c r="YF107" s="118"/>
      <c r="YG107" s="118"/>
      <c r="YH107" s="118"/>
      <c r="YI107" s="118"/>
      <c r="YJ107" s="118"/>
      <c r="YK107" s="118"/>
      <c r="YL107" s="118"/>
      <c r="YM107" s="118"/>
      <c r="YN107" s="118"/>
      <c r="YO107" s="118"/>
      <c r="YP107" s="118"/>
      <c r="YQ107" s="118"/>
      <c r="YR107" s="118"/>
      <c r="YS107" s="118"/>
      <c r="YT107" s="118"/>
      <c r="YU107" s="118"/>
      <c r="YV107" s="118"/>
      <c r="YW107" s="118"/>
      <c r="YX107" s="118"/>
      <c r="YY107" s="118"/>
      <c r="YZ107" s="118"/>
      <c r="ZA107" s="118"/>
      <c r="ZB107" s="118"/>
      <c r="ZC107" s="118"/>
      <c r="ZD107" s="118"/>
      <c r="ZE107" s="118"/>
      <c r="ZF107" s="118"/>
      <c r="ZG107" s="118"/>
      <c r="ZH107" s="118"/>
      <c r="ZI107" s="118"/>
      <c r="ZJ107" s="118"/>
      <c r="ZK107" s="118"/>
      <c r="ZL107" s="118"/>
      <c r="ZM107" s="118"/>
      <c r="ZN107" s="118"/>
      <c r="ZO107" s="118"/>
      <c r="ZP107" s="118"/>
      <c r="ZQ107" s="118"/>
      <c r="ZR107" s="118"/>
      <c r="ZS107" s="118"/>
      <c r="ZT107" s="118"/>
      <c r="ZU107" s="118"/>
      <c r="ZV107" s="118"/>
      <c r="ZW107" s="118"/>
      <c r="ZX107" s="118"/>
      <c r="ZY107" s="118"/>
      <c r="ZZ107" s="118"/>
      <c r="AAA107" s="118"/>
      <c r="AAB107" s="118"/>
      <c r="AAC107" s="118"/>
      <c r="AAD107" s="118"/>
      <c r="AAE107" s="118"/>
      <c r="AAF107" s="118"/>
      <c r="AAG107" s="118"/>
      <c r="AAH107" s="118"/>
      <c r="AAI107" s="118"/>
      <c r="AAJ107" s="118"/>
      <c r="AAK107" s="118"/>
      <c r="AAL107" s="118"/>
      <c r="AAM107" s="118"/>
      <c r="AAN107" s="118"/>
      <c r="AAO107" s="118"/>
      <c r="AAP107" s="118"/>
      <c r="AAQ107" s="118"/>
      <c r="AAR107" s="118"/>
      <c r="AAS107" s="118"/>
      <c r="AAT107" s="118"/>
      <c r="AAU107" s="118"/>
      <c r="AAV107" s="118"/>
      <c r="AAW107" s="118"/>
      <c r="AAX107" s="118"/>
      <c r="AAY107" s="118"/>
      <c r="AAZ107" s="118"/>
      <c r="ABA107" s="118"/>
      <c r="ABB107" s="118"/>
      <c r="ABC107" s="118"/>
      <c r="ABD107" s="118"/>
      <c r="ABE107" s="118"/>
      <c r="ABF107" s="118"/>
      <c r="ABG107" s="118"/>
      <c r="ABH107" s="118"/>
      <c r="ABI107" s="118"/>
      <c r="ABJ107" s="118"/>
      <c r="ABK107" s="118"/>
      <c r="ABL107" s="118"/>
      <c r="ABM107" s="118"/>
      <c r="ABN107" s="118"/>
      <c r="ABO107" s="118"/>
      <c r="ABP107" s="118"/>
      <c r="ABQ107" s="118"/>
      <c r="ABR107" s="118"/>
      <c r="ABS107" s="118"/>
      <c r="ABT107" s="118"/>
      <c r="ABU107" s="118"/>
      <c r="ABV107" s="118"/>
      <c r="ABW107" s="118"/>
      <c r="ABX107" s="118"/>
      <c r="ABY107" s="118"/>
      <c r="ABZ107" s="118"/>
      <c r="ACA107" s="118"/>
      <c r="ACB107" s="118"/>
      <c r="ACC107" s="118"/>
      <c r="ACD107" s="118"/>
      <c r="ACE107" s="118"/>
      <c r="ACF107" s="118"/>
      <c r="ACG107" s="118"/>
      <c r="ACH107" s="118"/>
      <c r="ACI107" s="118"/>
      <c r="ACJ107" s="118"/>
      <c r="ACK107" s="118"/>
      <c r="ACL107" s="118"/>
      <c r="ACM107" s="118"/>
      <c r="ACN107" s="118"/>
      <c r="ACO107" s="118"/>
      <c r="ACP107" s="118"/>
      <c r="ACQ107" s="118"/>
      <c r="ACR107" s="118"/>
      <c r="ACS107" s="118"/>
      <c r="ACT107" s="118"/>
      <c r="ACU107" s="118"/>
      <c r="ACV107" s="118"/>
      <c r="ACW107" s="118"/>
      <c r="ACX107" s="118"/>
      <c r="ACY107" s="118"/>
      <c r="ACZ107" s="118"/>
      <c r="ADA107" s="118"/>
      <c r="ADB107" s="118"/>
      <c r="ADC107" s="118"/>
      <c r="ADD107" s="118"/>
      <c r="ADE107" s="118"/>
      <c r="ADF107" s="118"/>
      <c r="ADG107" s="118"/>
      <c r="ADH107" s="118"/>
      <c r="ADI107" s="118"/>
      <c r="ADJ107" s="118"/>
      <c r="ADK107" s="118"/>
      <c r="ADL107" s="118"/>
      <c r="ADM107" s="118"/>
      <c r="ADN107" s="118"/>
      <c r="ADO107" s="118"/>
      <c r="ADP107" s="118"/>
      <c r="ADQ107" s="118"/>
      <c r="ADR107" s="118"/>
      <c r="ADS107" s="118"/>
      <c r="ADT107" s="118"/>
      <c r="ADU107" s="118"/>
      <c r="ADV107" s="118"/>
      <c r="ADW107" s="118"/>
      <c r="ADX107" s="118"/>
      <c r="ADY107" s="118"/>
      <c r="ADZ107" s="118"/>
      <c r="AEA107" s="118"/>
      <c r="AEB107" s="118"/>
      <c r="AEC107" s="118"/>
      <c r="AED107" s="118"/>
      <c r="AEE107" s="118"/>
      <c r="AEF107" s="118"/>
      <c r="AEG107" s="118"/>
      <c r="AEH107" s="118"/>
      <c r="AEI107" s="118"/>
      <c r="AEJ107" s="118"/>
      <c r="AEK107" s="118"/>
      <c r="AEL107" s="118"/>
      <c r="AEM107" s="118"/>
      <c r="AEN107" s="118"/>
      <c r="AEO107" s="118"/>
      <c r="AEP107" s="118"/>
      <c r="AEQ107" s="118"/>
      <c r="AER107" s="118"/>
      <c r="AES107" s="118"/>
      <c r="AET107" s="118"/>
      <c r="AEU107" s="118"/>
      <c r="AEV107" s="118"/>
      <c r="AEW107" s="118"/>
      <c r="AEX107" s="118"/>
      <c r="AEY107" s="118"/>
      <c r="AEZ107" s="118"/>
      <c r="AFA107" s="118"/>
      <c r="AFB107" s="118"/>
      <c r="AFC107" s="118"/>
      <c r="AFD107" s="118"/>
      <c r="AFE107" s="118"/>
      <c r="AFF107" s="118"/>
      <c r="AFG107" s="118"/>
      <c r="AFH107" s="118"/>
      <c r="AFI107" s="118"/>
      <c r="AFJ107" s="118"/>
      <c r="AFK107" s="118"/>
      <c r="AFL107" s="118"/>
      <c r="AFM107" s="118"/>
      <c r="AFN107" s="118"/>
      <c r="AFO107" s="118"/>
      <c r="AFP107" s="118"/>
      <c r="AFQ107" s="118"/>
      <c r="AFR107" s="118"/>
      <c r="AFS107" s="118"/>
      <c r="AFT107" s="118"/>
      <c r="AFU107" s="118"/>
      <c r="AFV107" s="118"/>
      <c r="AFW107" s="118"/>
      <c r="AFX107" s="118"/>
      <c r="AFY107" s="118"/>
      <c r="AFZ107" s="118"/>
      <c r="AGA107" s="118"/>
      <c r="AGB107" s="118"/>
      <c r="AGC107" s="118"/>
      <c r="AGD107" s="118"/>
      <c r="AGE107" s="118"/>
      <c r="AGF107" s="118"/>
      <c r="AGG107" s="118"/>
      <c r="AGH107" s="118"/>
      <c r="AGI107" s="118"/>
      <c r="AGJ107" s="118"/>
      <c r="AGK107" s="118"/>
      <c r="AGL107" s="118"/>
      <c r="AGM107" s="118"/>
      <c r="AGN107" s="118"/>
      <c r="AGO107" s="118"/>
      <c r="AGP107" s="118"/>
      <c r="AGQ107" s="118"/>
      <c r="AGR107" s="118"/>
      <c r="AGS107" s="118"/>
      <c r="AGT107" s="118"/>
      <c r="AGU107" s="118"/>
      <c r="AGV107" s="118"/>
      <c r="AGW107" s="118"/>
      <c r="AGX107" s="118"/>
      <c r="AGY107" s="118"/>
      <c r="AGZ107" s="118"/>
      <c r="AHA107" s="118"/>
      <c r="AHB107" s="118"/>
      <c r="AHC107" s="118"/>
      <c r="AHD107" s="118"/>
      <c r="AHE107" s="118"/>
      <c r="AHF107" s="118"/>
      <c r="AHG107" s="118"/>
      <c r="AHH107" s="118"/>
      <c r="AHI107" s="118"/>
      <c r="AHJ107" s="118"/>
      <c r="AHK107" s="118"/>
      <c r="AHL107" s="118"/>
      <c r="AHM107" s="118"/>
      <c r="AHN107" s="118"/>
      <c r="AHO107" s="118"/>
      <c r="AHP107" s="118"/>
      <c r="AHQ107" s="118"/>
      <c r="AHR107" s="118"/>
      <c r="AHS107" s="118"/>
      <c r="AHT107" s="118"/>
      <c r="AHU107" s="118"/>
      <c r="AHV107" s="118"/>
      <c r="AHW107" s="118"/>
      <c r="AHX107" s="118"/>
      <c r="AHY107" s="118"/>
      <c r="AHZ107" s="118"/>
      <c r="AIA107" s="118"/>
      <c r="AIB107" s="118"/>
      <c r="AIC107" s="118"/>
      <c r="AID107" s="118"/>
      <c r="AIE107" s="118"/>
      <c r="AIF107" s="118"/>
      <c r="AIG107" s="118"/>
      <c r="AIH107" s="118"/>
      <c r="AII107" s="118"/>
      <c r="AIJ107" s="118"/>
      <c r="AIK107" s="118"/>
      <c r="AIL107" s="118"/>
      <c r="AIM107" s="118"/>
      <c r="AIN107" s="118"/>
      <c r="AIO107" s="118"/>
      <c r="AIP107" s="118"/>
      <c r="AIQ107" s="118"/>
      <c r="AIR107" s="118"/>
      <c r="AIS107" s="118"/>
      <c r="AIT107" s="118"/>
      <c r="AIU107" s="118"/>
      <c r="AIV107" s="118"/>
      <c r="AIW107" s="118"/>
      <c r="AIX107" s="118"/>
      <c r="AIY107" s="118"/>
      <c r="AIZ107" s="118"/>
      <c r="AJA107" s="118"/>
      <c r="AJB107" s="118"/>
      <c r="AJC107" s="118"/>
      <c r="AJD107" s="118"/>
      <c r="AJE107" s="118"/>
      <c r="AJF107" s="118"/>
      <c r="AJG107" s="118"/>
      <c r="AJH107" s="118"/>
      <c r="AJI107" s="118"/>
      <c r="AJJ107" s="118"/>
      <c r="AJK107" s="118"/>
      <c r="AJL107" s="118"/>
      <c r="AJM107" s="118"/>
      <c r="AJN107" s="118"/>
      <c r="AJO107" s="118"/>
      <c r="AJP107" s="118"/>
      <c r="AJQ107" s="118"/>
      <c r="AJR107" s="118"/>
      <c r="AJS107" s="118"/>
      <c r="AJT107" s="118"/>
      <c r="AJU107" s="118"/>
      <c r="AJV107" s="118"/>
      <c r="AJW107" s="118"/>
      <c r="AJX107" s="118"/>
      <c r="AJY107" s="118"/>
      <c r="AJZ107" s="118"/>
      <c r="AKA107" s="118"/>
      <c r="AKB107" s="118"/>
      <c r="AKC107" s="118"/>
      <c r="AKD107" s="118"/>
      <c r="AKE107" s="118"/>
      <c r="AKF107" s="118"/>
      <c r="AKG107" s="118"/>
      <c r="AKH107" s="118"/>
      <c r="AKI107" s="118"/>
      <c r="AKJ107" s="118"/>
      <c r="AKK107" s="118"/>
      <c r="AKL107" s="118"/>
      <c r="AKM107" s="118"/>
      <c r="AKN107" s="118"/>
      <c r="AKO107" s="118"/>
      <c r="AKP107" s="118"/>
      <c r="AKQ107" s="118"/>
      <c r="AKR107" s="118"/>
      <c r="AKS107" s="118"/>
      <c r="AKT107" s="118"/>
      <c r="AKU107" s="118"/>
      <c r="AKV107" s="118"/>
      <c r="AKW107" s="118"/>
      <c r="AKX107" s="118"/>
      <c r="AKY107" s="118"/>
      <c r="AKZ107" s="118"/>
      <c r="ALA107" s="118"/>
      <c r="ALB107" s="118"/>
      <c r="ALC107" s="118"/>
      <c r="ALD107" s="118"/>
      <c r="ALE107" s="118"/>
      <c r="ALF107" s="118"/>
      <c r="ALG107" s="118"/>
      <c r="ALH107" s="118"/>
      <c r="ALI107" s="118"/>
      <c r="ALJ107" s="118"/>
      <c r="ALK107" s="118"/>
      <c r="ALL107" s="118"/>
      <c r="ALM107" s="118"/>
      <c r="ALN107" s="118"/>
      <c r="ALO107" s="118"/>
      <c r="ALP107" s="118"/>
      <c r="ALQ107" s="118"/>
      <c r="ALR107" s="118"/>
      <c r="ALS107" s="118"/>
      <c r="ALT107" s="118"/>
      <c r="ALU107" s="118"/>
      <c r="ALV107" s="118"/>
      <c r="ALW107" s="118"/>
      <c r="ALX107" s="118"/>
      <c r="ALY107" s="118"/>
      <c r="ALZ107" s="118"/>
      <c r="AMA107" s="118"/>
      <c r="AMB107" s="118"/>
      <c r="AMC107" s="118"/>
      <c r="AMD107" s="118"/>
      <c r="AME107" s="118"/>
      <c r="AMF107" s="118"/>
      <c r="AMG107" s="118"/>
      <c r="AMH107" s="118"/>
      <c r="AMI107" s="118"/>
      <c r="AMJ107" s="118"/>
      <c r="AMK107" s="118"/>
      <c r="AML107" s="118"/>
      <c r="AMM107" s="118"/>
      <c r="AMN107" s="118"/>
      <c r="AMO107" s="118"/>
      <c r="AMP107" s="118"/>
      <c r="AMQ107" s="118"/>
      <c r="AMR107" s="118"/>
      <c r="AMS107" s="118"/>
      <c r="AMT107" s="118"/>
      <c r="AMU107" s="118"/>
      <c r="AMV107" s="118"/>
      <c r="AMW107" s="118"/>
      <c r="AMX107" s="118"/>
      <c r="AMY107" s="118"/>
      <c r="AMZ107" s="118"/>
      <c r="ANA107" s="118"/>
      <c r="ANB107" s="118"/>
      <c r="ANC107" s="118"/>
      <c r="AND107" s="118"/>
      <c r="ANE107" s="118"/>
      <c r="ANF107" s="118"/>
      <c r="ANG107" s="118"/>
      <c r="ANH107" s="118"/>
      <c r="ANI107" s="118"/>
      <c r="ANJ107" s="118"/>
      <c r="ANK107" s="118"/>
      <c r="ANL107" s="118"/>
      <c r="ANM107" s="118"/>
      <c r="ANN107" s="118"/>
      <c r="ANO107" s="118"/>
      <c r="ANP107" s="118"/>
      <c r="ANQ107" s="118"/>
      <c r="ANR107" s="118"/>
      <c r="ANS107" s="118"/>
      <c r="ANT107" s="118"/>
      <c r="ANU107" s="118"/>
      <c r="ANV107" s="118"/>
      <c r="ANW107" s="118"/>
      <c r="ANX107" s="118"/>
      <c r="ANY107" s="118"/>
      <c r="ANZ107" s="118"/>
      <c r="AOA107" s="118"/>
      <c r="AOB107" s="118"/>
      <c r="AOC107" s="118"/>
      <c r="AOD107" s="118"/>
      <c r="AOE107" s="118"/>
      <c r="AOF107" s="118"/>
      <c r="AOG107" s="118"/>
      <c r="AOH107" s="118"/>
      <c r="AOI107" s="118"/>
      <c r="AOJ107" s="118"/>
      <c r="AOK107" s="118"/>
      <c r="AOL107" s="118"/>
      <c r="AOM107" s="118"/>
      <c r="AON107" s="118"/>
      <c r="AOO107" s="118"/>
      <c r="AOP107" s="118"/>
      <c r="AOQ107" s="118"/>
      <c r="AOR107" s="118"/>
      <c r="AOS107" s="118"/>
      <c r="AOT107" s="118"/>
      <c r="AOU107" s="118"/>
      <c r="AOV107" s="118"/>
      <c r="AOW107" s="118"/>
      <c r="AOX107" s="118"/>
      <c r="AOY107" s="118"/>
      <c r="AOZ107" s="118"/>
      <c r="APA107" s="118"/>
      <c r="APB107" s="118"/>
      <c r="APC107" s="118"/>
      <c r="APD107" s="118"/>
      <c r="APE107" s="118"/>
      <c r="APF107" s="118"/>
      <c r="APG107" s="118"/>
      <c r="APH107" s="118"/>
      <c r="API107" s="118"/>
      <c r="APJ107" s="118"/>
      <c r="APK107" s="118"/>
      <c r="APL107" s="118"/>
      <c r="APM107" s="118"/>
      <c r="APN107" s="118"/>
      <c r="APO107" s="118"/>
      <c r="APP107" s="118"/>
      <c r="APQ107" s="118"/>
      <c r="APR107" s="118"/>
      <c r="APS107" s="118"/>
      <c r="APT107" s="118"/>
      <c r="APU107" s="118"/>
      <c r="APV107" s="118"/>
      <c r="APW107" s="118"/>
      <c r="APX107" s="118"/>
      <c r="APY107" s="118"/>
      <c r="APZ107" s="118"/>
      <c r="AQA107" s="118"/>
      <c r="AQB107" s="118"/>
      <c r="AQC107" s="118"/>
      <c r="AQD107" s="118"/>
      <c r="AQE107" s="118"/>
      <c r="AQF107" s="118"/>
      <c r="AQG107" s="118"/>
      <c r="AQH107" s="118"/>
      <c r="AQI107" s="118"/>
      <c r="AQJ107" s="118"/>
      <c r="AQK107" s="118"/>
      <c r="AQL107" s="118"/>
      <c r="AQM107" s="118"/>
      <c r="AQN107" s="118"/>
      <c r="AQO107" s="118"/>
      <c r="AQP107" s="118"/>
      <c r="AQQ107" s="118"/>
      <c r="AQR107" s="118"/>
      <c r="AQS107" s="118"/>
      <c r="AQT107" s="118"/>
      <c r="AQU107" s="118"/>
      <c r="AQV107" s="118"/>
      <c r="AQW107" s="118"/>
      <c r="AQX107" s="118"/>
      <c r="AQY107" s="118"/>
      <c r="AQZ107" s="118"/>
      <c r="ARA107" s="118"/>
      <c r="ARB107" s="118"/>
      <c r="ARC107" s="118"/>
      <c r="ARD107" s="118"/>
      <c r="ARE107" s="118"/>
      <c r="ARF107" s="118"/>
      <c r="ARG107" s="118"/>
      <c r="ARH107" s="118"/>
      <c r="ARI107" s="118"/>
      <c r="ARJ107" s="118"/>
      <c r="ARK107" s="118"/>
      <c r="ARL107" s="118"/>
      <c r="ARM107" s="118"/>
      <c r="ARN107" s="118"/>
      <c r="ARO107" s="118"/>
      <c r="ARP107" s="118"/>
      <c r="ARQ107" s="118"/>
      <c r="ARR107" s="118"/>
      <c r="ARS107" s="118"/>
      <c r="ART107" s="118"/>
      <c r="ARU107" s="118"/>
      <c r="ARV107" s="118"/>
      <c r="ARW107" s="118"/>
      <c r="ARX107" s="118"/>
      <c r="ARY107" s="118"/>
      <c r="ARZ107" s="118"/>
      <c r="ASA107" s="118"/>
      <c r="ASB107" s="118"/>
      <c r="ASC107" s="118"/>
      <c r="ASD107" s="118"/>
      <c r="ASE107" s="118"/>
      <c r="ASF107" s="118"/>
      <c r="ASG107" s="118"/>
      <c r="ASH107" s="118"/>
      <c r="ASI107" s="118"/>
      <c r="ASJ107" s="118"/>
      <c r="ASK107" s="118"/>
      <c r="ASL107" s="118"/>
      <c r="ASM107" s="118"/>
      <c r="ASN107" s="118"/>
      <c r="ASO107" s="118"/>
      <c r="ASP107" s="118"/>
      <c r="ASQ107" s="118"/>
      <c r="ASR107" s="118"/>
      <c r="ASS107" s="118"/>
      <c r="AST107" s="118"/>
      <c r="ASU107" s="118"/>
      <c r="ASV107" s="118"/>
      <c r="ASW107" s="118"/>
      <c r="ASX107" s="118"/>
      <c r="ASY107" s="118"/>
      <c r="ASZ107" s="118"/>
      <c r="ATA107" s="118"/>
      <c r="ATB107" s="118"/>
      <c r="ATC107" s="118"/>
      <c r="ATD107" s="118"/>
      <c r="ATE107" s="118"/>
      <c r="ATF107" s="118"/>
      <c r="ATG107" s="118"/>
      <c r="ATH107" s="118"/>
      <c r="ATI107" s="118"/>
      <c r="ATJ107" s="118"/>
      <c r="ATK107" s="118"/>
      <c r="ATL107" s="118"/>
      <c r="ATM107" s="118"/>
      <c r="ATN107" s="118"/>
      <c r="ATO107" s="118"/>
      <c r="ATP107" s="118"/>
      <c r="ATQ107" s="118"/>
      <c r="ATR107" s="118"/>
      <c r="ATS107" s="118"/>
      <c r="ATT107" s="118"/>
      <c r="ATU107" s="118"/>
      <c r="ATV107" s="118"/>
      <c r="ATW107" s="118"/>
      <c r="ATX107" s="118"/>
      <c r="ATY107" s="118"/>
      <c r="ATZ107" s="118"/>
      <c r="AUA107" s="118"/>
      <c r="AUB107" s="118"/>
      <c r="AUC107" s="118"/>
      <c r="AUD107" s="118"/>
      <c r="AUE107" s="118"/>
      <c r="AUF107" s="118"/>
      <c r="AUG107" s="118"/>
      <c r="AUH107" s="118"/>
      <c r="AUI107" s="118"/>
      <c r="AUJ107" s="118"/>
      <c r="AUK107" s="118"/>
      <c r="AUL107" s="118"/>
      <c r="AUM107" s="118"/>
      <c r="AUN107" s="118"/>
      <c r="AUO107" s="118"/>
      <c r="AUP107" s="118"/>
      <c r="AUQ107" s="118"/>
      <c r="AUR107" s="118"/>
      <c r="AUS107" s="118"/>
      <c r="AUT107" s="118"/>
      <c r="AUU107" s="118"/>
      <c r="AUV107" s="118"/>
      <c r="AUW107" s="118"/>
      <c r="AUX107" s="118"/>
      <c r="AUY107" s="118"/>
      <c r="AUZ107" s="118"/>
      <c r="AVA107" s="118"/>
      <c r="AVB107" s="118"/>
      <c r="AVC107" s="118"/>
      <c r="AVD107" s="118"/>
      <c r="AVE107" s="118"/>
      <c r="AVF107" s="118"/>
      <c r="AVG107" s="118"/>
      <c r="AVH107" s="118"/>
      <c r="AVI107" s="118"/>
      <c r="AVJ107" s="118"/>
      <c r="AVK107" s="118"/>
      <c r="AVL107" s="118"/>
      <c r="AVM107" s="118"/>
      <c r="AVN107" s="118"/>
      <c r="AVO107" s="118"/>
      <c r="AVP107" s="118"/>
      <c r="AVQ107" s="118"/>
      <c r="AVR107" s="118"/>
      <c r="AVS107" s="118"/>
      <c r="AVT107" s="118"/>
      <c r="AVU107" s="118"/>
      <c r="AVV107" s="118"/>
      <c r="AVW107" s="118"/>
      <c r="AVX107" s="118"/>
      <c r="AVY107" s="118"/>
      <c r="AVZ107" s="118"/>
      <c r="AWA107" s="118"/>
      <c r="AWB107" s="118"/>
      <c r="AWC107" s="118"/>
      <c r="AWD107" s="118"/>
    </row>
    <row r="108" spans="1:1278">
      <c r="H108" s="585" t="e">
        <f>+#REF!-H107</f>
        <v>#REF!</v>
      </c>
      <c r="I108" s="585">
        <f>+I81-I107</f>
        <v>18817336.889999971</v>
      </c>
    </row>
  </sheetData>
  <mergeCells count="79">
    <mergeCell ref="A6:T6"/>
    <mergeCell ref="A7:T7"/>
    <mergeCell ref="A8:T8"/>
    <mergeCell ref="E86:I86"/>
    <mergeCell ref="E87:I87"/>
    <mergeCell ref="A4:P4"/>
    <mergeCell ref="I1:T1"/>
    <mergeCell ref="I2:T2"/>
    <mergeCell ref="I3:T3"/>
    <mergeCell ref="A5:T5"/>
    <mergeCell ref="B77:E77"/>
    <mergeCell ref="A81:H81"/>
    <mergeCell ref="E88:I88"/>
    <mergeCell ref="B52:E52"/>
    <mergeCell ref="B56:E56"/>
    <mergeCell ref="B67:E67"/>
    <mergeCell ref="B70:E70"/>
    <mergeCell ref="B63:E63"/>
    <mergeCell ref="B61:E61"/>
    <mergeCell ref="AO10:AP10"/>
    <mergeCell ref="AQ10:AR10"/>
    <mergeCell ref="AS10:AT10"/>
    <mergeCell ref="AU10:AV10"/>
    <mergeCell ref="B46:E46"/>
    <mergeCell ref="B38:E38"/>
    <mergeCell ref="B29:E29"/>
    <mergeCell ref="B33:E33"/>
    <mergeCell ref="B25:E25"/>
    <mergeCell ref="B43:E43"/>
    <mergeCell ref="B16:E16"/>
    <mergeCell ref="B17:E17"/>
    <mergeCell ref="B18:E18"/>
    <mergeCell ref="B19:E19"/>
    <mergeCell ref="B21:E21"/>
    <mergeCell ref="BY10:BZ10"/>
    <mergeCell ref="B13:E13"/>
    <mergeCell ref="B14:E14"/>
    <mergeCell ref="B15:E15"/>
    <mergeCell ref="BM10:BN10"/>
    <mergeCell ref="BO10:BP10"/>
    <mergeCell ref="BQ10:BR10"/>
    <mergeCell ref="BS10:BT10"/>
    <mergeCell ref="BU10:BV10"/>
    <mergeCell ref="BW10:BX10"/>
    <mergeCell ref="BA10:BB10"/>
    <mergeCell ref="BC10:BD10"/>
    <mergeCell ref="BE10:BF10"/>
    <mergeCell ref="BG10:BH10"/>
    <mergeCell ref="BI10:BJ10"/>
    <mergeCell ref="BK10:BL10"/>
    <mergeCell ref="K10:L10"/>
    <mergeCell ref="M10:N10"/>
    <mergeCell ref="BH9:BJ9"/>
    <mergeCell ref="O10:P10"/>
    <mergeCell ref="AW10:AX10"/>
    <mergeCell ref="AY10:AZ10"/>
    <mergeCell ref="AC10:AD10"/>
    <mergeCell ref="AE10:AF10"/>
    <mergeCell ref="AG10:AH10"/>
    <mergeCell ref="AI10:AJ10"/>
    <mergeCell ref="AK10:AL10"/>
    <mergeCell ref="AM10:AN10"/>
    <mergeCell ref="Q10:R10"/>
    <mergeCell ref="S10:T10"/>
    <mergeCell ref="BK9:BN9"/>
    <mergeCell ref="E66:H66"/>
    <mergeCell ref="E55:H55"/>
    <mergeCell ref="A10:A11"/>
    <mergeCell ref="E10:E11"/>
    <mergeCell ref="I10:I11"/>
    <mergeCell ref="J10:J11"/>
    <mergeCell ref="E26:H26"/>
    <mergeCell ref="U10:V10"/>
    <mergeCell ref="W10:X10"/>
    <mergeCell ref="Y10:Z10"/>
    <mergeCell ref="AA10:AB10"/>
    <mergeCell ref="B23:E23"/>
    <mergeCell ref="B24:E24"/>
    <mergeCell ref="B22:E22"/>
  </mergeCells>
  <pageMargins left="0.59055118110236227" right="0.59055118110236227" top="0.86614173228346458" bottom="0.59055118110236227" header="0.31496062992125984" footer="0.31496062992125984"/>
  <pageSetup paperSize="9" scale="68" fitToWidth="0" fitToHeight="0" orientation="landscape" r:id="rId1"/>
  <headerFooter>
    <oddFooter>&amp;C                              &amp;R&amp;10&amp;F - Página &amp;P</oddFooter>
  </headerFooter>
  <colBreaks count="5" manualBreakCount="5">
    <brk id="20" max="88" man="1"/>
    <brk id="30" max="88" man="1"/>
    <brk id="40" max="88" man="1"/>
    <brk id="50" max="88" man="1"/>
    <brk id="60" max="88" man="1"/>
  </colBreaks>
  <drawing r:id="rId2"/>
</worksheet>
</file>

<file path=xl/worksheets/sheet3.xml><?xml version="1.0" encoding="utf-8"?>
<worksheet xmlns="http://schemas.openxmlformats.org/spreadsheetml/2006/main" xmlns:r="http://schemas.openxmlformats.org/officeDocument/2006/relationships">
  <dimension ref="A1:AWD497"/>
  <sheetViews>
    <sheetView view="pageBreakPreview" topLeftCell="A8" zoomScale="85" zoomScaleNormal="100" zoomScaleSheetLayoutView="85" workbookViewId="0">
      <pane xSplit="10" ySplit="2" topLeftCell="BW463" activePane="bottomRight" state="frozen"/>
      <selection activeCell="A8" sqref="A8"/>
      <selection pane="topRight" activeCell="K8" sqref="K8"/>
      <selection pane="bottomLeft" activeCell="A10" sqref="A10"/>
      <selection pane="bottomRight" activeCell="J460" sqref="J460"/>
    </sheetView>
  </sheetViews>
  <sheetFormatPr defaultRowHeight="15.6" outlineLevelCol="1"/>
  <cols>
    <col min="1" max="1" width="8.5" style="125" customWidth="1"/>
    <col min="2" max="2" width="14.3984375" style="130" hidden="1" customWidth="1"/>
    <col min="3" max="3" width="3.09765625" style="147" hidden="1" customWidth="1"/>
    <col min="4" max="4" width="11.59765625" style="125" hidden="1" customWidth="1"/>
    <col min="5" max="5" width="45.69921875" style="126" customWidth="1"/>
    <col min="6" max="6" width="8.69921875" style="125" hidden="1" customWidth="1"/>
    <col min="7" max="7" width="9.8984375" style="124" hidden="1" customWidth="1"/>
    <col min="8" max="8" width="15.19921875" style="124" hidden="1" customWidth="1"/>
    <col min="9" max="9" width="11.5" style="124" customWidth="1"/>
    <col min="10" max="10" width="7.8984375" style="116" customWidth="1"/>
    <col min="11" max="11" width="7" style="179" bestFit="1" customWidth="1" outlineLevel="1"/>
    <col min="12" max="12" width="10.3984375" style="180" bestFit="1" customWidth="1" outlineLevel="1"/>
    <col min="13" max="13" width="6.09765625" style="181" bestFit="1" customWidth="1" outlineLevel="1"/>
    <col min="14" max="14" width="10.59765625" style="174" bestFit="1" customWidth="1" outlineLevel="1"/>
    <col min="15" max="15" width="6.09765625" style="181" bestFit="1" customWidth="1" outlineLevel="1"/>
    <col min="16" max="16" width="10.59765625" style="174" bestFit="1" customWidth="1" outlineLevel="1"/>
    <col min="17" max="17" width="6.09765625" style="181" bestFit="1" customWidth="1" outlineLevel="1"/>
    <col min="18" max="18" width="10.59765625" style="174" bestFit="1" customWidth="1" outlineLevel="1"/>
    <col min="19" max="19" width="6.09765625" style="181" bestFit="1" customWidth="1" outlineLevel="1"/>
    <col min="20" max="20" width="10.59765625" style="174" bestFit="1" customWidth="1" outlineLevel="1"/>
    <col min="21" max="21" width="6.09765625" style="181" bestFit="1" customWidth="1" outlineLevel="1"/>
    <col min="22" max="22" width="10.19921875" style="174" bestFit="1" customWidth="1" outlineLevel="1"/>
    <col min="23" max="23" width="7" style="182" bestFit="1" customWidth="1"/>
    <col min="24" max="24" width="10.19921875" style="183" bestFit="1" customWidth="1"/>
    <col min="25" max="25" width="6.19921875" style="182" bestFit="1" customWidth="1"/>
    <col min="26" max="26" width="10.19921875" style="183" bestFit="1" customWidth="1"/>
    <col min="27" max="27" width="6.19921875" style="183" bestFit="1" customWidth="1"/>
    <col min="28" max="28" width="11.09765625" style="183" bestFit="1" customWidth="1"/>
    <col min="29" max="29" width="6.19921875" style="183" bestFit="1" customWidth="1"/>
    <col min="30" max="30" width="11.09765625" style="183" bestFit="1" customWidth="1"/>
    <col min="31" max="31" width="6.19921875" style="183" bestFit="1" customWidth="1"/>
    <col min="32" max="32" width="11.09765625" style="183" bestFit="1" customWidth="1"/>
    <col min="33" max="33" width="6.19921875" style="184" bestFit="1" customWidth="1"/>
    <col min="34" max="34" width="11.09765625" style="183" bestFit="1" customWidth="1"/>
    <col min="35" max="35" width="6.19921875" style="183" bestFit="1" customWidth="1"/>
    <col min="36" max="36" width="11.09765625" style="183" bestFit="1" customWidth="1"/>
    <col min="37" max="37" width="6.19921875" style="183" bestFit="1" customWidth="1"/>
    <col min="38" max="38" width="11.09765625" style="183" bestFit="1" customWidth="1"/>
    <col min="39" max="39" width="6.19921875" style="183" bestFit="1" customWidth="1"/>
    <col min="40" max="40" width="11.09765625" style="183" bestFit="1" customWidth="1"/>
    <col min="41" max="41" width="7" style="183" bestFit="1" customWidth="1"/>
    <col min="42" max="42" width="11.09765625" style="183" bestFit="1" customWidth="1"/>
    <col min="43" max="43" width="6.19921875" style="183" bestFit="1" customWidth="1"/>
    <col min="44" max="44" width="11.09765625" style="183" bestFit="1" customWidth="1"/>
    <col min="45" max="45" width="6.19921875" style="183" bestFit="1" customWidth="1"/>
    <col min="46" max="46" width="11.09765625" style="183" bestFit="1" customWidth="1"/>
    <col min="47" max="47" width="6.19921875" style="183" bestFit="1" customWidth="1"/>
    <col min="48" max="48" width="11.09765625" style="183" bestFit="1" customWidth="1"/>
    <col min="49" max="49" width="6.19921875" style="183" bestFit="1" customWidth="1"/>
    <col min="50" max="50" width="11.09765625" style="183" bestFit="1" customWidth="1"/>
    <col min="51" max="51" width="6.19921875" style="183" bestFit="1" customWidth="1"/>
    <col min="52" max="52" width="11.09765625" style="183" bestFit="1" customWidth="1"/>
    <col min="53" max="53" width="6.19921875" style="183" bestFit="1" customWidth="1"/>
    <col min="54" max="54" width="11.09765625" style="183" bestFit="1" customWidth="1"/>
    <col min="55" max="55" width="6.19921875" style="183" bestFit="1" customWidth="1"/>
    <col min="56" max="56" width="11.09765625" style="183" bestFit="1" customWidth="1"/>
    <col min="57" max="57" width="7" style="182" bestFit="1" customWidth="1"/>
    <col min="58" max="58" width="11.09765625" style="183" bestFit="1" customWidth="1"/>
    <col min="59" max="59" width="6.19921875" style="183" bestFit="1" customWidth="1"/>
    <col min="60" max="60" width="11.09765625" style="183" bestFit="1" customWidth="1"/>
    <col min="61" max="61" width="6.19921875" style="182" bestFit="1" customWidth="1"/>
    <col min="62" max="62" width="11.09765625" style="183" bestFit="1" customWidth="1"/>
    <col min="63" max="63" width="6.19921875" style="116" bestFit="1" customWidth="1" outlineLevel="1"/>
    <col min="64" max="64" width="11.5" style="116" customWidth="1" outlineLevel="1"/>
    <col min="65" max="65" width="6.19921875" style="116" bestFit="1" customWidth="1" outlineLevel="1"/>
    <col min="66" max="66" width="11.09765625" style="116" bestFit="1" customWidth="1" outlineLevel="1"/>
    <col min="67" max="67" width="6.19921875" style="116" bestFit="1" customWidth="1" outlineLevel="1"/>
    <col min="68" max="68" width="11.09765625" style="116" bestFit="1" customWidth="1" outlineLevel="1"/>
    <col min="69" max="69" width="6.19921875" style="116" bestFit="1" customWidth="1" outlineLevel="1"/>
    <col min="70" max="70" width="11.09765625" style="116" bestFit="1" customWidth="1" outlineLevel="1"/>
    <col min="71" max="71" width="6.69921875" style="116" bestFit="1" customWidth="1" outlineLevel="1"/>
    <col min="72" max="72" width="11.09765625" style="116" bestFit="1" customWidth="1" outlineLevel="1"/>
    <col min="73" max="73" width="6.19921875" style="170" bestFit="1" customWidth="1" outlineLevel="1"/>
    <col min="74" max="74" width="11.09765625" style="116" bestFit="1" customWidth="1" outlineLevel="1"/>
    <col min="75" max="75" width="6.19921875" style="170" bestFit="1" customWidth="1" outlineLevel="1"/>
    <col min="76" max="76" width="11.09765625" style="116" bestFit="1" customWidth="1" outlineLevel="1"/>
    <col min="77" max="77" width="7.19921875" style="170" bestFit="1" customWidth="1" outlineLevel="1"/>
    <col min="78" max="78" width="11.09765625" style="116" bestFit="1" customWidth="1" outlineLevel="1"/>
    <col min="79" max="79" width="9" style="153"/>
    <col min="80" max="80" width="13.09765625" style="153" bestFit="1" customWidth="1"/>
    <col min="81" max="81" width="10.3984375" style="116" bestFit="1" customWidth="1"/>
    <col min="82" max="256" width="9" style="116"/>
    <col min="257" max="257" width="8.5" style="116" customWidth="1"/>
    <col min="258" max="258" width="13.59765625" style="116" bestFit="1" customWidth="1"/>
    <col min="259" max="259" width="11.59765625" style="116" customWidth="1"/>
    <col min="260" max="260" width="65.3984375" style="116" customWidth="1"/>
    <col min="261" max="261" width="8.69921875" style="116" bestFit="1" customWidth="1"/>
    <col min="262" max="262" width="9.8984375" style="116" customWidth="1"/>
    <col min="263" max="263" width="20" style="116" customWidth="1"/>
    <col min="264" max="264" width="23.3984375" style="116" customWidth="1"/>
    <col min="265" max="265" width="21.59765625" style="116" bestFit="1" customWidth="1"/>
    <col min="266" max="266" width="12.69921875" style="116" customWidth="1"/>
    <col min="267" max="267" width="15.5" style="116" customWidth="1"/>
    <col min="268" max="268" width="8.09765625" style="116" bestFit="1" customWidth="1"/>
    <col min="269" max="512" width="9" style="116"/>
    <col min="513" max="513" width="8.5" style="116" customWidth="1"/>
    <col min="514" max="514" width="13.59765625" style="116" bestFit="1" customWidth="1"/>
    <col min="515" max="515" width="11.59765625" style="116" customWidth="1"/>
    <col min="516" max="516" width="65.3984375" style="116" customWidth="1"/>
    <col min="517" max="517" width="8.69921875" style="116" bestFit="1" customWidth="1"/>
    <col min="518" max="518" width="9.8984375" style="116" customWidth="1"/>
    <col min="519" max="519" width="20" style="116" customWidth="1"/>
    <col min="520" max="520" width="23.3984375" style="116" customWidth="1"/>
    <col min="521" max="521" width="21.59765625" style="116" bestFit="1" customWidth="1"/>
    <col min="522" max="522" width="12.69921875" style="116" customWidth="1"/>
    <col min="523" max="523" width="15.5" style="116" customWidth="1"/>
    <col min="524" max="524" width="8.09765625" style="116" bestFit="1" customWidth="1"/>
    <col min="525" max="768" width="9" style="116"/>
    <col min="769" max="769" width="8.5" style="116" customWidth="1"/>
    <col min="770" max="770" width="13.59765625" style="116" bestFit="1" customWidth="1"/>
    <col min="771" max="771" width="11.59765625" style="116" customWidth="1"/>
    <col min="772" max="772" width="65.3984375" style="116" customWidth="1"/>
    <col min="773" max="773" width="8.69921875" style="116" bestFit="1" customWidth="1"/>
    <col min="774" max="774" width="9.8984375" style="116" customWidth="1"/>
    <col min="775" max="775" width="20" style="116" customWidth="1"/>
    <col min="776" max="776" width="23.3984375" style="116" customWidth="1"/>
    <col min="777" max="777" width="21.59765625" style="116" bestFit="1" customWidth="1"/>
    <col min="778" max="778" width="12.69921875" style="116" customWidth="1"/>
    <col min="779" max="779" width="15.5" style="116" customWidth="1"/>
    <col min="780" max="780" width="8.09765625" style="116" bestFit="1" customWidth="1"/>
    <col min="781" max="1024" width="9" style="116"/>
    <col min="1025" max="1025" width="8.5" style="116" customWidth="1"/>
    <col min="1026" max="1026" width="13.59765625" style="116" bestFit="1" customWidth="1"/>
    <col min="1027" max="1027" width="11.59765625" style="116" customWidth="1"/>
    <col min="1028" max="1028" width="65.3984375" style="116" customWidth="1"/>
    <col min="1029" max="1029" width="8.69921875" style="116" bestFit="1" customWidth="1"/>
    <col min="1030" max="1030" width="9.8984375" style="116" customWidth="1"/>
    <col min="1031" max="1031" width="20" style="116" customWidth="1"/>
    <col min="1032" max="1032" width="23.3984375" style="116" customWidth="1"/>
    <col min="1033" max="1033" width="21.59765625" style="116" bestFit="1" customWidth="1"/>
    <col min="1034" max="1034" width="12.69921875" style="116" customWidth="1"/>
    <col min="1035" max="1035" width="15.5" style="116" customWidth="1"/>
    <col min="1036" max="1036" width="8.09765625" style="116" bestFit="1" customWidth="1"/>
    <col min="1037" max="1280" width="9" style="116"/>
    <col min="1281" max="1281" width="8.5" style="116" customWidth="1"/>
    <col min="1282" max="1282" width="13.59765625" style="116" bestFit="1" customWidth="1"/>
    <col min="1283" max="1283" width="11.59765625" style="116" customWidth="1"/>
    <col min="1284" max="1284" width="65.3984375" style="116" customWidth="1"/>
    <col min="1285" max="1285" width="8.69921875" style="116" bestFit="1" customWidth="1"/>
    <col min="1286" max="1286" width="9.8984375" style="116" customWidth="1"/>
    <col min="1287" max="1287" width="20" style="116" customWidth="1"/>
    <col min="1288" max="1288" width="23.3984375" style="116" customWidth="1"/>
    <col min="1289" max="1289" width="21.59765625" style="116" bestFit="1" customWidth="1"/>
    <col min="1290" max="1290" width="12.69921875" style="116" customWidth="1"/>
    <col min="1291" max="1291" width="15.5" style="116" customWidth="1"/>
    <col min="1292" max="1292" width="8.09765625" style="116" bestFit="1" customWidth="1"/>
    <col min="1293" max="1536" width="9" style="116"/>
    <col min="1537" max="1537" width="8.5" style="116" customWidth="1"/>
    <col min="1538" max="1538" width="13.59765625" style="116" bestFit="1" customWidth="1"/>
    <col min="1539" max="1539" width="11.59765625" style="116" customWidth="1"/>
    <col min="1540" max="1540" width="65.3984375" style="116" customWidth="1"/>
    <col min="1541" max="1541" width="8.69921875" style="116" bestFit="1" customWidth="1"/>
    <col min="1542" max="1542" width="9.8984375" style="116" customWidth="1"/>
    <col min="1543" max="1543" width="20" style="116" customWidth="1"/>
    <col min="1544" max="1544" width="23.3984375" style="116" customWidth="1"/>
    <col min="1545" max="1545" width="21.59765625" style="116" bestFit="1" customWidth="1"/>
    <col min="1546" max="1546" width="12.69921875" style="116" customWidth="1"/>
    <col min="1547" max="1547" width="15.5" style="116" customWidth="1"/>
    <col min="1548" max="1548" width="8.09765625" style="116" bestFit="1" customWidth="1"/>
    <col min="1549" max="1792" width="9" style="116"/>
    <col min="1793" max="1793" width="8.5" style="116" customWidth="1"/>
    <col min="1794" max="1794" width="13.59765625" style="116" bestFit="1" customWidth="1"/>
    <col min="1795" max="1795" width="11.59765625" style="116" customWidth="1"/>
    <col min="1796" max="1796" width="65.3984375" style="116" customWidth="1"/>
    <col min="1797" max="1797" width="8.69921875" style="116" bestFit="1" customWidth="1"/>
    <col min="1798" max="1798" width="9.8984375" style="116" customWidth="1"/>
    <col min="1799" max="1799" width="20" style="116" customWidth="1"/>
    <col min="1800" max="1800" width="23.3984375" style="116" customWidth="1"/>
    <col min="1801" max="1801" width="21.59765625" style="116" bestFit="1" customWidth="1"/>
    <col min="1802" max="1802" width="12.69921875" style="116" customWidth="1"/>
    <col min="1803" max="1803" width="15.5" style="116" customWidth="1"/>
    <col min="1804" max="1804" width="8.09765625" style="116" bestFit="1" customWidth="1"/>
    <col min="1805" max="2048" width="9" style="116"/>
    <col min="2049" max="2049" width="8.5" style="116" customWidth="1"/>
    <col min="2050" max="2050" width="13.59765625" style="116" bestFit="1" customWidth="1"/>
    <col min="2051" max="2051" width="11.59765625" style="116" customWidth="1"/>
    <col min="2052" max="2052" width="65.3984375" style="116" customWidth="1"/>
    <col min="2053" max="2053" width="8.69921875" style="116" bestFit="1" customWidth="1"/>
    <col min="2054" max="2054" width="9.8984375" style="116" customWidth="1"/>
    <col min="2055" max="2055" width="20" style="116" customWidth="1"/>
    <col min="2056" max="2056" width="23.3984375" style="116" customWidth="1"/>
    <col min="2057" max="2057" width="21.59765625" style="116" bestFit="1" customWidth="1"/>
    <col min="2058" max="2058" width="12.69921875" style="116" customWidth="1"/>
    <col min="2059" max="2059" width="15.5" style="116" customWidth="1"/>
    <col min="2060" max="2060" width="8.09765625" style="116" bestFit="1" customWidth="1"/>
    <col min="2061" max="2304" width="9" style="116"/>
    <col min="2305" max="2305" width="8.5" style="116" customWidth="1"/>
    <col min="2306" max="2306" width="13.59765625" style="116" bestFit="1" customWidth="1"/>
    <col min="2307" max="2307" width="11.59765625" style="116" customWidth="1"/>
    <col min="2308" max="2308" width="65.3984375" style="116" customWidth="1"/>
    <col min="2309" max="2309" width="8.69921875" style="116" bestFit="1" customWidth="1"/>
    <col min="2310" max="2310" width="9.8984375" style="116" customWidth="1"/>
    <col min="2311" max="2311" width="20" style="116" customWidth="1"/>
    <col min="2312" max="2312" width="23.3984375" style="116" customWidth="1"/>
    <col min="2313" max="2313" width="21.59765625" style="116" bestFit="1" customWidth="1"/>
    <col min="2314" max="2314" width="12.69921875" style="116" customWidth="1"/>
    <col min="2315" max="2315" width="15.5" style="116" customWidth="1"/>
    <col min="2316" max="2316" width="8.09765625" style="116" bestFit="1" customWidth="1"/>
    <col min="2317" max="2560" width="9" style="116"/>
    <col min="2561" max="2561" width="8.5" style="116" customWidth="1"/>
    <col min="2562" max="2562" width="13.59765625" style="116" bestFit="1" customWidth="1"/>
    <col min="2563" max="2563" width="11.59765625" style="116" customWidth="1"/>
    <col min="2564" max="2564" width="65.3984375" style="116" customWidth="1"/>
    <col min="2565" max="2565" width="8.69921875" style="116" bestFit="1" customWidth="1"/>
    <col min="2566" max="2566" width="9.8984375" style="116" customWidth="1"/>
    <col min="2567" max="2567" width="20" style="116" customWidth="1"/>
    <col min="2568" max="2568" width="23.3984375" style="116" customWidth="1"/>
    <col min="2569" max="2569" width="21.59765625" style="116" bestFit="1" customWidth="1"/>
    <col min="2570" max="2570" width="12.69921875" style="116" customWidth="1"/>
    <col min="2571" max="2571" width="15.5" style="116" customWidth="1"/>
    <col min="2572" max="2572" width="8.09765625" style="116" bestFit="1" customWidth="1"/>
    <col min="2573" max="2816" width="9" style="116"/>
    <col min="2817" max="2817" width="8.5" style="116" customWidth="1"/>
    <col min="2818" max="2818" width="13.59765625" style="116" bestFit="1" customWidth="1"/>
    <col min="2819" max="2819" width="11.59765625" style="116" customWidth="1"/>
    <col min="2820" max="2820" width="65.3984375" style="116" customWidth="1"/>
    <col min="2821" max="2821" width="8.69921875" style="116" bestFit="1" customWidth="1"/>
    <col min="2822" max="2822" width="9.8984375" style="116" customWidth="1"/>
    <col min="2823" max="2823" width="20" style="116" customWidth="1"/>
    <col min="2824" max="2824" width="23.3984375" style="116" customWidth="1"/>
    <col min="2825" max="2825" width="21.59765625" style="116" bestFit="1" customWidth="1"/>
    <col min="2826" max="2826" width="12.69921875" style="116" customWidth="1"/>
    <col min="2827" max="2827" width="15.5" style="116" customWidth="1"/>
    <col min="2828" max="2828" width="8.09765625" style="116" bestFit="1" customWidth="1"/>
    <col min="2829" max="3072" width="9" style="116"/>
    <col min="3073" max="3073" width="8.5" style="116" customWidth="1"/>
    <col min="3074" max="3074" width="13.59765625" style="116" bestFit="1" customWidth="1"/>
    <col min="3075" max="3075" width="11.59765625" style="116" customWidth="1"/>
    <col min="3076" max="3076" width="65.3984375" style="116" customWidth="1"/>
    <col min="3077" max="3077" width="8.69921875" style="116" bestFit="1" customWidth="1"/>
    <col min="3078" max="3078" width="9.8984375" style="116" customWidth="1"/>
    <col min="3079" max="3079" width="20" style="116" customWidth="1"/>
    <col min="3080" max="3080" width="23.3984375" style="116" customWidth="1"/>
    <col min="3081" max="3081" width="21.59765625" style="116" bestFit="1" customWidth="1"/>
    <col min="3082" max="3082" width="12.69921875" style="116" customWidth="1"/>
    <col min="3083" max="3083" width="15.5" style="116" customWidth="1"/>
    <col min="3084" max="3084" width="8.09765625" style="116" bestFit="1" customWidth="1"/>
    <col min="3085" max="3328" width="9" style="116"/>
    <col min="3329" max="3329" width="8.5" style="116" customWidth="1"/>
    <col min="3330" max="3330" width="13.59765625" style="116" bestFit="1" customWidth="1"/>
    <col min="3331" max="3331" width="11.59765625" style="116" customWidth="1"/>
    <col min="3332" max="3332" width="65.3984375" style="116" customWidth="1"/>
    <col min="3333" max="3333" width="8.69921875" style="116" bestFit="1" customWidth="1"/>
    <col min="3334" max="3334" width="9.8984375" style="116" customWidth="1"/>
    <col min="3335" max="3335" width="20" style="116" customWidth="1"/>
    <col min="3336" max="3336" width="23.3984375" style="116" customWidth="1"/>
    <col min="3337" max="3337" width="21.59765625" style="116" bestFit="1" customWidth="1"/>
    <col min="3338" max="3338" width="12.69921875" style="116" customWidth="1"/>
    <col min="3339" max="3339" width="15.5" style="116" customWidth="1"/>
    <col min="3340" max="3340" width="8.09765625" style="116" bestFit="1" customWidth="1"/>
    <col min="3341" max="3584" width="9" style="116"/>
    <col min="3585" max="3585" width="8.5" style="116" customWidth="1"/>
    <col min="3586" max="3586" width="13.59765625" style="116" bestFit="1" customWidth="1"/>
    <col min="3587" max="3587" width="11.59765625" style="116" customWidth="1"/>
    <col min="3588" max="3588" width="65.3984375" style="116" customWidth="1"/>
    <col min="3589" max="3589" width="8.69921875" style="116" bestFit="1" customWidth="1"/>
    <col min="3590" max="3590" width="9.8984375" style="116" customWidth="1"/>
    <col min="3591" max="3591" width="20" style="116" customWidth="1"/>
    <col min="3592" max="3592" width="23.3984375" style="116" customWidth="1"/>
    <col min="3593" max="3593" width="21.59765625" style="116" bestFit="1" customWidth="1"/>
    <col min="3594" max="3594" width="12.69921875" style="116" customWidth="1"/>
    <col min="3595" max="3595" width="15.5" style="116" customWidth="1"/>
    <col min="3596" max="3596" width="8.09765625" style="116" bestFit="1" customWidth="1"/>
    <col min="3597" max="3840" width="9" style="116"/>
    <col min="3841" max="3841" width="8.5" style="116" customWidth="1"/>
    <col min="3842" max="3842" width="13.59765625" style="116" bestFit="1" customWidth="1"/>
    <col min="3843" max="3843" width="11.59765625" style="116" customWidth="1"/>
    <col min="3844" max="3844" width="65.3984375" style="116" customWidth="1"/>
    <col min="3845" max="3845" width="8.69921875" style="116" bestFit="1" customWidth="1"/>
    <col min="3846" max="3846" width="9.8984375" style="116" customWidth="1"/>
    <col min="3847" max="3847" width="20" style="116" customWidth="1"/>
    <col min="3848" max="3848" width="23.3984375" style="116" customWidth="1"/>
    <col min="3849" max="3849" width="21.59765625" style="116" bestFit="1" customWidth="1"/>
    <col min="3850" max="3850" width="12.69921875" style="116" customWidth="1"/>
    <col min="3851" max="3851" width="15.5" style="116" customWidth="1"/>
    <col min="3852" max="3852" width="8.09765625" style="116" bestFit="1" customWidth="1"/>
    <col min="3853" max="4096" width="9" style="116"/>
    <col min="4097" max="4097" width="8.5" style="116" customWidth="1"/>
    <col min="4098" max="4098" width="13.59765625" style="116" bestFit="1" customWidth="1"/>
    <col min="4099" max="4099" width="11.59765625" style="116" customWidth="1"/>
    <col min="4100" max="4100" width="65.3984375" style="116" customWidth="1"/>
    <col min="4101" max="4101" width="8.69921875" style="116" bestFit="1" customWidth="1"/>
    <col min="4102" max="4102" width="9.8984375" style="116" customWidth="1"/>
    <col min="4103" max="4103" width="20" style="116" customWidth="1"/>
    <col min="4104" max="4104" width="23.3984375" style="116" customWidth="1"/>
    <col min="4105" max="4105" width="21.59765625" style="116" bestFit="1" customWidth="1"/>
    <col min="4106" max="4106" width="12.69921875" style="116" customWidth="1"/>
    <col min="4107" max="4107" width="15.5" style="116" customWidth="1"/>
    <col min="4108" max="4108" width="8.09765625" style="116" bestFit="1" customWidth="1"/>
    <col min="4109" max="4352" width="9" style="116"/>
    <col min="4353" max="4353" width="8.5" style="116" customWidth="1"/>
    <col min="4354" max="4354" width="13.59765625" style="116" bestFit="1" customWidth="1"/>
    <col min="4355" max="4355" width="11.59765625" style="116" customWidth="1"/>
    <col min="4356" max="4356" width="65.3984375" style="116" customWidth="1"/>
    <col min="4357" max="4357" width="8.69921875" style="116" bestFit="1" customWidth="1"/>
    <col min="4358" max="4358" width="9.8984375" style="116" customWidth="1"/>
    <col min="4359" max="4359" width="20" style="116" customWidth="1"/>
    <col min="4360" max="4360" width="23.3984375" style="116" customWidth="1"/>
    <col min="4361" max="4361" width="21.59765625" style="116" bestFit="1" customWidth="1"/>
    <col min="4362" max="4362" width="12.69921875" style="116" customWidth="1"/>
    <col min="4363" max="4363" width="15.5" style="116" customWidth="1"/>
    <col min="4364" max="4364" width="8.09765625" style="116" bestFit="1" customWidth="1"/>
    <col min="4365" max="4608" width="9" style="116"/>
    <col min="4609" max="4609" width="8.5" style="116" customWidth="1"/>
    <col min="4610" max="4610" width="13.59765625" style="116" bestFit="1" customWidth="1"/>
    <col min="4611" max="4611" width="11.59765625" style="116" customWidth="1"/>
    <col min="4612" max="4612" width="65.3984375" style="116" customWidth="1"/>
    <col min="4613" max="4613" width="8.69921875" style="116" bestFit="1" customWidth="1"/>
    <col min="4614" max="4614" width="9.8984375" style="116" customWidth="1"/>
    <col min="4615" max="4615" width="20" style="116" customWidth="1"/>
    <col min="4616" max="4616" width="23.3984375" style="116" customWidth="1"/>
    <col min="4617" max="4617" width="21.59765625" style="116" bestFit="1" customWidth="1"/>
    <col min="4618" max="4618" width="12.69921875" style="116" customWidth="1"/>
    <col min="4619" max="4619" width="15.5" style="116" customWidth="1"/>
    <col min="4620" max="4620" width="8.09765625" style="116" bestFit="1" customWidth="1"/>
    <col min="4621" max="4864" width="9" style="116"/>
    <col min="4865" max="4865" width="8.5" style="116" customWidth="1"/>
    <col min="4866" max="4866" width="13.59765625" style="116" bestFit="1" customWidth="1"/>
    <col min="4867" max="4867" width="11.59765625" style="116" customWidth="1"/>
    <col min="4868" max="4868" width="65.3984375" style="116" customWidth="1"/>
    <col min="4869" max="4869" width="8.69921875" style="116" bestFit="1" customWidth="1"/>
    <col min="4870" max="4870" width="9.8984375" style="116" customWidth="1"/>
    <col min="4871" max="4871" width="20" style="116" customWidth="1"/>
    <col min="4872" max="4872" width="23.3984375" style="116" customWidth="1"/>
    <col min="4873" max="4873" width="21.59765625" style="116" bestFit="1" customWidth="1"/>
    <col min="4874" max="4874" width="12.69921875" style="116" customWidth="1"/>
    <col min="4875" max="4875" width="15.5" style="116" customWidth="1"/>
    <col min="4876" max="4876" width="8.09765625" style="116" bestFit="1" customWidth="1"/>
    <col min="4877" max="5120" width="9" style="116"/>
    <col min="5121" max="5121" width="8.5" style="116" customWidth="1"/>
    <col min="5122" max="5122" width="13.59765625" style="116" bestFit="1" customWidth="1"/>
    <col min="5123" max="5123" width="11.59765625" style="116" customWidth="1"/>
    <col min="5124" max="5124" width="65.3984375" style="116" customWidth="1"/>
    <col min="5125" max="5125" width="8.69921875" style="116" bestFit="1" customWidth="1"/>
    <col min="5126" max="5126" width="9.8984375" style="116" customWidth="1"/>
    <col min="5127" max="5127" width="20" style="116" customWidth="1"/>
    <col min="5128" max="5128" width="23.3984375" style="116" customWidth="1"/>
    <col min="5129" max="5129" width="21.59765625" style="116" bestFit="1" customWidth="1"/>
    <col min="5130" max="5130" width="12.69921875" style="116" customWidth="1"/>
    <col min="5131" max="5131" width="15.5" style="116" customWidth="1"/>
    <col min="5132" max="5132" width="8.09765625" style="116" bestFit="1" customWidth="1"/>
    <col min="5133" max="5376" width="9" style="116"/>
    <col min="5377" max="5377" width="8.5" style="116" customWidth="1"/>
    <col min="5378" max="5378" width="13.59765625" style="116" bestFit="1" customWidth="1"/>
    <col min="5379" max="5379" width="11.59765625" style="116" customWidth="1"/>
    <col min="5380" max="5380" width="65.3984375" style="116" customWidth="1"/>
    <col min="5381" max="5381" width="8.69921875" style="116" bestFit="1" customWidth="1"/>
    <col min="5382" max="5382" width="9.8984375" style="116" customWidth="1"/>
    <col min="5383" max="5383" width="20" style="116" customWidth="1"/>
    <col min="5384" max="5384" width="23.3984375" style="116" customWidth="1"/>
    <col min="5385" max="5385" width="21.59765625" style="116" bestFit="1" customWidth="1"/>
    <col min="5386" max="5386" width="12.69921875" style="116" customWidth="1"/>
    <col min="5387" max="5387" width="15.5" style="116" customWidth="1"/>
    <col min="5388" max="5388" width="8.09765625" style="116" bestFit="1" customWidth="1"/>
    <col min="5389" max="5632" width="9" style="116"/>
    <col min="5633" max="5633" width="8.5" style="116" customWidth="1"/>
    <col min="5634" max="5634" width="13.59765625" style="116" bestFit="1" customWidth="1"/>
    <col min="5635" max="5635" width="11.59765625" style="116" customWidth="1"/>
    <col min="5636" max="5636" width="65.3984375" style="116" customWidth="1"/>
    <col min="5637" max="5637" width="8.69921875" style="116" bestFit="1" customWidth="1"/>
    <col min="5638" max="5638" width="9.8984375" style="116" customWidth="1"/>
    <col min="5639" max="5639" width="20" style="116" customWidth="1"/>
    <col min="5640" max="5640" width="23.3984375" style="116" customWidth="1"/>
    <col min="5641" max="5641" width="21.59765625" style="116" bestFit="1" customWidth="1"/>
    <col min="5642" max="5642" width="12.69921875" style="116" customWidth="1"/>
    <col min="5643" max="5643" width="15.5" style="116" customWidth="1"/>
    <col min="5644" max="5644" width="8.09765625" style="116" bestFit="1" customWidth="1"/>
    <col min="5645" max="5888" width="9" style="116"/>
    <col min="5889" max="5889" width="8.5" style="116" customWidth="1"/>
    <col min="5890" max="5890" width="13.59765625" style="116" bestFit="1" customWidth="1"/>
    <col min="5891" max="5891" width="11.59765625" style="116" customWidth="1"/>
    <col min="5892" max="5892" width="65.3984375" style="116" customWidth="1"/>
    <col min="5893" max="5893" width="8.69921875" style="116" bestFit="1" customWidth="1"/>
    <col min="5894" max="5894" width="9.8984375" style="116" customWidth="1"/>
    <col min="5895" max="5895" width="20" style="116" customWidth="1"/>
    <col min="5896" max="5896" width="23.3984375" style="116" customWidth="1"/>
    <col min="5897" max="5897" width="21.59765625" style="116" bestFit="1" customWidth="1"/>
    <col min="5898" max="5898" width="12.69921875" style="116" customWidth="1"/>
    <col min="5899" max="5899" width="15.5" style="116" customWidth="1"/>
    <col min="5900" max="5900" width="8.09765625" style="116" bestFit="1" customWidth="1"/>
    <col min="5901" max="6144" width="9" style="116"/>
    <col min="6145" max="6145" width="8.5" style="116" customWidth="1"/>
    <col min="6146" max="6146" width="13.59765625" style="116" bestFit="1" customWidth="1"/>
    <col min="6147" max="6147" width="11.59765625" style="116" customWidth="1"/>
    <col min="6148" max="6148" width="65.3984375" style="116" customWidth="1"/>
    <col min="6149" max="6149" width="8.69921875" style="116" bestFit="1" customWidth="1"/>
    <col min="6150" max="6150" width="9.8984375" style="116" customWidth="1"/>
    <col min="6151" max="6151" width="20" style="116" customWidth="1"/>
    <col min="6152" max="6152" width="23.3984375" style="116" customWidth="1"/>
    <col min="6153" max="6153" width="21.59765625" style="116" bestFit="1" customWidth="1"/>
    <col min="6154" max="6154" width="12.69921875" style="116" customWidth="1"/>
    <col min="6155" max="6155" width="15.5" style="116" customWidth="1"/>
    <col min="6156" max="6156" width="8.09765625" style="116" bestFit="1" customWidth="1"/>
    <col min="6157" max="6400" width="9" style="116"/>
    <col min="6401" max="6401" width="8.5" style="116" customWidth="1"/>
    <col min="6402" max="6402" width="13.59765625" style="116" bestFit="1" customWidth="1"/>
    <col min="6403" max="6403" width="11.59765625" style="116" customWidth="1"/>
    <col min="6404" max="6404" width="65.3984375" style="116" customWidth="1"/>
    <col min="6405" max="6405" width="8.69921875" style="116" bestFit="1" customWidth="1"/>
    <col min="6406" max="6406" width="9.8984375" style="116" customWidth="1"/>
    <col min="6407" max="6407" width="20" style="116" customWidth="1"/>
    <col min="6408" max="6408" width="23.3984375" style="116" customWidth="1"/>
    <col min="6409" max="6409" width="21.59765625" style="116" bestFit="1" customWidth="1"/>
    <col min="6410" max="6410" width="12.69921875" style="116" customWidth="1"/>
    <col min="6411" max="6411" width="15.5" style="116" customWidth="1"/>
    <col min="6412" max="6412" width="8.09765625" style="116" bestFit="1" customWidth="1"/>
    <col min="6413" max="6656" width="9" style="116"/>
    <col min="6657" max="6657" width="8.5" style="116" customWidth="1"/>
    <col min="6658" max="6658" width="13.59765625" style="116" bestFit="1" customWidth="1"/>
    <col min="6659" max="6659" width="11.59765625" style="116" customWidth="1"/>
    <col min="6660" max="6660" width="65.3984375" style="116" customWidth="1"/>
    <col min="6661" max="6661" width="8.69921875" style="116" bestFit="1" customWidth="1"/>
    <col min="6662" max="6662" width="9.8984375" style="116" customWidth="1"/>
    <col min="6663" max="6663" width="20" style="116" customWidth="1"/>
    <col min="6664" max="6664" width="23.3984375" style="116" customWidth="1"/>
    <col min="6665" max="6665" width="21.59765625" style="116" bestFit="1" customWidth="1"/>
    <col min="6666" max="6666" width="12.69921875" style="116" customWidth="1"/>
    <col min="6667" max="6667" width="15.5" style="116" customWidth="1"/>
    <col min="6668" max="6668" width="8.09765625" style="116" bestFit="1" customWidth="1"/>
    <col min="6669" max="6912" width="9" style="116"/>
    <col min="6913" max="6913" width="8.5" style="116" customWidth="1"/>
    <col min="6914" max="6914" width="13.59765625" style="116" bestFit="1" customWidth="1"/>
    <col min="6915" max="6915" width="11.59765625" style="116" customWidth="1"/>
    <col min="6916" max="6916" width="65.3984375" style="116" customWidth="1"/>
    <col min="6917" max="6917" width="8.69921875" style="116" bestFit="1" customWidth="1"/>
    <col min="6918" max="6918" width="9.8984375" style="116" customWidth="1"/>
    <col min="6919" max="6919" width="20" style="116" customWidth="1"/>
    <col min="6920" max="6920" width="23.3984375" style="116" customWidth="1"/>
    <col min="6921" max="6921" width="21.59765625" style="116" bestFit="1" customWidth="1"/>
    <col min="6922" max="6922" width="12.69921875" style="116" customWidth="1"/>
    <col min="6923" max="6923" width="15.5" style="116" customWidth="1"/>
    <col min="6924" max="6924" width="8.09765625" style="116" bestFit="1" customWidth="1"/>
    <col min="6925" max="7168" width="9" style="116"/>
    <col min="7169" max="7169" width="8.5" style="116" customWidth="1"/>
    <col min="7170" max="7170" width="13.59765625" style="116" bestFit="1" customWidth="1"/>
    <col min="7171" max="7171" width="11.59765625" style="116" customWidth="1"/>
    <col min="7172" max="7172" width="65.3984375" style="116" customWidth="1"/>
    <col min="7173" max="7173" width="8.69921875" style="116" bestFit="1" customWidth="1"/>
    <col min="7174" max="7174" width="9.8984375" style="116" customWidth="1"/>
    <col min="7175" max="7175" width="20" style="116" customWidth="1"/>
    <col min="7176" max="7176" width="23.3984375" style="116" customWidth="1"/>
    <col min="7177" max="7177" width="21.59765625" style="116" bestFit="1" customWidth="1"/>
    <col min="7178" max="7178" width="12.69921875" style="116" customWidth="1"/>
    <col min="7179" max="7179" width="15.5" style="116" customWidth="1"/>
    <col min="7180" max="7180" width="8.09765625" style="116" bestFit="1" customWidth="1"/>
    <col min="7181" max="7424" width="9" style="116"/>
    <col min="7425" max="7425" width="8.5" style="116" customWidth="1"/>
    <col min="7426" max="7426" width="13.59765625" style="116" bestFit="1" customWidth="1"/>
    <col min="7427" max="7427" width="11.59765625" style="116" customWidth="1"/>
    <col min="7428" max="7428" width="65.3984375" style="116" customWidth="1"/>
    <col min="7429" max="7429" width="8.69921875" style="116" bestFit="1" customWidth="1"/>
    <col min="7430" max="7430" width="9.8984375" style="116" customWidth="1"/>
    <col min="7431" max="7431" width="20" style="116" customWidth="1"/>
    <col min="7432" max="7432" width="23.3984375" style="116" customWidth="1"/>
    <col min="7433" max="7433" width="21.59765625" style="116" bestFit="1" customWidth="1"/>
    <col min="7434" max="7434" width="12.69921875" style="116" customWidth="1"/>
    <col min="7435" max="7435" width="15.5" style="116" customWidth="1"/>
    <col min="7436" max="7436" width="8.09765625" style="116" bestFit="1" customWidth="1"/>
    <col min="7437" max="7680" width="9" style="116"/>
    <col min="7681" max="7681" width="8.5" style="116" customWidth="1"/>
    <col min="7682" max="7682" width="13.59765625" style="116" bestFit="1" customWidth="1"/>
    <col min="7683" max="7683" width="11.59765625" style="116" customWidth="1"/>
    <col min="7684" max="7684" width="65.3984375" style="116" customWidth="1"/>
    <col min="7685" max="7685" width="8.69921875" style="116" bestFit="1" customWidth="1"/>
    <col min="7686" max="7686" width="9.8984375" style="116" customWidth="1"/>
    <col min="7687" max="7687" width="20" style="116" customWidth="1"/>
    <col min="7688" max="7688" width="23.3984375" style="116" customWidth="1"/>
    <col min="7689" max="7689" width="21.59765625" style="116" bestFit="1" customWidth="1"/>
    <col min="7690" max="7690" width="12.69921875" style="116" customWidth="1"/>
    <col min="7691" max="7691" width="15.5" style="116" customWidth="1"/>
    <col min="7692" max="7692" width="8.09765625" style="116" bestFit="1" customWidth="1"/>
    <col min="7693" max="7936" width="9" style="116"/>
    <col min="7937" max="7937" width="8.5" style="116" customWidth="1"/>
    <col min="7938" max="7938" width="13.59765625" style="116" bestFit="1" customWidth="1"/>
    <col min="7939" max="7939" width="11.59765625" style="116" customWidth="1"/>
    <col min="7940" max="7940" width="65.3984375" style="116" customWidth="1"/>
    <col min="7941" max="7941" width="8.69921875" style="116" bestFit="1" customWidth="1"/>
    <col min="7942" max="7942" width="9.8984375" style="116" customWidth="1"/>
    <col min="7943" max="7943" width="20" style="116" customWidth="1"/>
    <col min="7944" max="7944" width="23.3984375" style="116" customWidth="1"/>
    <col min="7945" max="7945" width="21.59765625" style="116" bestFit="1" customWidth="1"/>
    <col min="7946" max="7946" width="12.69921875" style="116" customWidth="1"/>
    <col min="7947" max="7947" width="15.5" style="116" customWidth="1"/>
    <col min="7948" max="7948" width="8.09765625" style="116" bestFit="1" customWidth="1"/>
    <col min="7949" max="8192" width="9" style="116"/>
    <col min="8193" max="8193" width="8.5" style="116" customWidth="1"/>
    <col min="8194" max="8194" width="13.59765625" style="116" bestFit="1" customWidth="1"/>
    <col min="8195" max="8195" width="11.59765625" style="116" customWidth="1"/>
    <col min="8196" max="8196" width="65.3984375" style="116" customWidth="1"/>
    <col min="8197" max="8197" width="8.69921875" style="116" bestFit="1" customWidth="1"/>
    <col min="8198" max="8198" width="9.8984375" style="116" customWidth="1"/>
    <col min="8199" max="8199" width="20" style="116" customWidth="1"/>
    <col min="8200" max="8200" width="23.3984375" style="116" customWidth="1"/>
    <col min="8201" max="8201" width="21.59765625" style="116" bestFit="1" customWidth="1"/>
    <col min="8202" max="8202" width="12.69921875" style="116" customWidth="1"/>
    <col min="8203" max="8203" width="15.5" style="116" customWidth="1"/>
    <col min="8204" max="8204" width="8.09765625" style="116" bestFit="1" customWidth="1"/>
    <col min="8205" max="8448" width="9" style="116"/>
    <col min="8449" max="8449" width="8.5" style="116" customWidth="1"/>
    <col min="8450" max="8450" width="13.59765625" style="116" bestFit="1" customWidth="1"/>
    <col min="8451" max="8451" width="11.59765625" style="116" customWidth="1"/>
    <col min="8452" max="8452" width="65.3984375" style="116" customWidth="1"/>
    <col min="8453" max="8453" width="8.69921875" style="116" bestFit="1" customWidth="1"/>
    <col min="8454" max="8454" width="9.8984375" style="116" customWidth="1"/>
    <col min="8455" max="8455" width="20" style="116" customWidth="1"/>
    <col min="8456" max="8456" width="23.3984375" style="116" customWidth="1"/>
    <col min="8457" max="8457" width="21.59765625" style="116" bestFit="1" customWidth="1"/>
    <col min="8458" max="8458" width="12.69921875" style="116" customWidth="1"/>
    <col min="8459" max="8459" width="15.5" style="116" customWidth="1"/>
    <col min="8460" max="8460" width="8.09765625" style="116" bestFit="1" customWidth="1"/>
    <col min="8461" max="8704" width="9" style="116"/>
    <col min="8705" max="8705" width="8.5" style="116" customWidth="1"/>
    <col min="8706" max="8706" width="13.59765625" style="116" bestFit="1" customWidth="1"/>
    <col min="8707" max="8707" width="11.59765625" style="116" customWidth="1"/>
    <col min="8708" max="8708" width="65.3984375" style="116" customWidth="1"/>
    <col min="8709" max="8709" width="8.69921875" style="116" bestFit="1" customWidth="1"/>
    <col min="8710" max="8710" width="9.8984375" style="116" customWidth="1"/>
    <col min="8711" max="8711" width="20" style="116" customWidth="1"/>
    <col min="8712" max="8712" width="23.3984375" style="116" customWidth="1"/>
    <col min="8713" max="8713" width="21.59765625" style="116" bestFit="1" customWidth="1"/>
    <col min="8714" max="8714" width="12.69921875" style="116" customWidth="1"/>
    <col min="8715" max="8715" width="15.5" style="116" customWidth="1"/>
    <col min="8716" max="8716" width="8.09765625" style="116" bestFit="1" customWidth="1"/>
    <col min="8717" max="8960" width="9" style="116"/>
    <col min="8961" max="8961" width="8.5" style="116" customWidth="1"/>
    <col min="8962" max="8962" width="13.59765625" style="116" bestFit="1" customWidth="1"/>
    <col min="8963" max="8963" width="11.59765625" style="116" customWidth="1"/>
    <col min="8964" max="8964" width="65.3984375" style="116" customWidth="1"/>
    <col min="8965" max="8965" width="8.69921875" style="116" bestFit="1" customWidth="1"/>
    <col min="8966" max="8966" width="9.8984375" style="116" customWidth="1"/>
    <col min="8967" max="8967" width="20" style="116" customWidth="1"/>
    <col min="8968" max="8968" width="23.3984375" style="116" customWidth="1"/>
    <col min="8969" max="8969" width="21.59765625" style="116" bestFit="1" customWidth="1"/>
    <col min="8970" max="8970" width="12.69921875" style="116" customWidth="1"/>
    <col min="8971" max="8971" width="15.5" style="116" customWidth="1"/>
    <col min="8972" max="8972" width="8.09765625" style="116" bestFit="1" customWidth="1"/>
    <col min="8973" max="9216" width="9" style="116"/>
    <col min="9217" max="9217" width="8.5" style="116" customWidth="1"/>
    <col min="9218" max="9218" width="13.59765625" style="116" bestFit="1" customWidth="1"/>
    <col min="9219" max="9219" width="11.59765625" style="116" customWidth="1"/>
    <col min="9220" max="9220" width="65.3984375" style="116" customWidth="1"/>
    <col min="9221" max="9221" width="8.69921875" style="116" bestFit="1" customWidth="1"/>
    <col min="9222" max="9222" width="9.8984375" style="116" customWidth="1"/>
    <col min="9223" max="9223" width="20" style="116" customWidth="1"/>
    <col min="9224" max="9224" width="23.3984375" style="116" customWidth="1"/>
    <col min="9225" max="9225" width="21.59765625" style="116" bestFit="1" customWidth="1"/>
    <col min="9226" max="9226" width="12.69921875" style="116" customWidth="1"/>
    <col min="9227" max="9227" width="15.5" style="116" customWidth="1"/>
    <col min="9228" max="9228" width="8.09765625" style="116" bestFit="1" customWidth="1"/>
    <col min="9229" max="9472" width="9" style="116"/>
    <col min="9473" max="9473" width="8.5" style="116" customWidth="1"/>
    <col min="9474" max="9474" width="13.59765625" style="116" bestFit="1" customWidth="1"/>
    <col min="9475" max="9475" width="11.59765625" style="116" customWidth="1"/>
    <col min="9476" max="9476" width="65.3984375" style="116" customWidth="1"/>
    <col min="9477" max="9477" width="8.69921875" style="116" bestFit="1" customWidth="1"/>
    <col min="9478" max="9478" width="9.8984375" style="116" customWidth="1"/>
    <col min="9479" max="9479" width="20" style="116" customWidth="1"/>
    <col min="9480" max="9480" width="23.3984375" style="116" customWidth="1"/>
    <col min="9481" max="9481" width="21.59765625" style="116" bestFit="1" customWidth="1"/>
    <col min="9482" max="9482" width="12.69921875" style="116" customWidth="1"/>
    <col min="9483" max="9483" width="15.5" style="116" customWidth="1"/>
    <col min="9484" max="9484" width="8.09765625" style="116" bestFit="1" customWidth="1"/>
    <col min="9485" max="9728" width="9" style="116"/>
    <col min="9729" max="9729" width="8.5" style="116" customWidth="1"/>
    <col min="9730" max="9730" width="13.59765625" style="116" bestFit="1" customWidth="1"/>
    <col min="9731" max="9731" width="11.59765625" style="116" customWidth="1"/>
    <col min="9732" max="9732" width="65.3984375" style="116" customWidth="1"/>
    <col min="9733" max="9733" width="8.69921875" style="116" bestFit="1" customWidth="1"/>
    <col min="9734" max="9734" width="9.8984375" style="116" customWidth="1"/>
    <col min="9735" max="9735" width="20" style="116" customWidth="1"/>
    <col min="9736" max="9736" width="23.3984375" style="116" customWidth="1"/>
    <col min="9737" max="9737" width="21.59765625" style="116" bestFit="1" customWidth="1"/>
    <col min="9738" max="9738" width="12.69921875" style="116" customWidth="1"/>
    <col min="9739" max="9739" width="15.5" style="116" customWidth="1"/>
    <col min="9740" max="9740" width="8.09765625" style="116" bestFit="1" customWidth="1"/>
    <col min="9741" max="9984" width="9" style="116"/>
    <col min="9985" max="9985" width="8.5" style="116" customWidth="1"/>
    <col min="9986" max="9986" width="13.59765625" style="116" bestFit="1" customWidth="1"/>
    <col min="9987" max="9987" width="11.59765625" style="116" customWidth="1"/>
    <col min="9988" max="9988" width="65.3984375" style="116" customWidth="1"/>
    <col min="9989" max="9989" width="8.69921875" style="116" bestFit="1" customWidth="1"/>
    <col min="9990" max="9990" width="9.8984375" style="116" customWidth="1"/>
    <col min="9991" max="9991" width="20" style="116" customWidth="1"/>
    <col min="9992" max="9992" width="23.3984375" style="116" customWidth="1"/>
    <col min="9993" max="9993" width="21.59765625" style="116" bestFit="1" customWidth="1"/>
    <col min="9994" max="9994" width="12.69921875" style="116" customWidth="1"/>
    <col min="9995" max="9995" width="15.5" style="116" customWidth="1"/>
    <col min="9996" max="9996" width="8.09765625" style="116" bestFit="1" customWidth="1"/>
    <col min="9997" max="10240" width="9" style="116"/>
    <col min="10241" max="10241" width="8.5" style="116" customWidth="1"/>
    <col min="10242" max="10242" width="13.59765625" style="116" bestFit="1" customWidth="1"/>
    <col min="10243" max="10243" width="11.59765625" style="116" customWidth="1"/>
    <col min="10244" max="10244" width="65.3984375" style="116" customWidth="1"/>
    <col min="10245" max="10245" width="8.69921875" style="116" bestFit="1" customWidth="1"/>
    <col min="10246" max="10246" width="9.8984375" style="116" customWidth="1"/>
    <col min="10247" max="10247" width="20" style="116" customWidth="1"/>
    <col min="10248" max="10248" width="23.3984375" style="116" customWidth="1"/>
    <col min="10249" max="10249" width="21.59765625" style="116" bestFit="1" customWidth="1"/>
    <col min="10250" max="10250" width="12.69921875" style="116" customWidth="1"/>
    <col min="10251" max="10251" width="15.5" style="116" customWidth="1"/>
    <col min="10252" max="10252" width="8.09765625" style="116" bestFit="1" customWidth="1"/>
    <col min="10253" max="10496" width="9" style="116"/>
    <col min="10497" max="10497" width="8.5" style="116" customWidth="1"/>
    <col min="10498" max="10498" width="13.59765625" style="116" bestFit="1" customWidth="1"/>
    <col min="10499" max="10499" width="11.59765625" style="116" customWidth="1"/>
    <col min="10500" max="10500" width="65.3984375" style="116" customWidth="1"/>
    <col min="10501" max="10501" width="8.69921875" style="116" bestFit="1" customWidth="1"/>
    <col min="10502" max="10502" width="9.8984375" style="116" customWidth="1"/>
    <col min="10503" max="10503" width="20" style="116" customWidth="1"/>
    <col min="10504" max="10504" width="23.3984375" style="116" customWidth="1"/>
    <col min="10505" max="10505" width="21.59765625" style="116" bestFit="1" customWidth="1"/>
    <col min="10506" max="10506" width="12.69921875" style="116" customWidth="1"/>
    <col min="10507" max="10507" width="15.5" style="116" customWidth="1"/>
    <col min="10508" max="10508" width="8.09765625" style="116" bestFit="1" customWidth="1"/>
    <col min="10509" max="10752" width="9" style="116"/>
    <col min="10753" max="10753" width="8.5" style="116" customWidth="1"/>
    <col min="10754" max="10754" width="13.59765625" style="116" bestFit="1" customWidth="1"/>
    <col min="10755" max="10755" width="11.59765625" style="116" customWidth="1"/>
    <col min="10756" max="10756" width="65.3984375" style="116" customWidth="1"/>
    <col min="10757" max="10757" width="8.69921875" style="116" bestFit="1" customWidth="1"/>
    <col min="10758" max="10758" width="9.8984375" style="116" customWidth="1"/>
    <col min="10759" max="10759" width="20" style="116" customWidth="1"/>
    <col min="10760" max="10760" width="23.3984375" style="116" customWidth="1"/>
    <col min="10761" max="10761" width="21.59765625" style="116" bestFit="1" customWidth="1"/>
    <col min="10762" max="10762" width="12.69921875" style="116" customWidth="1"/>
    <col min="10763" max="10763" width="15.5" style="116" customWidth="1"/>
    <col min="10764" max="10764" width="8.09765625" style="116" bestFit="1" customWidth="1"/>
    <col min="10765" max="11008" width="9" style="116"/>
    <col min="11009" max="11009" width="8.5" style="116" customWidth="1"/>
    <col min="11010" max="11010" width="13.59765625" style="116" bestFit="1" customWidth="1"/>
    <col min="11011" max="11011" width="11.59765625" style="116" customWidth="1"/>
    <col min="11012" max="11012" width="65.3984375" style="116" customWidth="1"/>
    <col min="11013" max="11013" width="8.69921875" style="116" bestFit="1" customWidth="1"/>
    <col min="11014" max="11014" width="9.8984375" style="116" customWidth="1"/>
    <col min="11015" max="11015" width="20" style="116" customWidth="1"/>
    <col min="11016" max="11016" width="23.3984375" style="116" customWidth="1"/>
    <col min="11017" max="11017" width="21.59765625" style="116" bestFit="1" customWidth="1"/>
    <col min="11018" max="11018" width="12.69921875" style="116" customWidth="1"/>
    <col min="11019" max="11019" width="15.5" style="116" customWidth="1"/>
    <col min="11020" max="11020" width="8.09765625" style="116" bestFit="1" customWidth="1"/>
    <col min="11021" max="11264" width="9" style="116"/>
    <col min="11265" max="11265" width="8.5" style="116" customWidth="1"/>
    <col min="11266" max="11266" width="13.59765625" style="116" bestFit="1" customWidth="1"/>
    <col min="11267" max="11267" width="11.59765625" style="116" customWidth="1"/>
    <col min="11268" max="11268" width="65.3984375" style="116" customWidth="1"/>
    <col min="11269" max="11269" width="8.69921875" style="116" bestFit="1" customWidth="1"/>
    <col min="11270" max="11270" width="9.8984375" style="116" customWidth="1"/>
    <col min="11271" max="11271" width="20" style="116" customWidth="1"/>
    <col min="11272" max="11272" width="23.3984375" style="116" customWidth="1"/>
    <col min="11273" max="11273" width="21.59765625" style="116" bestFit="1" customWidth="1"/>
    <col min="11274" max="11274" width="12.69921875" style="116" customWidth="1"/>
    <col min="11275" max="11275" width="15.5" style="116" customWidth="1"/>
    <col min="11276" max="11276" width="8.09765625" style="116" bestFit="1" customWidth="1"/>
    <col min="11277" max="11520" width="9" style="116"/>
    <col min="11521" max="11521" width="8.5" style="116" customWidth="1"/>
    <col min="11522" max="11522" width="13.59765625" style="116" bestFit="1" customWidth="1"/>
    <col min="11523" max="11523" width="11.59765625" style="116" customWidth="1"/>
    <col min="11524" max="11524" width="65.3984375" style="116" customWidth="1"/>
    <col min="11525" max="11525" width="8.69921875" style="116" bestFit="1" customWidth="1"/>
    <col min="11526" max="11526" width="9.8984375" style="116" customWidth="1"/>
    <col min="11527" max="11527" width="20" style="116" customWidth="1"/>
    <col min="11528" max="11528" width="23.3984375" style="116" customWidth="1"/>
    <col min="11529" max="11529" width="21.59765625" style="116" bestFit="1" customWidth="1"/>
    <col min="11530" max="11530" width="12.69921875" style="116" customWidth="1"/>
    <col min="11531" max="11531" width="15.5" style="116" customWidth="1"/>
    <col min="11532" max="11532" width="8.09765625" style="116" bestFit="1" customWidth="1"/>
    <col min="11533" max="11776" width="9" style="116"/>
    <col min="11777" max="11777" width="8.5" style="116" customWidth="1"/>
    <col min="11778" max="11778" width="13.59765625" style="116" bestFit="1" customWidth="1"/>
    <col min="11779" max="11779" width="11.59765625" style="116" customWidth="1"/>
    <col min="11780" max="11780" width="65.3984375" style="116" customWidth="1"/>
    <col min="11781" max="11781" width="8.69921875" style="116" bestFit="1" customWidth="1"/>
    <col min="11782" max="11782" width="9.8984375" style="116" customWidth="1"/>
    <col min="11783" max="11783" width="20" style="116" customWidth="1"/>
    <col min="11784" max="11784" width="23.3984375" style="116" customWidth="1"/>
    <col min="11785" max="11785" width="21.59765625" style="116" bestFit="1" customWidth="1"/>
    <col min="11786" max="11786" width="12.69921875" style="116" customWidth="1"/>
    <col min="11787" max="11787" width="15.5" style="116" customWidth="1"/>
    <col min="11788" max="11788" width="8.09765625" style="116" bestFit="1" customWidth="1"/>
    <col min="11789" max="12032" width="9" style="116"/>
    <col min="12033" max="12033" width="8.5" style="116" customWidth="1"/>
    <col min="12034" max="12034" width="13.59765625" style="116" bestFit="1" customWidth="1"/>
    <col min="12035" max="12035" width="11.59765625" style="116" customWidth="1"/>
    <col min="12036" max="12036" width="65.3984375" style="116" customWidth="1"/>
    <col min="12037" max="12037" width="8.69921875" style="116" bestFit="1" customWidth="1"/>
    <col min="12038" max="12038" width="9.8984375" style="116" customWidth="1"/>
    <col min="12039" max="12039" width="20" style="116" customWidth="1"/>
    <col min="12040" max="12040" width="23.3984375" style="116" customWidth="1"/>
    <col min="12041" max="12041" width="21.59765625" style="116" bestFit="1" customWidth="1"/>
    <col min="12042" max="12042" width="12.69921875" style="116" customWidth="1"/>
    <col min="12043" max="12043" width="15.5" style="116" customWidth="1"/>
    <col min="12044" max="12044" width="8.09765625" style="116" bestFit="1" customWidth="1"/>
    <col min="12045" max="12288" width="9" style="116"/>
    <col min="12289" max="12289" width="8.5" style="116" customWidth="1"/>
    <col min="12290" max="12290" width="13.59765625" style="116" bestFit="1" customWidth="1"/>
    <col min="12291" max="12291" width="11.59765625" style="116" customWidth="1"/>
    <col min="12292" max="12292" width="65.3984375" style="116" customWidth="1"/>
    <col min="12293" max="12293" width="8.69921875" style="116" bestFit="1" customWidth="1"/>
    <col min="12294" max="12294" width="9.8984375" style="116" customWidth="1"/>
    <col min="12295" max="12295" width="20" style="116" customWidth="1"/>
    <col min="12296" max="12296" width="23.3984375" style="116" customWidth="1"/>
    <col min="12297" max="12297" width="21.59765625" style="116" bestFit="1" customWidth="1"/>
    <col min="12298" max="12298" width="12.69921875" style="116" customWidth="1"/>
    <col min="12299" max="12299" width="15.5" style="116" customWidth="1"/>
    <col min="12300" max="12300" width="8.09765625" style="116" bestFit="1" customWidth="1"/>
    <col min="12301" max="12544" width="9" style="116"/>
    <col min="12545" max="12545" width="8.5" style="116" customWidth="1"/>
    <col min="12546" max="12546" width="13.59765625" style="116" bestFit="1" customWidth="1"/>
    <col min="12547" max="12547" width="11.59765625" style="116" customWidth="1"/>
    <col min="12548" max="12548" width="65.3984375" style="116" customWidth="1"/>
    <col min="12549" max="12549" width="8.69921875" style="116" bestFit="1" customWidth="1"/>
    <col min="12550" max="12550" width="9.8984375" style="116" customWidth="1"/>
    <col min="12551" max="12551" width="20" style="116" customWidth="1"/>
    <col min="12552" max="12552" width="23.3984375" style="116" customWidth="1"/>
    <col min="12553" max="12553" width="21.59765625" style="116" bestFit="1" customWidth="1"/>
    <col min="12554" max="12554" width="12.69921875" style="116" customWidth="1"/>
    <col min="12555" max="12555" width="15.5" style="116" customWidth="1"/>
    <col min="12556" max="12556" width="8.09765625" style="116" bestFit="1" customWidth="1"/>
    <col min="12557" max="12800" width="9" style="116"/>
    <col min="12801" max="12801" width="8.5" style="116" customWidth="1"/>
    <col min="12802" max="12802" width="13.59765625" style="116" bestFit="1" customWidth="1"/>
    <col min="12803" max="12803" width="11.59765625" style="116" customWidth="1"/>
    <col min="12804" max="12804" width="65.3984375" style="116" customWidth="1"/>
    <col min="12805" max="12805" width="8.69921875" style="116" bestFit="1" customWidth="1"/>
    <col min="12806" max="12806" width="9.8984375" style="116" customWidth="1"/>
    <col min="12807" max="12807" width="20" style="116" customWidth="1"/>
    <col min="12808" max="12808" width="23.3984375" style="116" customWidth="1"/>
    <col min="12809" max="12809" width="21.59765625" style="116" bestFit="1" customWidth="1"/>
    <col min="12810" max="12810" width="12.69921875" style="116" customWidth="1"/>
    <col min="12811" max="12811" width="15.5" style="116" customWidth="1"/>
    <col min="12812" max="12812" width="8.09765625" style="116" bestFit="1" customWidth="1"/>
    <col min="12813" max="13056" width="9" style="116"/>
    <col min="13057" max="13057" width="8.5" style="116" customWidth="1"/>
    <col min="13058" max="13058" width="13.59765625" style="116" bestFit="1" customWidth="1"/>
    <col min="13059" max="13059" width="11.59765625" style="116" customWidth="1"/>
    <col min="13060" max="13060" width="65.3984375" style="116" customWidth="1"/>
    <col min="13061" max="13061" width="8.69921875" style="116" bestFit="1" customWidth="1"/>
    <col min="13062" max="13062" width="9.8984375" style="116" customWidth="1"/>
    <col min="13063" max="13063" width="20" style="116" customWidth="1"/>
    <col min="13064" max="13064" width="23.3984375" style="116" customWidth="1"/>
    <col min="13065" max="13065" width="21.59765625" style="116" bestFit="1" customWidth="1"/>
    <col min="13066" max="13066" width="12.69921875" style="116" customWidth="1"/>
    <col min="13067" max="13067" width="15.5" style="116" customWidth="1"/>
    <col min="13068" max="13068" width="8.09765625" style="116" bestFit="1" customWidth="1"/>
    <col min="13069" max="13312" width="9" style="116"/>
    <col min="13313" max="13313" width="8.5" style="116" customWidth="1"/>
    <col min="13314" max="13314" width="13.59765625" style="116" bestFit="1" customWidth="1"/>
    <col min="13315" max="13315" width="11.59765625" style="116" customWidth="1"/>
    <col min="13316" max="13316" width="65.3984375" style="116" customWidth="1"/>
    <col min="13317" max="13317" width="8.69921875" style="116" bestFit="1" customWidth="1"/>
    <col min="13318" max="13318" width="9.8984375" style="116" customWidth="1"/>
    <col min="13319" max="13319" width="20" style="116" customWidth="1"/>
    <col min="13320" max="13320" width="23.3984375" style="116" customWidth="1"/>
    <col min="13321" max="13321" width="21.59765625" style="116" bestFit="1" customWidth="1"/>
    <col min="13322" max="13322" width="12.69921875" style="116" customWidth="1"/>
    <col min="13323" max="13323" width="15.5" style="116" customWidth="1"/>
    <col min="13324" max="13324" width="8.09765625" style="116" bestFit="1" customWidth="1"/>
    <col min="13325" max="13568" width="9" style="116"/>
    <col min="13569" max="13569" width="8.5" style="116" customWidth="1"/>
    <col min="13570" max="13570" width="13.59765625" style="116" bestFit="1" customWidth="1"/>
    <col min="13571" max="13571" width="11.59765625" style="116" customWidth="1"/>
    <col min="13572" max="13572" width="65.3984375" style="116" customWidth="1"/>
    <col min="13573" max="13573" width="8.69921875" style="116" bestFit="1" customWidth="1"/>
    <col min="13574" max="13574" width="9.8984375" style="116" customWidth="1"/>
    <col min="13575" max="13575" width="20" style="116" customWidth="1"/>
    <col min="13576" max="13576" width="23.3984375" style="116" customWidth="1"/>
    <col min="13577" max="13577" width="21.59765625" style="116" bestFit="1" customWidth="1"/>
    <col min="13578" max="13578" width="12.69921875" style="116" customWidth="1"/>
    <col min="13579" max="13579" width="15.5" style="116" customWidth="1"/>
    <col min="13580" max="13580" width="8.09765625" style="116" bestFit="1" customWidth="1"/>
    <col min="13581" max="13824" width="9" style="116"/>
    <col min="13825" max="13825" width="8.5" style="116" customWidth="1"/>
    <col min="13826" max="13826" width="13.59765625" style="116" bestFit="1" customWidth="1"/>
    <col min="13827" max="13827" width="11.59765625" style="116" customWidth="1"/>
    <col min="13828" max="13828" width="65.3984375" style="116" customWidth="1"/>
    <col min="13829" max="13829" width="8.69921875" style="116" bestFit="1" customWidth="1"/>
    <col min="13830" max="13830" width="9.8984375" style="116" customWidth="1"/>
    <col min="13831" max="13831" width="20" style="116" customWidth="1"/>
    <col min="13832" max="13832" width="23.3984375" style="116" customWidth="1"/>
    <col min="13833" max="13833" width="21.59765625" style="116" bestFit="1" customWidth="1"/>
    <col min="13834" max="13834" width="12.69921875" style="116" customWidth="1"/>
    <col min="13835" max="13835" width="15.5" style="116" customWidth="1"/>
    <col min="13836" max="13836" width="8.09765625" style="116" bestFit="1" customWidth="1"/>
    <col min="13837" max="14080" width="9" style="116"/>
    <col min="14081" max="14081" width="8.5" style="116" customWidth="1"/>
    <col min="14082" max="14082" width="13.59765625" style="116" bestFit="1" customWidth="1"/>
    <col min="14083" max="14083" width="11.59765625" style="116" customWidth="1"/>
    <col min="14084" max="14084" width="65.3984375" style="116" customWidth="1"/>
    <col min="14085" max="14085" width="8.69921875" style="116" bestFit="1" customWidth="1"/>
    <col min="14086" max="14086" width="9.8984375" style="116" customWidth="1"/>
    <col min="14087" max="14087" width="20" style="116" customWidth="1"/>
    <col min="14088" max="14088" width="23.3984375" style="116" customWidth="1"/>
    <col min="14089" max="14089" width="21.59765625" style="116" bestFit="1" customWidth="1"/>
    <col min="14090" max="14090" width="12.69921875" style="116" customWidth="1"/>
    <col min="14091" max="14091" width="15.5" style="116" customWidth="1"/>
    <col min="14092" max="14092" width="8.09765625" style="116" bestFit="1" customWidth="1"/>
    <col min="14093" max="14336" width="9" style="116"/>
    <col min="14337" max="14337" width="8.5" style="116" customWidth="1"/>
    <col min="14338" max="14338" width="13.59765625" style="116" bestFit="1" customWidth="1"/>
    <col min="14339" max="14339" width="11.59765625" style="116" customWidth="1"/>
    <col min="14340" max="14340" width="65.3984375" style="116" customWidth="1"/>
    <col min="14341" max="14341" width="8.69921875" style="116" bestFit="1" customWidth="1"/>
    <col min="14342" max="14342" width="9.8984375" style="116" customWidth="1"/>
    <col min="14343" max="14343" width="20" style="116" customWidth="1"/>
    <col min="14344" max="14344" width="23.3984375" style="116" customWidth="1"/>
    <col min="14345" max="14345" width="21.59765625" style="116" bestFit="1" customWidth="1"/>
    <col min="14346" max="14346" width="12.69921875" style="116" customWidth="1"/>
    <col min="14347" max="14347" width="15.5" style="116" customWidth="1"/>
    <col min="14348" max="14348" width="8.09765625" style="116" bestFit="1" customWidth="1"/>
    <col min="14349" max="14592" width="9" style="116"/>
    <col min="14593" max="14593" width="8.5" style="116" customWidth="1"/>
    <col min="14594" max="14594" width="13.59765625" style="116" bestFit="1" customWidth="1"/>
    <col min="14595" max="14595" width="11.59765625" style="116" customWidth="1"/>
    <col min="14596" max="14596" width="65.3984375" style="116" customWidth="1"/>
    <col min="14597" max="14597" width="8.69921875" style="116" bestFit="1" customWidth="1"/>
    <col min="14598" max="14598" width="9.8984375" style="116" customWidth="1"/>
    <col min="14599" max="14599" width="20" style="116" customWidth="1"/>
    <col min="14600" max="14600" width="23.3984375" style="116" customWidth="1"/>
    <col min="14601" max="14601" width="21.59765625" style="116" bestFit="1" customWidth="1"/>
    <col min="14602" max="14602" width="12.69921875" style="116" customWidth="1"/>
    <col min="14603" max="14603" width="15.5" style="116" customWidth="1"/>
    <col min="14604" max="14604" width="8.09765625" style="116" bestFit="1" customWidth="1"/>
    <col min="14605" max="14848" width="9" style="116"/>
    <col min="14849" max="14849" width="8.5" style="116" customWidth="1"/>
    <col min="14850" max="14850" width="13.59765625" style="116" bestFit="1" customWidth="1"/>
    <col min="14851" max="14851" width="11.59765625" style="116" customWidth="1"/>
    <col min="14852" max="14852" width="65.3984375" style="116" customWidth="1"/>
    <col min="14853" max="14853" width="8.69921875" style="116" bestFit="1" customWidth="1"/>
    <col min="14854" max="14854" width="9.8984375" style="116" customWidth="1"/>
    <col min="14855" max="14855" width="20" style="116" customWidth="1"/>
    <col min="14856" max="14856" width="23.3984375" style="116" customWidth="1"/>
    <col min="14857" max="14857" width="21.59765625" style="116" bestFit="1" customWidth="1"/>
    <col min="14858" max="14858" width="12.69921875" style="116" customWidth="1"/>
    <col min="14859" max="14859" width="15.5" style="116" customWidth="1"/>
    <col min="14860" max="14860" width="8.09765625" style="116" bestFit="1" customWidth="1"/>
    <col min="14861" max="15104" width="9" style="116"/>
    <col min="15105" max="15105" width="8.5" style="116" customWidth="1"/>
    <col min="15106" max="15106" width="13.59765625" style="116" bestFit="1" customWidth="1"/>
    <col min="15107" max="15107" width="11.59765625" style="116" customWidth="1"/>
    <col min="15108" max="15108" width="65.3984375" style="116" customWidth="1"/>
    <col min="15109" max="15109" width="8.69921875" style="116" bestFit="1" customWidth="1"/>
    <col min="15110" max="15110" width="9.8984375" style="116" customWidth="1"/>
    <col min="15111" max="15111" width="20" style="116" customWidth="1"/>
    <col min="15112" max="15112" width="23.3984375" style="116" customWidth="1"/>
    <col min="15113" max="15113" width="21.59765625" style="116" bestFit="1" customWidth="1"/>
    <col min="15114" max="15114" width="12.69921875" style="116" customWidth="1"/>
    <col min="15115" max="15115" width="15.5" style="116" customWidth="1"/>
    <col min="15116" max="15116" width="8.09765625" style="116" bestFit="1" customWidth="1"/>
    <col min="15117" max="15360" width="9" style="116"/>
    <col min="15361" max="15361" width="8.5" style="116" customWidth="1"/>
    <col min="15362" max="15362" width="13.59765625" style="116" bestFit="1" customWidth="1"/>
    <col min="15363" max="15363" width="11.59765625" style="116" customWidth="1"/>
    <col min="15364" max="15364" width="65.3984375" style="116" customWidth="1"/>
    <col min="15365" max="15365" width="8.69921875" style="116" bestFit="1" customWidth="1"/>
    <col min="15366" max="15366" width="9.8984375" style="116" customWidth="1"/>
    <col min="15367" max="15367" width="20" style="116" customWidth="1"/>
    <col min="15368" max="15368" width="23.3984375" style="116" customWidth="1"/>
    <col min="15369" max="15369" width="21.59765625" style="116" bestFit="1" customWidth="1"/>
    <col min="15370" max="15370" width="12.69921875" style="116" customWidth="1"/>
    <col min="15371" max="15371" width="15.5" style="116" customWidth="1"/>
    <col min="15372" max="15372" width="8.09765625" style="116" bestFit="1" customWidth="1"/>
    <col min="15373" max="15616" width="9" style="116"/>
    <col min="15617" max="15617" width="8.5" style="116" customWidth="1"/>
    <col min="15618" max="15618" width="13.59765625" style="116" bestFit="1" customWidth="1"/>
    <col min="15619" max="15619" width="11.59765625" style="116" customWidth="1"/>
    <col min="15620" max="15620" width="65.3984375" style="116" customWidth="1"/>
    <col min="15621" max="15621" width="8.69921875" style="116" bestFit="1" customWidth="1"/>
    <col min="15622" max="15622" width="9.8984375" style="116" customWidth="1"/>
    <col min="15623" max="15623" width="20" style="116" customWidth="1"/>
    <col min="15624" max="15624" width="23.3984375" style="116" customWidth="1"/>
    <col min="15625" max="15625" width="21.59765625" style="116" bestFit="1" customWidth="1"/>
    <col min="15626" max="15626" width="12.69921875" style="116" customWidth="1"/>
    <col min="15627" max="15627" width="15.5" style="116" customWidth="1"/>
    <col min="15628" max="15628" width="8.09765625" style="116" bestFit="1" customWidth="1"/>
    <col min="15629" max="15872" width="9" style="116"/>
    <col min="15873" max="15873" width="8.5" style="116" customWidth="1"/>
    <col min="15874" max="15874" width="13.59765625" style="116" bestFit="1" customWidth="1"/>
    <col min="15875" max="15875" width="11.59765625" style="116" customWidth="1"/>
    <col min="15876" max="15876" width="65.3984375" style="116" customWidth="1"/>
    <col min="15877" max="15877" width="8.69921875" style="116" bestFit="1" customWidth="1"/>
    <col min="15878" max="15878" width="9.8984375" style="116" customWidth="1"/>
    <col min="15879" max="15879" width="20" style="116" customWidth="1"/>
    <col min="15880" max="15880" width="23.3984375" style="116" customWidth="1"/>
    <col min="15881" max="15881" width="21.59765625" style="116" bestFit="1" customWidth="1"/>
    <col min="15882" max="15882" width="12.69921875" style="116" customWidth="1"/>
    <col min="15883" max="15883" width="15.5" style="116" customWidth="1"/>
    <col min="15884" max="15884" width="8.09765625" style="116" bestFit="1" customWidth="1"/>
    <col min="15885" max="16128" width="9" style="116"/>
    <col min="16129" max="16129" width="8.5" style="116" customWidth="1"/>
    <col min="16130" max="16130" width="13.59765625" style="116" bestFit="1" customWidth="1"/>
    <col min="16131" max="16131" width="11.59765625" style="116" customWidth="1"/>
    <col min="16132" max="16132" width="65.3984375" style="116" customWidth="1"/>
    <col min="16133" max="16133" width="8.69921875" style="116" bestFit="1" customWidth="1"/>
    <col min="16134" max="16134" width="9.8984375" style="116" customWidth="1"/>
    <col min="16135" max="16135" width="20" style="116" customWidth="1"/>
    <col min="16136" max="16136" width="23.3984375" style="116" customWidth="1"/>
    <col min="16137" max="16137" width="21.59765625" style="116" bestFit="1" customWidth="1"/>
    <col min="16138" max="16138" width="12.69921875" style="116" customWidth="1"/>
    <col min="16139" max="16139" width="15.5" style="116" customWidth="1"/>
    <col min="16140" max="16140" width="8.09765625" style="116" bestFit="1" customWidth="1"/>
    <col min="16141" max="16383" width="9" style="116"/>
    <col min="16384" max="16384" width="9" style="116" customWidth="1"/>
  </cols>
  <sheetData>
    <row r="1" spans="1:81" ht="20.399999999999999" customHeight="1">
      <c r="A1" s="194"/>
      <c r="B1" s="195"/>
      <c r="C1" s="196"/>
      <c r="D1" s="197"/>
      <c r="E1" s="198"/>
      <c r="F1" s="243"/>
      <c r="G1" s="199"/>
      <c r="H1" s="199"/>
      <c r="I1" s="243" t="s">
        <v>135</v>
      </c>
      <c r="J1" s="244"/>
      <c r="K1" s="254"/>
      <c r="L1" s="255"/>
      <c r="M1" s="254"/>
      <c r="N1" s="256"/>
      <c r="O1" s="254"/>
      <c r="P1" s="256"/>
      <c r="Q1" s="257"/>
      <c r="R1" s="173"/>
      <c r="S1" s="172"/>
      <c r="T1" s="173"/>
      <c r="U1" s="210"/>
      <c r="V1" s="211"/>
      <c r="W1" s="212"/>
      <c r="X1" s="213"/>
      <c r="Y1" s="212"/>
      <c r="Z1" s="213"/>
      <c r="AA1" s="213"/>
      <c r="AB1" s="213"/>
      <c r="AC1" s="213"/>
      <c r="AD1" s="213"/>
      <c r="AE1" s="213"/>
      <c r="AF1" s="213"/>
      <c r="AG1" s="214"/>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2"/>
      <c r="BF1" s="213"/>
      <c r="BG1" s="213"/>
      <c r="BH1" s="213"/>
      <c r="BI1" s="212"/>
      <c r="BJ1" s="213"/>
      <c r="BK1" s="215"/>
      <c r="BL1" s="215"/>
      <c r="BM1" s="215"/>
      <c r="BN1" s="215"/>
      <c r="BO1" s="215"/>
      <c r="BP1" s="215"/>
      <c r="BQ1" s="215"/>
      <c r="BR1" s="215"/>
      <c r="BS1" s="215"/>
      <c r="BT1" s="215"/>
      <c r="BU1" s="216"/>
      <c r="BV1" s="215"/>
      <c r="BW1" s="216"/>
      <c r="BX1" s="215"/>
      <c r="BY1" s="216"/>
      <c r="BZ1" s="215"/>
      <c r="CA1" s="215"/>
      <c r="CB1" s="217"/>
    </row>
    <row r="2" spans="1:81" ht="19.2" customHeight="1">
      <c r="A2" s="200"/>
      <c r="B2" s="201"/>
      <c r="C2" s="202"/>
      <c r="D2" s="203"/>
      <c r="E2" s="204"/>
      <c r="F2" s="243"/>
      <c r="G2" s="199"/>
      <c r="H2" s="199"/>
      <c r="I2" s="243" t="s">
        <v>806</v>
      </c>
      <c r="J2" s="244"/>
      <c r="K2" s="250"/>
      <c r="L2" s="251"/>
      <c r="M2" s="250"/>
      <c r="N2" s="252"/>
      <c r="O2" s="250"/>
      <c r="P2" s="252"/>
      <c r="Q2" s="253"/>
      <c r="R2" s="176"/>
      <c r="S2" s="175"/>
      <c r="T2" s="176"/>
      <c r="U2" s="218"/>
      <c r="V2" s="219"/>
      <c r="W2" s="220"/>
      <c r="X2" s="221"/>
      <c r="Y2" s="220"/>
      <c r="Z2" s="221"/>
      <c r="AA2" s="221"/>
      <c r="AB2" s="221"/>
      <c r="AC2" s="221"/>
      <c r="AD2" s="221"/>
      <c r="AE2" s="221"/>
      <c r="AF2" s="221"/>
      <c r="AG2" s="222"/>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0"/>
      <c r="BF2" s="221"/>
      <c r="BG2" s="221"/>
      <c r="BH2" s="221"/>
      <c r="BI2" s="220"/>
      <c r="BJ2" s="221"/>
      <c r="BK2" s="169"/>
      <c r="BL2" s="169"/>
      <c r="BM2" s="169"/>
      <c r="BN2" s="169"/>
      <c r="BO2" s="169"/>
      <c r="BP2" s="169"/>
      <c r="BQ2" s="169"/>
      <c r="BR2" s="169"/>
      <c r="BS2" s="169"/>
      <c r="BT2" s="169"/>
      <c r="BU2" s="223"/>
      <c r="BV2" s="169"/>
      <c r="BW2" s="223"/>
      <c r="BX2" s="169"/>
      <c r="BY2" s="223"/>
      <c r="BZ2" s="169"/>
      <c r="CA2" s="169"/>
      <c r="CB2" s="154"/>
    </row>
    <row r="3" spans="1:81" ht="19.2" customHeight="1">
      <c r="A3" s="205"/>
      <c r="B3" s="206"/>
      <c r="C3" s="207"/>
      <c r="D3" s="208"/>
      <c r="E3" s="209"/>
      <c r="F3" s="243"/>
      <c r="G3" s="199"/>
      <c r="H3" s="199"/>
      <c r="I3" s="243" t="s">
        <v>807</v>
      </c>
      <c r="J3" s="244"/>
      <c r="K3" s="246"/>
      <c r="L3" s="247"/>
      <c r="M3" s="246"/>
      <c r="N3" s="248"/>
      <c r="O3" s="246"/>
      <c r="P3" s="248"/>
      <c r="Q3" s="249"/>
      <c r="R3" s="178"/>
      <c r="S3" s="177"/>
      <c r="T3" s="178"/>
      <c r="U3" s="218"/>
      <c r="V3" s="219"/>
      <c r="W3" s="220"/>
      <c r="X3" s="221"/>
      <c r="Y3" s="220"/>
      <c r="Z3" s="221"/>
      <c r="AA3" s="221"/>
      <c r="AB3" s="221"/>
      <c r="AC3" s="221"/>
      <c r="AD3" s="221"/>
      <c r="AE3" s="221"/>
      <c r="AF3" s="221"/>
      <c r="AG3" s="222"/>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0"/>
      <c r="BF3" s="221"/>
      <c r="BG3" s="221"/>
      <c r="BH3" s="221"/>
      <c r="BI3" s="220"/>
      <c r="BJ3" s="221"/>
      <c r="BK3" s="169"/>
      <c r="BL3" s="169"/>
      <c r="BM3" s="169"/>
      <c r="BN3" s="169"/>
      <c r="BO3" s="169"/>
      <c r="BP3" s="169"/>
      <c r="BQ3" s="169"/>
      <c r="BR3" s="169"/>
      <c r="BS3" s="169"/>
      <c r="BT3" s="169"/>
      <c r="BU3" s="223"/>
      <c r="BV3" s="169"/>
      <c r="BW3" s="223"/>
      <c r="BX3" s="169"/>
      <c r="BY3" s="223"/>
      <c r="BZ3" s="169"/>
      <c r="CA3" s="169"/>
      <c r="CB3" s="154"/>
    </row>
    <row r="4" spans="1:81" s="115" customFormat="1" ht="9" customHeight="1">
      <c r="A4" s="600"/>
      <c r="B4" s="601"/>
      <c r="C4" s="601"/>
      <c r="D4" s="601"/>
      <c r="E4" s="601"/>
      <c r="F4" s="602"/>
      <c r="G4" s="602"/>
      <c r="H4" s="602"/>
      <c r="I4" s="603"/>
      <c r="J4" s="245"/>
      <c r="K4" s="224"/>
      <c r="L4" s="225"/>
      <c r="M4" s="226"/>
      <c r="N4" s="227"/>
      <c r="O4" s="226"/>
      <c r="P4" s="227"/>
      <c r="Q4" s="226"/>
      <c r="R4" s="227"/>
      <c r="S4" s="226"/>
      <c r="T4" s="227"/>
      <c r="U4" s="226"/>
      <c r="V4" s="227"/>
      <c r="W4" s="228"/>
      <c r="X4" s="229"/>
      <c r="Y4" s="228"/>
      <c r="Z4" s="229"/>
      <c r="AA4" s="229"/>
      <c r="AB4" s="229"/>
      <c r="AC4" s="229"/>
      <c r="AD4" s="229"/>
      <c r="AE4" s="229"/>
      <c r="AF4" s="229"/>
      <c r="AG4" s="230"/>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8"/>
      <c r="BF4" s="229"/>
      <c r="BG4" s="229"/>
      <c r="BH4" s="229"/>
      <c r="BI4" s="228"/>
      <c r="BJ4" s="229"/>
      <c r="BK4" s="231"/>
      <c r="BL4" s="231"/>
      <c r="BM4" s="231"/>
      <c r="BN4" s="231"/>
      <c r="BO4" s="231"/>
      <c r="BP4" s="231"/>
      <c r="BQ4" s="231"/>
      <c r="BR4" s="231"/>
      <c r="BS4" s="231"/>
      <c r="BT4" s="231"/>
      <c r="BU4" s="232"/>
      <c r="BV4" s="231"/>
      <c r="BW4" s="232"/>
      <c r="BX4" s="231"/>
      <c r="BY4" s="232"/>
      <c r="BZ4" s="231"/>
      <c r="CA4" s="509"/>
      <c r="CB4" s="511"/>
    </row>
    <row r="5" spans="1:81" s="115" customFormat="1" ht="20.25" customHeight="1">
      <c r="A5" s="134" t="s">
        <v>862</v>
      </c>
      <c r="B5" s="135"/>
      <c r="C5" s="137"/>
      <c r="D5" s="136"/>
      <c r="E5" s="137"/>
      <c r="F5" s="136"/>
      <c r="G5" s="138"/>
      <c r="H5" s="634"/>
      <c r="I5" s="635"/>
      <c r="J5" s="152"/>
      <c r="K5" s="224"/>
      <c r="L5" s="225"/>
      <c r="M5" s="226"/>
      <c r="N5" s="227"/>
      <c r="O5" s="226"/>
      <c r="P5" s="227"/>
      <c r="Q5" s="226"/>
      <c r="R5" s="227"/>
      <c r="S5" s="226"/>
      <c r="T5" s="227"/>
      <c r="U5" s="226"/>
      <c r="V5" s="227"/>
      <c r="W5" s="228"/>
      <c r="X5" s="229"/>
      <c r="Y5" s="228"/>
      <c r="Z5" s="229"/>
      <c r="AA5" s="229"/>
      <c r="AB5" s="229"/>
      <c r="AC5" s="229"/>
      <c r="AD5" s="229"/>
      <c r="AE5" s="229"/>
      <c r="AF5" s="229"/>
      <c r="AG5" s="230"/>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8"/>
      <c r="BF5" s="229"/>
      <c r="BG5" s="229"/>
      <c r="BH5" s="229"/>
      <c r="BI5" s="228"/>
      <c r="BJ5" s="229"/>
      <c r="BK5" s="231"/>
      <c r="BL5" s="231"/>
      <c r="BM5" s="231"/>
      <c r="BN5" s="231"/>
      <c r="BO5" s="231"/>
      <c r="BP5" s="231"/>
      <c r="BQ5" s="231"/>
      <c r="BR5" s="231"/>
      <c r="BS5" s="231"/>
      <c r="BT5" s="231"/>
      <c r="BU5" s="232"/>
      <c r="BV5" s="231"/>
      <c r="BW5" s="232"/>
      <c r="BX5" s="231"/>
      <c r="BY5" s="232"/>
      <c r="BZ5" s="231"/>
      <c r="CA5" s="509"/>
      <c r="CB5" s="511"/>
    </row>
    <row r="6" spans="1:81" s="115" customFormat="1" ht="20.25" customHeight="1">
      <c r="A6" s="139" t="s">
        <v>863</v>
      </c>
      <c r="B6" s="140"/>
      <c r="C6" s="142"/>
      <c r="D6" s="141"/>
      <c r="E6" s="142"/>
      <c r="F6" s="136"/>
      <c r="G6" s="143"/>
      <c r="H6" s="148"/>
      <c r="I6" s="144"/>
      <c r="J6" s="152"/>
      <c r="K6" s="224"/>
      <c r="L6" s="225"/>
      <c r="M6" s="226"/>
      <c r="N6" s="227"/>
      <c r="O6" s="226"/>
      <c r="P6" s="227"/>
      <c r="Q6" s="226"/>
      <c r="R6" s="227"/>
      <c r="S6" s="226"/>
      <c r="T6" s="227"/>
      <c r="U6" s="226"/>
      <c r="V6" s="227"/>
      <c r="W6" s="228"/>
      <c r="X6" s="229"/>
      <c r="Y6" s="228"/>
      <c r="Z6" s="229"/>
      <c r="AA6" s="229"/>
      <c r="AB6" s="229"/>
      <c r="AC6" s="229"/>
      <c r="AD6" s="229"/>
      <c r="AE6" s="229"/>
      <c r="AF6" s="229"/>
      <c r="AG6" s="230"/>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8"/>
      <c r="BF6" s="229"/>
      <c r="BG6" s="229"/>
      <c r="BH6" s="229"/>
      <c r="BI6" s="228"/>
      <c r="BJ6" s="229"/>
      <c r="BK6" s="231"/>
      <c r="BL6" s="231"/>
      <c r="BM6" s="231"/>
      <c r="BN6" s="231"/>
      <c r="BO6" s="231"/>
      <c r="BP6" s="231"/>
      <c r="BQ6" s="231"/>
      <c r="BR6" s="231"/>
      <c r="BS6" s="231"/>
      <c r="BT6" s="231"/>
      <c r="BU6" s="232"/>
      <c r="BV6" s="231"/>
      <c r="BW6" s="232"/>
      <c r="BX6" s="231"/>
      <c r="BY6" s="232"/>
      <c r="BZ6" s="231"/>
      <c r="CA6" s="509"/>
      <c r="CB6" s="511"/>
    </row>
    <row r="7" spans="1:81" s="115" customFormat="1" ht="20.25" customHeight="1">
      <c r="A7" s="134" t="s">
        <v>1250</v>
      </c>
      <c r="B7" s="135"/>
      <c r="C7" s="137"/>
      <c r="D7" s="136"/>
      <c r="E7" s="137"/>
      <c r="F7" s="136"/>
      <c r="G7" s="143"/>
      <c r="H7" s="143"/>
      <c r="I7" s="144"/>
      <c r="J7" s="152"/>
      <c r="K7" s="512"/>
      <c r="L7" s="513"/>
      <c r="M7" s="514"/>
      <c r="N7" s="515"/>
      <c r="O7" s="514"/>
      <c r="P7" s="515"/>
      <c r="Q7" s="514"/>
      <c r="R7" s="515"/>
      <c r="S7" s="514"/>
      <c r="T7" s="515"/>
      <c r="U7" s="514"/>
      <c r="V7" s="515"/>
      <c r="W7" s="516"/>
      <c r="X7" s="517"/>
      <c r="Y7" s="516"/>
      <c r="Z7" s="517"/>
      <c r="AA7" s="517"/>
      <c r="AB7" s="517"/>
      <c r="AC7" s="517"/>
      <c r="AD7" s="517"/>
      <c r="AE7" s="517"/>
      <c r="AF7" s="517"/>
      <c r="AG7" s="518"/>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6"/>
      <c r="BF7" s="517"/>
      <c r="BG7" s="517"/>
      <c r="BH7" s="517"/>
      <c r="BI7" s="516"/>
      <c r="BJ7" s="517"/>
      <c r="BK7" s="519"/>
      <c r="BL7" s="519"/>
      <c r="BM7" s="519"/>
      <c r="BN7" s="519"/>
      <c r="BO7" s="519"/>
      <c r="BP7" s="519"/>
      <c r="BQ7" s="519"/>
      <c r="BR7" s="519"/>
      <c r="BS7" s="519"/>
      <c r="BT7" s="519"/>
      <c r="BU7" s="520"/>
      <c r="BV7" s="519"/>
      <c r="BW7" s="520"/>
      <c r="BX7" s="519"/>
      <c r="BY7" s="520"/>
      <c r="BZ7" s="519"/>
      <c r="CA7" s="521"/>
      <c r="CB7" s="522"/>
    </row>
    <row r="8" spans="1:81" s="502" customFormat="1" ht="20.25" customHeight="1">
      <c r="A8" s="636" t="s">
        <v>1305</v>
      </c>
      <c r="B8" s="637"/>
      <c r="C8" s="637"/>
      <c r="D8" s="637"/>
      <c r="E8" s="637"/>
      <c r="F8" s="637"/>
      <c r="G8" s="637"/>
      <c r="H8" s="637"/>
      <c r="I8" s="638"/>
      <c r="J8" s="510"/>
      <c r="K8" s="645" t="s">
        <v>1264</v>
      </c>
      <c r="L8" s="645"/>
      <c r="M8" s="645" t="s">
        <v>1265</v>
      </c>
      <c r="N8" s="645"/>
      <c r="O8" s="645" t="s">
        <v>1266</v>
      </c>
      <c r="P8" s="645"/>
      <c r="Q8" s="645" t="s">
        <v>1267</v>
      </c>
      <c r="R8" s="645"/>
      <c r="S8" s="645" t="s">
        <v>1268</v>
      </c>
      <c r="T8" s="645"/>
      <c r="U8" s="645" t="s">
        <v>1269</v>
      </c>
      <c r="V8" s="645"/>
      <c r="W8" s="632" t="s">
        <v>1270</v>
      </c>
      <c r="X8" s="632"/>
      <c r="Y8" s="632" t="s">
        <v>1271</v>
      </c>
      <c r="Z8" s="632"/>
      <c r="AA8" s="632" t="s">
        <v>1272</v>
      </c>
      <c r="AB8" s="632"/>
      <c r="AC8" s="632" t="s">
        <v>1273</v>
      </c>
      <c r="AD8" s="632"/>
      <c r="AE8" s="632" t="s">
        <v>1274</v>
      </c>
      <c r="AF8" s="632"/>
      <c r="AG8" s="632" t="s">
        <v>1275</v>
      </c>
      <c r="AH8" s="632"/>
      <c r="AI8" s="632" t="s">
        <v>1276</v>
      </c>
      <c r="AJ8" s="632"/>
      <c r="AK8" s="632" t="s">
        <v>1277</v>
      </c>
      <c r="AL8" s="632"/>
      <c r="AM8" s="632" t="s">
        <v>1278</v>
      </c>
      <c r="AN8" s="632"/>
      <c r="AO8" s="632" t="s">
        <v>1279</v>
      </c>
      <c r="AP8" s="632"/>
      <c r="AQ8" s="632" t="s">
        <v>1280</v>
      </c>
      <c r="AR8" s="632"/>
      <c r="AS8" s="632" t="s">
        <v>1281</v>
      </c>
      <c r="AT8" s="632"/>
      <c r="AU8" s="632" t="s">
        <v>1282</v>
      </c>
      <c r="AV8" s="632"/>
      <c r="AW8" s="632" t="s">
        <v>1283</v>
      </c>
      <c r="AX8" s="632"/>
      <c r="AY8" s="632" t="s">
        <v>1284</v>
      </c>
      <c r="AZ8" s="632"/>
      <c r="BA8" s="632" t="s">
        <v>1285</v>
      </c>
      <c r="BB8" s="632"/>
      <c r="BC8" s="632" t="s">
        <v>1286</v>
      </c>
      <c r="BD8" s="632"/>
      <c r="BE8" s="632" t="s">
        <v>1287</v>
      </c>
      <c r="BF8" s="632"/>
      <c r="BG8" s="632" t="s">
        <v>1288</v>
      </c>
      <c r="BH8" s="632"/>
      <c r="BI8" s="632" t="s">
        <v>1289</v>
      </c>
      <c r="BJ8" s="632"/>
      <c r="BK8" s="631" t="s">
        <v>1290</v>
      </c>
      <c r="BL8" s="631"/>
      <c r="BM8" s="631" t="s">
        <v>1291</v>
      </c>
      <c r="BN8" s="631"/>
      <c r="BO8" s="631" t="s">
        <v>1292</v>
      </c>
      <c r="BP8" s="631"/>
      <c r="BQ8" s="631" t="s">
        <v>1293</v>
      </c>
      <c r="BR8" s="631"/>
      <c r="BS8" s="631" t="s">
        <v>1294</v>
      </c>
      <c r="BT8" s="631"/>
      <c r="BU8" s="631" t="s">
        <v>1295</v>
      </c>
      <c r="BV8" s="631"/>
      <c r="BW8" s="631" t="s">
        <v>1296</v>
      </c>
      <c r="BX8" s="631"/>
      <c r="BY8" s="631" t="s">
        <v>1297</v>
      </c>
      <c r="BZ8" s="631"/>
      <c r="CA8" s="508" t="s">
        <v>1313</v>
      </c>
      <c r="CB8" s="508" t="s">
        <v>1314</v>
      </c>
    </row>
    <row r="9" spans="1:81" ht="17.25" customHeight="1" thickBot="1">
      <c r="A9" s="258" t="s">
        <v>136</v>
      </c>
      <c r="B9" s="639" t="s">
        <v>137</v>
      </c>
      <c r="C9" s="640"/>
      <c r="D9" s="641"/>
      <c r="E9" s="258" t="s">
        <v>138</v>
      </c>
      <c r="F9" s="258" t="s">
        <v>139</v>
      </c>
      <c r="G9" s="259" t="s">
        <v>140</v>
      </c>
      <c r="H9" s="260" t="s">
        <v>141</v>
      </c>
      <c r="I9" s="259" t="s">
        <v>1304</v>
      </c>
      <c r="J9" s="261" t="s">
        <v>808</v>
      </c>
      <c r="K9" s="262" t="s">
        <v>808</v>
      </c>
      <c r="L9" s="263" t="s">
        <v>809</v>
      </c>
      <c r="M9" s="262" t="s">
        <v>808</v>
      </c>
      <c r="N9" s="263" t="s">
        <v>809</v>
      </c>
      <c r="O9" s="262" t="s">
        <v>808</v>
      </c>
      <c r="P9" s="263" t="s">
        <v>809</v>
      </c>
      <c r="Q9" s="262" t="s">
        <v>808</v>
      </c>
      <c r="R9" s="263" t="s">
        <v>809</v>
      </c>
      <c r="S9" s="262" t="s">
        <v>808</v>
      </c>
      <c r="T9" s="263" t="s">
        <v>809</v>
      </c>
      <c r="U9" s="262" t="s">
        <v>808</v>
      </c>
      <c r="V9" s="263" t="s">
        <v>809</v>
      </c>
      <c r="W9" s="264" t="s">
        <v>808</v>
      </c>
      <c r="X9" s="263" t="s">
        <v>809</v>
      </c>
      <c r="Y9" s="264" t="s">
        <v>808</v>
      </c>
      <c r="Z9" s="263" t="s">
        <v>809</v>
      </c>
      <c r="AA9" s="265" t="s">
        <v>808</v>
      </c>
      <c r="AB9" s="263" t="s">
        <v>809</v>
      </c>
      <c r="AC9" s="265" t="s">
        <v>808</v>
      </c>
      <c r="AD9" s="263" t="s">
        <v>809</v>
      </c>
      <c r="AE9" s="265" t="s">
        <v>808</v>
      </c>
      <c r="AF9" s="263" t="s">
        <v>809</v>
      </c>
      <c r="AG9" s="266" t="s">
        <v>808</v>
      </c>
      <c r="AH9" s="263" t="s">
        <v>809</v>
      </c>
      <c r="AI9" s="265" t="s">
        <v>808</v>
      </c>
      <c r="AJ9" s="263" t="s">
        <v>809</v>
      </c>
      <c r="AK9" s="265" t="s">
        <v>808</v>
      </c>
      <c r="AL9" s="263" t="s">
        <v>809</v>
      </c>
      <c r="AM9" s="265" t="s">
        <v>808</v>
      </c>
      <c r="AN9" s="263" t="s">
        <v>809</v>
      </c>
      <c r="AO9" s="265" t="s">
        <v>808</v>
      </c>
      <c r="AP9" s="263" t="s">
        <v>809</v>
      </c>
      <c r="AQ9" s="265" t="s">
        <v>808</v>
      </c>
      <c r="AR9" s="263" t="s">
        <v>809</v>
      </c>
      <c r="AS9" s="265" t="s">
        <v>808</v>
      </c>
      <c r="AT9" s="263" t="s">
        <v>809</v>
      </c>
      <c r="AU9" s="265" t="s">
        <v>808</v>
      </c>
      <c r="AV9" s="263" t="s">
        <v>809</v>
      </c>
      <c r="AW9" s="265" t="s">
        <v>808</v>
      </c>
      <c r="AX9" s="263" t="s">
        <v>809</v>
      </c>
      <c r="AY9" s="265" t="s">
        <v>808</v>
      </c>
      <c r="AZ9" s="263" t="s">
        <v>809</v>
      </c>
      <c r="BA9" s="265" t="s">
        <v>808</v>
      </c>
      <c r="BB9" s="263" t="s">
        <v>809</v>
      </c>
      <c r="BC9" s="265" t="s">
        <v>808</v>
      </c>
      <c r="BD9" s="263" t="s">
        <v>809</v>
      </c>
      <c r="BE9" s="264" t="s">
        <v>808</v>
      </c>
      <c r="BF9" s="263" t="s">
        <v>809</v>
      </c>
      <c r="BG9" s="265" t="s">
        <v>808</v>
      </c>
      <c r="BH9" s="263" t="s">
        <v>809</v>
      </c>
      <c r="BI9" s="264" t="s">
        <v>808</v>
      </c>
      <c r="BJ9" s="263" t="s">
        <v>809</v>
      </c>
      <c r="BK9" s="267" t="s">
        <v>808</v>
      </c>
      <c r="BL9" s="263" t="s">
        <v>809</v>
      </c>
      <c r="BM9" s="267" t="s">
        <v>808</v>
      </c>
      <c r="BN9" s="263" t="s">
        <v>809</v>
      </c>
      <c r="BO9" s="267" t="s">
        <v>808</v>
      </c>
      <c r="BP9" s="263" t="s">
        <v>809</v>
      </c>
      <c r="BQ9" s="267" t="s">
        <v>808</v>
      </c>
      <c r="BR9" s="263" t="s">
        <v>809</v>
      </c>
      <c r="BS9" s="267" t="s">
        <v>808</v>
      </c>
      <c r="BT9" s="263" t="s">
        <v>809</v>
      </c>
      <c r="BU9" s="268" t="s">
        <v>808</v>
      </c>
      <c r="BV9" s="263" t="s">
        <v>809</v>
      </c>
      <c r="BW9" s="268" t="s">
        <v>808</v>
      </c>
      <c r="BX9" s="263" t="s">
        <v>809</v>
      </c>
      <c r="BY9" s="268" t="s">
        <v>808</v>
      </c>
      <c r="BZ9" s="263" t="s">
        <v>809</v>
      </c>
    </row>
    <row r="10" spans="1:81" ht="18" customHeight="1" thickBot="1">
      <c r="A10" s="269">
        <v>1</v>
      </c>
      <c r="B10" s="270"/>
      <c r="C10" s="271"/>
      <c r="D10" s="269"/>
      <c r="E10" s="272" t="s">
        <v>142</v>
      </c>
      <c r="F10" s="273"/>
      <c r="G10" s="274"/>
      <c r="H10" s="274"/>
      <c r="I10" s="274"/>
      <c r="J10" s="275">
        <f>+I85/$I$467</f>
        <v>8.8037223846538212E-2</v>
      </c>
      <c r="K10" s="262"/>
      <c r="L10" s="263"/>
      <c r="M10" s="262"/>
      <c r="N10" s="263"/>
      <c r="O10" s="262"/>
      <c r="P10" s="263"/>
      <c r="Q10" s="262"/>
      <c r="R10" s="263"/>
      <c r="S10" s="262"/>
      <c r="T10" s="263"/>
      <c r="U10" s="262"/>
      <c r="V10" s="263"/>
      <c r="W10" s="264"/>
      <c r="X10" s="263"/>
      <c r="Y10" s="264"/>
      <c r="Z10" s="263"/>
      <c r="AA10" s="265"/>
      <c r="AB10" s="263"/>
      <c r="AC10" s="265"/>
      <c r="AD10" s="263"/>
      <c r="AE10" s="265"/>
      <c r="AF10" s="263"/>
      <c r="AG10" s="266"/>
      <c r="AH10" s="263"/>
      <c r="AI10" s="265"/>
      <c r="AJ10" s="263"/>
      <c r="AK10" s="265"/>
      <c r="AL10" s="263"/>
      <c r="AM10" s="265"/>
      <c r="AN10" s="263"/>
      <c r="AO10" s="265"/>
      <c r="AP10" s="263"/>
      <c r="AQ10" s="265"/>
      <c r="AR10" s="263"/>
      <c r="AS10" s="265"/>
      <c r="AT10" s="263"/>
      <c r="AU10" s="265"/>
      <c r="AV10" s="263"/>
      <c r="AW10" s="265"/>
      <c r="AX10" s="263"/>
      <c r="AY10" s="265"/>
      <c r="AZ10" s="263"/>
      <c r="BA10" s="265"/>
      <c r="BB10" s="263"/>
      <c r="BC10" s="265"/>
      <c r="BD10" s="263"/>
      <c r="BE10" s="264"/>
      <c r="BF10" s="263"/>
      <c r="BG10" s="265"/>
      <c r="BH10" s="263"/>
      <c r="BI10" s="264"/>
      <c r="BJ10" s="263"/>
      <c r="BK10" s="267"/>
      <c r="BL10" s="263"/>
      <c r="BM10" s="267"/>
      <c r="BN10" s="263"/>
      <c r="BO10" s="267"/>
      <c r="BP10" s="263"/>
      <c r="BQ10" s="267"/>
      <c r="BR10" s="263"/>
      <c r="BS10" s="267"/>
      <c r="BT10" s="263"/>
      <c r="BU10" s="268"/>
      <c r="BV10" s="263"/>
      <c r="BW10" s="268"/>
      <c r="BX10" s="263"/>
      <c r="BY10" s="268"/>
      <c r="BZ10" s="263"/>
      <c r="CA10" s="503">
        <f>+BY10+BW10+BU10+BS10+BQ10+BO10+BM10+BK10+BI10+BG10+BE10+BC10+BA10+AY10+AW10+AU10+AS10+AO10+AM10+AK10+AI10+AG10+AE10+AA10+Y10+W10+U10+Q10+O10+M10+K10</f>
        <v>0</v>
      </c>
      <c r="CB10" s="504">
        <f>+BZ10+BX10+BV10+BT10+BR10+BP10+BN10+BL10+BJ10+BH10+BF10+BD10+BB10+AZ10+AX10+AV10+AT10+AR10+AP10+AN10+AL10+AJ10+AH10+AF10+AD10+AB10+Z10+X10+V10+T10+R10+P10+N10+L10</f>
        <v>0</v>
      </c>
    </row>
    <row r="11" spans="1:81" ht="18" customHeight="1">
      <c r="A11" s="276" t="s">
        <v>41</v>
      </c>
      <c r="B11" s="650" t="s">
        <v>143</v>
      </c>
      <c r="C11" s="651"/>
      <c r="D11" s="651"/>
      <c r="E11" s="651"/>
      <c r="F11" s="277"/>
      <c r="G11" s="277"/>
      <c r="H11" s="277"/>
      <c r="I11" s="278"/>
      <c r="J11" s="233"/>
      <c r="K11" s="262"/>
      <c r="L11" s="263"/>
      <c r="M11" s="262"/>
      <c r="N11" s="263"/>
      <c r="O11" s="262"/>
      <c r="P11" s="263"/>
      <c r="Q11" s="262"/>
      <c r="R11" s="263"/>
      <c r="S11" s="262"/>
      <c r="T11" s="263"/>
      <c r="U11" s="262"/>
      <c r="V11" s="263"/>
      <c r="W11" s="264"/>
      <c r="X11" s="263"/>
      <c r="Y11" s="264"/>
      <c r="Z11" s="263"/>
      <c r="AA11" s="265"/>
      <c r="AB11" s="263"/>
      <c r="AC11" s="265"/>
      <c r="AD11" s="263"/>
      <c r="AE11" s="265"/>
      <c r="AF11" s="263"/>
      <c r="AG11" s="266"/>
      <c r="AH11" s="263"/>
      <c r="AI11" s="265"/>
      <c r="AJ11" s="263"/>
      <c r="AK11" s="265"/>
      <c r="AL11" s="263"/>
      <c r="AM11" s="265"/>
      <c r="AN11" s="263"/>
      <c r="AO11" s="265"/>
      <c r="AP11" s="263"/>
      <c r="AQ11" s="265"/>
      <c r="AR11" s="263"/>
      <c r="AS11" s="265"/>
      <c r="AT11" s="263"/>
      <c r="AU11" s="265"/>
      <c r="AV11" s="263"/>
      <c r="AW11" s="265"/>
      <c r="AX11" s="263"/>
      <c r="AY11" s="265"/>
      <c r="AZ11" s="263"/>
      <c r="BA11" s="265"/>
      <c r="BB11" s="263"/>
      <c r="BC11" s="265"/>
      <c r="BD11" s="263"/>
      <c r="BE11" s="264"/>
      <c r="BF11" s="263"/>
      <c r="BG11" s="265"/>
      <c r="BH11" s="263"/>
      <c r="BI11" s="264"/>
      <c r="BJ11" s="263"/>
      <c r="BK11" s="267"/>
      <c r="BL11" s="263"/>
      <c r="BM11" s="267"/>
      <c r="BN11" s="263"/>
      <c r="BO11" s="267"/>
      <c r="BP11" s="263"/>
      <c r="BQ11" s="267"/>
      <c r="BR11" s="263"/>
      <c r="BS11" s="267"/>
      <c r="BT11" s="263"/>
      <c r="BU11" s="268"/>
      <c r="BV11" s="263"/>
      <c r="BW11" s="268"/>
      <c r="BX11" s="263"/>
      <c r="BY11" s="268"/>
      <c r="BZ11" s="263"/>
      <c r="CA11" s="503">
        <f>+BY11+BW11+BU11+BS11+BQ11+BO11+BM11+BK11+BI11+BG11+BE11+BC11+BA11+AY11+AW11+AU11+AS11+AO11+AM11+AK11+AI11+AG11+AE11+AA11+Y11+W11+U11+Q11+O11+M11+K11</f>
        <v>0</v>
      </c>
      <c r="CB11" s="504">
        <f>+BZ11+BX11+BV11+BT11+BR11+BP11+BN11+BL11+BJ11+BH11+BF11+BD11+BB11+AZ11+AX11+AV11+AT11+AR11+AP11+AN11+AL11+AJ11+AH11+AF11+AD11+AB11+Z11+X11+V11+T11+R11+P11+N11+L11</f>
        <v>0</v>
      </c>
    </row>
    <row r="12" spans="1:81" ht="26.4">
      <c r="A12" s="279" t="s">
        <v>144</v>
      </c>
      <c r="B12" s="280" t="s">
        <v>145</v>
      </c>
      <c r="C12" s="281"/>
      <c r="D12" s="282"/>
      <c r="E12" s="283" t="s">
        <v>146</v>
      </c>
      <c r="F12" s="281" t="s">
        <v>164</v>
      </c>
      <c r="G12" s="284">
        <v>1</v>
      </c>
      <c r="H12" s="285">
        <f>'[15]Planilha de Preço_CONSULTORIA'!$K$55</f>
        <v>664246.12000000011</v>
      </c>
      <c r="I12" s="284">
        <v>664246.12</v>
      </c>
      <c r="J12" s="275">
        <f>+I12/$I$467</f>
        <v>8.5359340296233856E-3</v>
      </c>
      <c r="K12" s="262"/>
      <c r="L12" s="263">
        <f t="shared" ref="L12:N21" si="0">ROUND(K12*$I12,2)</f>
        <v>0</v>
      </c>
      <c r="M12" s="262">
        <v>0.2</v>
      </c>
      <c r="N12" s="263">
        <f t="shared" si="0"/>
        <v>132849.22</v>
      </c>
      <c r="O12" s="262">
        <v>0.2</v>
      </c>
      <c r="P12" s="263">
        <f t="shared" ref="P12" si="1">ROUND(O12*$I12,2)</f>
        <v>132849.22</v>
      </c>
      <c r="Q12" s="262">
        <v>0.2</v>
      </c>
      <c r="R12" s="263">
        <f t="shared" ref="R12" si="2">ROUND(Q12*$I12,2)</f>
        <v>132849.22</v>
      </c>
      <c r="S12" s="262">
        <v>0.2</v>
      </c>
      <c r="T12" s="263">
        <f t="shared" ref="T12" si="3">ROUND(S12*$I12,2)</f>
        <v>132849.22</v>
      </c>
      <c r="U12" s="262">
        <v>0.2</v>
      </c>
      <c r="V12" s="263">
        <f t="shared" ref="V12" si="4">ROUND(U12*$I12,2)</f>
        <v>132849.22</v>
      </c>
      <c r="W12" s="264"/>
      <c r="X12" s="263">
        <f t="shared" ref="X12" si="5">ROUND(W12*$I12,2)</f>
        <v>0</v>
      </c>
      <c r="Y12" s="264"/>
      <c r="Z12" s="263">
        <f t="shared" ref="Z12" si="6">ROUND(Y12*$I12,2)</f>
        <v>0</v>
      </c>
      <c r="AA12" s="265"/>
      <c r="AB12" s="263">
        <f t="shared" ref="AB12" si="7">ROUND(AA12*$I12,2)</f>
        <v>0</v>
      </c>
      <c r="AC12" s="265"/>
      <c r="AD12" s="263">
        <f t="shared" ref="AD12" si="8">ROUND(AC12*$I12,2)</f>
        <v>0</v>
      </c>
      <c r="AE12" s="265"/>
      <c r="AF12" s="263">
        <f t="shared" ref="AF12" si="9">ROUND(AE12*$I12,2)</f>
        <v>0</v>
      </c>
      <c r="AG12" s="266"/>
      <c r="AH12" s="263">
        <f t="shared" ref="AH12" si="10">ROUND(AG12*$I12,2)</f>
        <v>0</v>
      </c>
      <c r="AI12" s="265"/>
      <c r="AJ12" s="263">
        <f t="shared" ref="AJ12" si="11">ROUND(AI12*$I12,2)</f>
        <v>0</v>
      </c>
      <c r="AK12" s="265"/>
      <c r="AL12" s="263">
        <f t="shared" ref="AL12" si="12">ROUND(AK12*$I12,2)</f>
        <v>0</v>
      </c>
      <c r="AM12" s="265"/>
      <c r="AN12" s="263">
        <f t="shared" ref="AN12" si="13">ROUND(AM12*$I12,2)</f>
        <v>0</v>
      </c>
      <c r="AO12" s="265"/>
      <c r="AP12" s="263">
        <f t="shared" ref="AP12" si="14">ROUND(AO12*$I12,2)</f>
        <v>0</v>
      </c>
      <c r="AQ12" s="265"/>
      <c r="AR12" s="263">
        <f t="shared" ref="AR12" si="15">ROUND(AQ12*$I12,2)</f>
        <v>0</v>
      </c>
      <c r="AS12" s="265"/>
      <c r="AT12" s="263">
        <f t="shared" ref="AT12" si="16">ROUND(AS12*$I12,2)</f>
        <v>0</v>
      </c>
      <c r="AU12" s="265"/>
      <c r="AV12" s="263">
        <f t="shared" ref="AV12" si="17">ROUND(AU12*$I12,2)</f>
        <v>0</v>
      </c>
      <c r="AW12" s="265"/>
      <c r="AX12" s="263">
        <f t="shared" ref="AX12" si="18">ROUND(AW12*$I12,2)</f>
        <v>0</v>
      </c>
      <c r="AY12" s="265"/>
      <c r="AZ12" s="263">
        <f t="shared" ref="AZ12" si="19">ROUND(AY12*$I12,2)</f>
        <v>0</v>
      </c>
      <c r="BA12" s="265"/>
      <c r="BB12" s="263">
        <f t="shared" ref="BB12" si="20">ROUND(BA12*$I12,2)</f>
        <v>0</v>
      </c>
      <c r="BC12" s="265"/>
      <c r="BD12" s="263">
        <f t="shared" ref="BD12" si="21">ROUND(BC12*$I12,2)</f>
        <v>0</v>
      </c>
      <c r="BE12" s="264"/>
      <c r="BF12" s="263">
        <f t="shared" ref="BF12" si="22">ROUND(BE12*$I12,2)</f>
        <v>0</v>
      </c>
      <c r="BG12" s="265"/>
      <c r="BH12" s="263">
        <f t="shared" ref="BH12" si="23">ROUND(BG12*$I12,2)</f>
        <v>0</v>
      </c>
      <c r="BI12" s="264"/>
      <c r="BJ12" s="263">
        <f t="shared" ref="BJ12" si="24">ROUND(BI12*$I12,2)</f>
        <v>0</v>
      </c>
      <c r="BK12" s="267"/>
      <c r="BL12" s="263">
        <f t="shared" ref="BL12" si="25">ROUND(BK12*$I12,2)</f>
        <v>0</v>
      </c>
      <c r="BM12" s="267"/>
      <c r="BN12" s="263">
        <f t="shared" ref="BN12" si="26">ROUND(BM12*$I12,2)</f>
        <v>0</v>
      </c>
      <c r="BO12" s="267"/>
      <c r="BP12" s="263">
        <f t="shared" ref="BP12" si="27">ROUND(BO12*$I12,2)</f>
        <v>0</v>
      </c>
      <c r="BQ12" s="267"/>
      <c r="BR12" s="263">
        <f t="shared" ref="BR12" si="28">ROUND(BQ12*$I12,2)</f>
        <v>0</v>
      </c>
      <c r="BS12" s="267"/>
      <c r="BT12" s="263">
        <f t="shared" ref="BT12" si="29">ROUND(BS12*$I12,2)</f>
        <v>0</v>
      </c>
      <c r="BU12" s="268"/>
      <c r="BV12" s="263">
        <f t="shared" ref="BV12" si="30">ROUND(BU12*$I12,2)</f>
        <v>0</v>
      </c>
      <c r="BW12" s="268"/>
      <c r="BX12" s="263">
        <f t="shared" ref="BX12" si="31">ROUND(BW12*$I12,2)</f>
        <v>0</v>
      </c>
      <c r="BY12" s="268"/>
      <c r="BZ12" s="263">
        <f t="shared" ref="BZ12" si="32">ROUND(BY12*$I12,2)</f>
        <v>0</v>
      </c>
      <c r="CA12" s="505">
        <f>+BY12+BW12+BU12+BS12+BQ12+BO12+BM12+BK12+BI12+BG12+BE12+BC12+BA12+AY12+AW12+AU12+AS12+AQ12+AO12+AM12+AK12+AI12+AG12+AE12+AC12+AA12+Y12+W12+U12+S12+Q12+O12+M12+K12</f>
        <v>1</v>
      </c>
      <c r="CB12" s="504">
        <f>+BZ12+BX12+BV12+BT12+BR12+BP12+BN12+BL12+BJ12+BH12+BF12+BD12+BB12+AZ12+AX12+AV12+AT12+AR12+AP12+AN12+AL12+AJ12+AH12+AF12+AD12+AB12+Z12+X12+V12+T12+R12+P12+N12+L12</f>
        <v>664246.1</v>
      </c>
      <c r="CC12" s="171">
        <f t="shared" ref="CC12:CC75" si="33">+I12-CB12</f>
        <v>2.0000000018626451E-2</v>
      </c>
    </row>
    <row r="13" spans="1:81" ht="26.4">
      <c r="A13" s="279" t="s">
        <v>148</v>
      </c>
      <c r="B13" s="280" t="s">
        <v>145</v>
      </c>
      <c r="C13" s="281"/>
      <c r="D13" s="282"/>
      <c r="E13" s="283" t="s">
        <v>149</v>
      </c>
      <c r="F13" s="281" t="s">
        <v>164</v>
      </c>
      <c r="G13" s="284">
        <v>1</v>
      </c>
      <c r="H13" s="285">
        <f>'[16]Planilha de Preço_CONSULTORIA'!$J$53</f>
        <v>979954.71000000008</v>
      </c>
      <c r="I13" s="284">
        <v>979954.71</v>
      </c>
      <c r="J13" s="275">
        <f t="shared" ref="J13:J21" si="34">+I13/$I$467</f>
        <v>1.2592965927416658E-2</v>
      </c>
      <c r="K13" s="262">
        <v>0.4</v>
      </c>
      <c r="L13" s="263">
        <f t="shared" si="0"/>
        <v>391981.88</v>
      </c>
      <c r="M13" s="262">
        <v>0.15</v>
      </c>
      <c r="N13" s="263">
        <f t="shared" si="0"/>
        <v>146993.21</v>
      </c>
      <c r="O13" s="262">
        <v>0.15</v>
      </c>
      <c r="P13" s="263">
        <f t="shared" ref="P13" si="35">ROUND(O13*$I13,2)</f>
        <v>146993.21</v>
      </c>
      <c r="Q13" s="262">
        <v>0.15</v>
      </c>
      <c r="R13" s="263">
        <f t="shared" ref="R13" si="36">ROUND(Q13*$I13,2)</f>
        <v>146993.21</v>
      </c>
      <c r="S13" s="262"/>
      <c r="T13" s="263">
        <f t="shared" ref="T13" si="37">ROUND(S13*$I13,2)</f>
        <v>0</v>
      </c>
      <c r="U13" s="262">
        <v>0.15</v>
      </c>
      <c r="V13" s="263">
        <f t="shared" ref="V13" si="38">ROUND(U13*$I13,2)</f>
        <v>146993.21</v>
      </c>
      <c r="W13" s="264"/>
      <c r="X13" s="263">
        <f t="shared" ref="X13" si="39">ROUND(W13*$I13,2)</f>
        <v>0</v>
      </c>
      <c r="Y13" s="264"/>
      <c r="Z13" s="263">
        <f t="shared" ref="Z13" si="40">ROUND(Y13*$I13,2)</f>
        <v>0</v>
      </c>
      <c r="AA13" s="265"/>
      <c r="AB13" s="263">
        <f t="shared" ref="AB13" si="41">ROUND(AA13*$I13,2)</f>
        <v>0</v>
      </c>
      <c r="AC13" s="265"/>
      <c r="AD13" s="263">
        <f t="shared" ref="AD13" si="42">ROUND(AC13*$I13,2)</f>
        <v>0</v>
      </c>
      <c r="AE13" s="265"/>
      <c r="AF13" s="263">
        <f t="shared" ref="AF13" si="43">ROUND(AE13*$I13,2)</f>
        <v>0</v>
      </c>
      <c r="AG13" s="266"/>
      <c r="AH13" s="263">
        <f t="shared" ref="AH13" si="44">ROUND(AG13*$I13,2)</f>
        <v>0</v>
      </c>
      <c r="AI13" s="265"/>
      <c r="AJ13" s="263">
        <f t="shared" ref="AJ13" si="45">ROUND(AI13*$I13,2)</f>
        <v>0</v>
      </c>
      <c r="AK13" s="265"/>
      <c r="AL13" s="263">
        <f t="shared" ref="AL13" si="46">ROUND(AK13*$I13,2)</f>
        <v>0</v>
      </c>
      <c r="AM13" s="265"/>
      <c r="AN13" s="263">
        <f t="shared" ref="AN13" si="47">ROUND(AM13*$I13,2)</f>
        <v>0</v>
      </c>
      <c r="AO13" s="265"/>
      <c r="AP13" s="263">
        <f t="shared" ref="AP13" si="48">ROUND(AO13*$I13,2)</f>
        <v>0</v>
      </c>
      <c r="AQ13" s="265"/>
      <c r="AR13" s="263">
        <f t="shared" ref="AR13" si="49">ROUND(AQ13*$I13,2)</f>
        <v>0</v>
      </c>
      <c r="AS13" s="265"/>
      <c r="AT13" s="263">
        <f t="shared" ref="AT13" si="50">ROUND(AS13*$I13,2)</f>
        <v>0</v>
      </c>
      <c r="AU13" s="265"/>
      <c r="AV13" s="263">
        <f t="shared" ref="AV13" si="51">ROUND(AU13*$I13,2)</f>
        <v>0</v>
      </c>
      <c r="AW13" s="265"/>
      <c r="AX13" s="263">
        <f t="shared" ref="AX13" si="52">ROUND(AW13*$I13,2)</f>
        <v>0</v>
      </c>
      <c r="AY13" s="265"/>
      <c r="AZ13" s="263">
        <f t="shared" ref="AZ13" si="53">ROUND(AY13*$I13,2)</f>
        <v>0</v>
      </c>
      <c r="BA13" s="265"/>
      <c r="BB13" s="263">
        <f t="shared" ref="BB13" si="54">ROUND(BA13*$I13,2)</f>
        <v>0</v>
      </c>
      <c r="BC13" s="265"/>
      <c r="BD13" s="263">
        <f t="shared" ref="BD13" si="55">ROUND(BC13*$I13,2)</f>
        <v>0</v>
      </c>
      <c r="BE13" s="264"/>
      <c r="BF13" s="263">
        <f t="shared" ref="BF13" si="56">ROUND(BE13*$I13,2)</f>
        <v>0</v>
      </c>
      <c r="BG13" s="265"/>
      <c r="BH13" s="263">
        <f t="shared" ref="BH13" si="57">ROUND(BG13*$I13,2)</f>
        <v>0</v>
      </c>
      <c r="BI13" s="264"/>
      <c r="BJ13" s="263">
        <f t="shared" ref="BJ13" si="58">ROUND(BI13*$I13,2)</f>
        <v>0</v>
      </c>
      <c r="BK13" s="267"/>
      <c r="BL13" s="263">
        <f t="shared" ref="BL13" si="59">ROUND(BK13*$I13,2)</f>
        <v>0</v>
      </c>
      <c r="BM13" s="267"/>
      <c r="BN13" s="263">
        <f t="shared" ref="BN13" si="60">ROUND(BM13*$I13,2)</f>
        <v>0</v>
      </c>
      <c r="BO13" s="267"/>
      <c r="BP13" s="263">
        <f t="shared" ref="BP13" si="61">ROUND(BO13*$I13,2)</f>
        <v>0</v>
      </c>
      <c r="BQ13" s="267"/>
      <c r="BR13" s="263">
        <f t="shared" ref="BR13" si="62">ROUND(BQ13*$I13,2)</f>
        <v>0</v>
      </c>
      <c r="BS13" s="267"/>
      <c r="BT13" s="263">
        <f t="shared" ref="BT13" si="63">ROUND(BS13*$I13,2)</f>
        <v>0</v>
      </c>
      <c r="BU13" s="268"/>
      <c r="BV13" s="263">
        <f t="shared" ref="BV13" si="64">ROUND(BU13*$I13,2)</f>
        <v>0</v>
      </c>
      <c r="BW13" s="268"/>
      <c r="BX13" s="263">
        <f t="shared" ref="BX13" si="65">ROUND(BW13*$I13,2)</f>
        <v>0</v>
      </c>
      <c r="BY13" s="268"/>
      <c r="BZ13" s="263">
        <f t="shared" ref="BZ13" si="66">ROUND(BY13*$I13,2)</f>
        <v>0</v>
      </c>
      <c r="CA13" s="505">
        <f t="shared" ref="CA13:CA21" si="67">+BY13+BW13+BU13+BS13+BQ13+BO13+BM13+BK13+BI13+BG13+BE13+BC13+BA13+AY13+AW13+AU13+AS13+AQ13+AO13+AM13+AK13+AI13+AG13+AE13+AC13+AA13+Y13+W13+U13+S13+Q13+O13+M13+K13</f>
        <v>1</v>
      </c>
      <c r="CB13" s="504">
        <f t="shared" ref="CB13:CB21" si="68">+BZ13+BX13+BV13+BT13+BR13+BP13+BN13+BL13+BJ13+BH13+BF13+BD13+BB13+AZ13+AX13+AV13+AT13+AR13+AP13+AN13+AL13+AJ13+AH13+AF13+AD13+AB13+Z13+X13+V13+T13+R13+P13+N13+L13</f>
        <v>979954.72</v>
      </c>
      <c r="CC13" s="171">
        <f t="shared" si="33"/>
        <v>-1.0000000009313226E-2</v>
      </c>
    </row>
    <row r="14" spans="1:81" ht="66">
      <c r="A14" s="279" t="s">
        <v>150</v>
      </c>
      <c r="B14" s="280" t="s">
        <v>145</v>
      </c>
      <c r="C14" s="281"/>
      <c r="D14" s="282"/>
      <c r="E14" s="283" t="s">
        <v>864</v>
      </c>
      <c r="F14" s="281" t="s">
        <v>695</v>
      </c>
      <c r="G14" s="284">
        <v>1</v>
      </c>
      <c r="H14" s="285">
        <f>'[17]Planilha de Preço_CONSULTORIA'!$K$53</f>
        <v>556213.44000000006</v>
      </c>
      <c r="I14" s="284">
        <v>556213.43999999994</v>
      </c>
      <c r="J14" s="275">
        <f t="shared" si="34"/>
        <v>7.1476536893130592E-3</v>
      </c>
      <c r="K14" s="262"/>
      <c r="L14" s="263">
        <f t="shared" si="0"/>
        <v>0</v>
      </c>
      <c r="M14" s="262">
        <v>0.2</v>
      </c>
      <c r="N14" s="263">
        <f t="shared" si="0"/>
        <v>111242.69</v>
      </c>
      <c r="O14" s="262">
        <v>0.2</v>
      </c>
      <c r="P14" s="263">
        <f t="shared" ref="P14" si="69">ROUND(O14*$I14,2)</f>
        <v>111242.69</v>
      </c>
      <c r="Q14" s="262">
        <v>0.2</v>
      </c>
      <c r="R14" s="263">
        <f t="shared" ref="R14" si="70">ROUND(Q14*$I14,2)</f>
        <v>111242.69</v>
      </c>
      <c r="S14" s="262">
        <v>0.2</v>
      </c>
      <c r="T14" s="263">
        <f t="shared" ref="T14" si="71">ROUND(S14*$I14,2)</f>
        <v>111242.69</v>
      </c>
      <c r="U14" s="262">
        <v>0.2</v>
      </c>
      <c r="V14" s="263">
        <f t="shared" ref="V14" si="72">ROUND(U14*$I14,2)</f>
        <v>111242.69</v>
      </c>
      <c r="W14" s="264"/>
      <c r="X14" s="263">
        <f t="shared" ref="X14" si="73">ROUND(W14*$I14,2)</f>
        <v>0</v>
      </c>
      <c r="Y14" s="264"/>
      <c r="Z14" s="263">
        <f t="shared" ref="Z14" si="74">ROUND(Y14*$I14,2)</f>
        <v>0</v>
      </c>
      <c r="AA14" s="265"/>
      <c r="AB14" s="263">
        <f t="shared" ref="AB14" si="75">ROUND(AA14*$I14,2)</f>
        <v>0</v>
      </c>
      <c r="AC14" s="265"/>
      <c r="AD14" s="263">
        <f t="shared" ref="AD14" si="76">ROUND(AC14*$I14,2)</f>
        <v>0</v>
      </c>
      <c r="AE14" s="265"/>
      <c r="AF14" s="263">
        <f t="shared" ref="AF14" si="77">ROUND(AE14*$I14,2)</f>
        <v>0</v>
      </c>
      <c r="AG14" s="266"/>
      <c r="AH14" s="263">
        <f t="shared" ref="AH14" si="78">ROUND(AG14*$I14,2)</f>
        <v>0</v>
      </c>
      <c r="AI14" s="265"/>
      <c r="AJ14" s="263">
        <f t="shared" ref="AJ14" si="79">ROUND(AI14*$I14,2)</f>
        <v>0</v>
      </c>
      <c r="AK14" s="265"/>
      <c r="AL14" s="263">
        <f t="shared" ref="AL14" si="80">ROUND(AK14*$I14,2)</f>
        <v>0</v>
      </c>
      <c r="AM14" s="265"/>
      <c r="AN14" s="263">
        <f t="shared" ref="AN14" si="81">ROUND(AM14*$I14,2)</f>
        <v>0</v>
      </c>
      <c r="AO14" s="265"/>
      <c r="AP14" s="263">
        <f t="shared" ref="AP14" si="82">ROUND(AO14*$I14,2)</f>
        <v>0</v>
      </c>
      <c r="AQ14" s="265"/>
      <c r="AR14" s="263">
        <f t="shared" ref="AR14" si="83">ROUND(AQ14*$I14,2)</f>
        <v>0</v>
      </c>
      <c r="AS14" s="265"/>
      <c r="AT14" s="263">
        <f t="shared" ref="AT14" si="84">ROUND(AS14*$I14,2)</f>
        <v>0</v>
      </c>
      <c r="AU14" s="265"/>
      <c r="AV14" s="263">
        <f t="shared" ref="AV14" si="85">ROUND(AU14*$I14,2)</f>
        <v>0</v>
      </c>
      <c r="AW14" s="265"/>
      <c r="AX14" s="263">
        <f t="shared" ref="AX14" si="86">ROUND(AW14*$I14,2)</f>
        <v>0</v>
      </c>
      <c r="AY14" s="265"/>
      <c r="AZ14" s="263">
        <f t="shared" ref="AZ14" si="87">ROUND(AY14*$I14,2)</f>
        <v>0</v>
      </c>
      <c r="BA14" s="265"/>
      <c r="BB14" s="263">
        <f t="shared" ref="BB14" si="88">ROUND(BA14*$I14,2)</f>
        <v>0</v>
      </c>
      <c r="BC14" s="265"/>
      <c r="BD14" s="263">
        <f t="shared" ref="BD14" si="89">ROUND(BC14*$I14,2)</f>
        <v>0</v>
      </c>
      <c r="BE14" s="264"/>
      <c r="BF14" s="263">
        <f t="shared" ref="BF14" si="90">ROUND(BE14*$I14,2)</f>
        <v>0</v>
      </c>
      <c r="BG14" s="265"/>
      <c r="BH14" s="263">
        <f t="shared" ref="BH14" si="91">ROUND(BG14*$I14,2)</f>
        <v>0</v>
      </c>
      <c r="BI14" s="264"/>
      <c r="BJ14" s="263">
        <f t="shared" ref="BJ14" si="92">ROUND(BI14*$I14,2)</f>
        <v>0</v>
      </c>
      <c r="BK14" s="267"/>
      <c r="BL14" s="263">
        <f t="shared" ref="BL14" si="93">ROUND(BK14*$I14,2)</f>
        <v>0</v>
      </c>
      <c r="BM14" s="267"/>
      <c r="BN14" s="263">
        <f t="shared" ref="BN14" si="94">ROUND(BM14*$I14,2)</f>
        <v>0</v>
      </c>
      <c r="BO14" s="267"/>
      <c r="BP14" s="263">
        <f t="shared" ref="BP14" si="95">ROUND(BO14*$I14,2)</f>
        <v>0</v>
      </c>
      <c r="BQ14" s="267"/>
      <c r="BR14" s="263">
        <f t="shared" ref="BR14" si="96">ROUND(BQ14*$I14,2)</f>
        <v>0</v>
      </c>
      <c r="BS14" s="267"/>
      <c r="BT14" s="263">
        <f t="shared" ref="BT14" si="97">ROUND(BS14*$I14,2)</f>
        <v>0</v>
      </c>
      <c r="BU14" s="268"/>
      <c r="BV14" s="263">
        <f t="shared" ref="BV14" si="98">ROUND(BU14*$I14,2)</f>
        <v>0</v>
      </c>
      <c r="BW14" s="268"/>
      <c r="BX14" s="263">
        <f t="shared" ref="BX14" si="99">ROUND(BW14*$I14,2)</f>
        <v>0</v>
      </c>
      <c r="BY14" s="268"/>
      <c r="BZ14" s="263">
        <f t="shared" ref="BZ14" si="100">ROUND(BY14*$I14,2)</f>
        <v>0</v>
      </c>
      <c r="CA14" s="505">
        <f t="shared" si="67"/>
        <v>1</v>
      </c>
      <c r="CB14" s="504">
        <f t="shared" si="68"/>
        <v>556213.44999999995</v>
      </c>
      <c r="CC14" s="171">
        <f t="shared" si="33"/>
        <v>-1.0000000009313226E-2</v>
      </c>
    </row>
    <row r="15" spans="1:81" ht="66">
      <c r="A15" s="279" t="s">
        <v>151</v>
      </c>
      <c r="B15" s="280" t="s">
        <v>145</v>
      </c>
      <c r="C15" s="281"/>
      <c r="D15" s="282"/>
      <c r="E15" s="283" t="s">
        <v>729</v>
      </c>
      <c r="F15" s="281" t="s">
        <v>695</v>
      </c>
      <c r="G15" s="284">
        <v>1</v>
      </c>
      <c r="H15" s="285">
        <f>'[18]Planilha de Preço_CONSULTORIA'!$K$53</f>
        <v>548982.19000000006</v>
      </c>
      <c r="I15" s="284">
        <v>548982.18999999994</v>
      </c>
      <c r="J15" s="275">
        <f t="shared" si="34"/>
        <v>7.0547280837382547E-3</v>
      </c>
      <c r="K15" s="262"/>
      <c r="L15" s="263">
        <f t="shared" si="0"/>
        <v>0</v>
      </c>
      <c r="M15" s="262">
        <v>0.2</v>
      </c>
      <c r="N15" s="263">
        <f t="shared" si="0"/>
        <v>109796.44</v>
      </c>
      <c r="O15" s="262">
        <v>0.2</v>
      </c>
      <c r="P15" s="263">
        <f t="shared" ref="P15" si="101">ROUND(O15*$I15,2)</f>
        <v>109796.44</v>
      </c>
      <c r="Q15" s="262">
        <v>0.2</v>
      </c>
      <c r="R15" s="263">
        <f t="shared" ref="R15" si="102">ROUND(Q15*$I15,2)</f>
        <v>109796.44</v>
      </c>
      <c r="S15" s="262">
        <v>0.2</v>
      </c>
      <c r="T15" s="263">
        <f t="shared" ref="T15" si="103">ROUND(S15*$I15,2)</f>
        <v>109796.44</v>
      </c>
      <c r="U15" s="262">
        <v>0.2</v>
      </c>
      <c r="V15" s="263">
        <f t="shared" ref="V15" si="104">ROUND(U15*$I15,2)</f>
        <v>109796.44</v>
      </c>
      <c r="W15" s="264"/>
      <c r="X15" s="263">
        <f t="shared" ref="X15" si="105">ROUND(W15*$I15,2)</f>
        <v>0</v>
      </c>
      <c r="Y15" s="264"/>
      <c r="Z15" s="263">
        <f t="shared" ref="Z15" si="106">ROUND(Y15*$I15,2)</f>
        <v>0</v>
      </c>
      <c r="AA15" s="265"/>
      <c r="AB15" s="263">
        <f t="shared" ref="AB15" si="107">ROUND(AA15*$I15,2)</f>
        <v>0</v>
      </c>
      <c r="AC15" s="265"/>
      <c r="AD15" s="263">
        <f t="shared" ref="AD15" si="108">ROUND(AC15*$I15,2)</f>
        <v>0</v>
      </c>
      <c r="AE15" s="265"/>
      <c r="AF15" s="263">
        <f t="shared" ref="AF15" si="109">ROUND(AE15*$I15,2)</f>
        <v>0</v>
      </c>
      <c r="AG15" s="266"/>
      <c r="AH15" s="263">
        <f t="shared" ref="AH15" si="110">ROUND(AG15*$I15,2)</f>
        <v>0</v>
      </c>
      <c r="AI15" s="265"/>
      <c r="AJ15" s="263">
        <f t="shared" ref="AJ15" si="111">ROUND(AI15*$I15,2)</f>
        <v>0</v>
      </c>
      <c r="AK15" s="265"/>
      <c r="AL15" s="263">
        <f t="shared" ref="AL15" si="112">ROUND(AK15*$I15,2)</f>
        <v>0</v>
      </c>
      <c r="AM15" s="265"/>
      <c r="AN15" s="263">
        <f t="shared" ref="AN15" si="113">ROUND(AM15*$I15,2)</f>
        <v>0</v>
      </c>
      <c r="AO15" s="265"/>
      <c r="AP15" s="263">
        <f t="shared" ref="AP15" si="114">ROUND(AO15*$I15,2)</f>
        <v>0</v>
      </c>
      <c r="AQ15" s="265"/>
      <c r="AR15" s="263">
        <f t="shared" ref="AR15" si="115">ROUND(AQ15*$I15,2)</f>
        <v>0</v>
      </c>
      <c r="AS15" s="265"/>
      <c r="AT15" s="263">
        <f t="shared" ref="AT15" si="116">ROUND(AS15*$I15,2)</f>
        <v>0</v>
      </c>
      <c r="AU15" s="265"/>
      <c r="AV15" s="263">
        <f t="shared" ref="AV15" si="117">ROUND(AU15*$I15,2)</f>
        <v>0</v>
      </c>
      <c r="AW15" s="265"/>
      <c r="AX15" s="263">
        <f t="shared" ref="AX15" si="118">ROUND(AW15*$I15,2)</f>
        <v>0</v>
      </c>
      <c r="AY15" s="265"/>
      <c r="AZ15" s="263">
        <f t="shared" ref="AZ15" si="119">ROUND(AY15*$I15,2)</f>
        <v>0</v>
      </c>
      <c r="BA15" s="265"/>
      <c r="BB15" s="263">
        <f t="shared" ref="BB15" si="120">ROUND(BA15*$I15,2)</f>
        <v>0</v>
      </c>
      <c r="BC15" s="265"/>
      <c r="BD15" s="263">
        <f t="shared" ref="BD15" si="121">ROUND(BC15*$I15,2)</f>
        <v>0</v>
      </c>
      <c r="BE15" s="264"/>
      <c r="BF15" s="263">
        <f t="shared" ref="BF15" si="122">ROUND(BE15*$I15,2)</f>
        <v>0</v>
      </c>
      <c r="BG15" s="265"/>
      <c r="BH15" s="263">
        <f t="shared" ref="BH15" si="123">ROUND(BG15*$I15,2)</f>
        <v>0</v>
      </c>
      <c r="BI15" s="264"/>
      <c r="BJ15" s="263">
        <f t="shared" ref="BJ15" si="124">ROUND(BI15*$I15,2)</f>
        <v>0</v>
      </c>
      <c r="BK15" s="267"/>
      <c r="BL15" s="263">
        <f t="shared" ref="BL15" si="125">ROUND(BK15*$I15,2)</f>
        <v>0</v>
      </c>
      <c r="BM15" s="267"/>
      <c r="BN15" s="263">
        <f t="shared" ref="BN15" si="126">ROUND(BM15*$I15,2)</f>
        <v>0</v>
      </c>
      <c r="BO15" s="267"/>
      <c r="BP15" s="263">
        <f t="shared" ref="BP15" si="127">ROUND(BO15*$I15,2)</f>
        <v>0</v>
      </c>
      <c r="BQ15" s="267"/>
      <c r="BR15" s="263">
        <f t="shared" ref="BR15" si="128">ROUND(BQ15*$I15,2)</f>
        <v>0</v>
      </c>
      <c r="BS15" s="267"/>
      <c r="BT15" s="263">
        <f t="shared" ref="BT15" si="129">ROUND(BS15*$I15,2)</f>
        <v>0</v>
      </c>
      <c r="BU15" s="268"/>
      <c r="BV15" s="263">
        <f t="shared" ref="BV15" si="130">ROUND(BU15*$I15,2)</f>
        <v>0</v>
      </c>
      <c r="BW15" s="268"/>
      <c r="BX15" s="263">
        <f t="shared" ref="BX15" si="131">ROUND(BW15*$I15,2)</f>
        <v>0</v>
      </c>
      <c r="BY15" s="268"/>
      <c r="BZ15" s="263">
        <f t="shared" ref="BZ15" si="132">ROUND(BY15*$I15,2)</f>
        <v>0</v>
      </c>
      <c r="CA15" s="505">
        <f t="shared" si="67"/>
        <v>1</v>
      </c>
      <c r="CB15" s="504">
        <f t="shared" si="68"/>
        <v>548982.19999999995</v>
      </c>
      <c r="CC15" s="171">
        <f t="shared" si="33"/>
        <v>-1.0000000009313226E-2</v>
      </c>
    </row>
    <row r="16" spans="1:81" ht="79.2">
      <c r="A16" s="279" t="s">
        <v>152</v>
      </c>
      <c r="B16" s="280" t="s">
        <v>145</v>
      </c>
      <c r="C16" s="281"/>
      <c r="D16" s="282"/>
      <c r="E16" s="283" t="s">
        <v>730</v>
      </c>
      <c r="F16" s="281" t="s">
        <v>695</v>
      </c>
      <c r="G16" s="284">
        <v>1</v>
      </c>
      <c r="H16" s="285">
        <f>'[19]Planilha de Preço_CONSULTORIA'!$K$53</f>
        <v>636379.84</v>
      </c>
      <c r="I16" s="284">
        <v>636379.84</v>
      </c>
      <c r="J16" s="275">
        <f t="shared" si="34"/>
        <v>8.1778367512666626E-3</v>
      </c>
      <c r="K16" s="262"/>
      <c r="L16" s="263">
        <f t="shared" si="0"/>
        <v>0</v>
      </c>
      <c r="M16" s="262">
        <v>0.2</v>
      </c>
      <c r="N16" s="263">
        <f t="shared" si="0"/>
        <v>127275.97</v>
      </c>
      <c r="O16" s="262">
        <v>0.2</v>
      </c>
      <c r="P16" s="263">
        <f t="shared" ref="P16" si="133">ROUND(O16*$I16,2)</f>
        <v>127275.97</v>
      </c>
      <c r="Q16" s="262">
        <v>0.2</v>
      </c>
      <c r="R16" s="263">
        <f t="shared" ref="R16" si="134">ROUND(Q16*$I16,2)</f>
        <v>127275.97</v>
      </c>
      <c r="S16" s="262">
        <v>0.2</v>
      </c>
      <c r="T16" s="263">
        <f t="shared" ref="T16" si="135">ROUND(S16*$I16,2)</f>
        <v>127275.97</v>
      </c>
      <c r="U16" s="262">
        <v>0.2</v>
      </c>
      <c r="V16" s="263">
        <f t="shared" ref="V16" si="136">ROUND(U16*$I16,2)</f>
        <v>127275.97</v>
      </c>
      <c r="W16" s="264"/>
      <c r="X16" s="263">
        <f t="shared" ref="X16" si="137">ROUND(W16*$I16,2)</f>
        <v>0</v>
      </c>
      <c r="Y16" s="264"/>
      <c r="Z16" s="263">
        <f t="shared" ref="Z16" si="138">ROUND(Y16*$I16,2)</f>
        <v>0</v>
      </c>
      <c r="AA16" s="265"/>
      <c r="AB16" s="263">
        <f t="shared" ref="AB16" si="139">ROUND(AA16*$I16,2)</f>
        <v>0</v>
      </c>
      <c r="AC16" s="265"/>
      <c r="AD16" s="263">
        <f t="shared" ref="AD16" si="140">ROUND(AC16*$I16,2)</f>
        <v>0</v>
      </c>
      <c r="AE16" s="265"/>
      <c r="AF16" s="263">
        <f t="shared" ref="AF16" si="141">ROUND(AE16*$I16,2)</f>
        <v>0</v>
      </c>
      <c r="AG16" s="266"/>
      <c r="AH16" s="263">
        <f t="shared" ref="AH16" si="142">ROUND(AG16*$I16,2)</f>
        <v>0</v>
      </c>
      <c r="AI16" s="265"/>
      <c r="AJ16" s="263">
        <f t="shared" ref="AJ16" si="143">ROUND(AI16*$I16,2)</f>
        <v>0</v>
      </c>
      <c r="AK16" s="265"/>
      <c r="AL16" s="263">
        <f t="shared" ref="AL16" si="144">ROUND(AK16*$I16,2)</f>
        <v>0</v>
      </c>
      <c r="AM16" s="265"/>
      <c r="AN16" s="263">
        <f t="shared" ref="AN16" si="145">ROUND(AM16*$I16,2)</f>
        <v>0</v>
      </c>
      <c r="AO16" s="265"/>
      <c r="AP16" s="263">
        <f t="shared" ref="AP16" si="146">ROUND(AO16*$I16,2)</f>
        <v>0</v>
      </c>
      <c r="AQ16" s="265"/>
      <c r="AR16" s="263">
        <f t="shared" ref="AR16" si="147">ROUND(AQ16*$I16,2)</f>
        <v>0</v>
      </c>
      <c r="AS16" s="265"/>
      <c r="AT16" s="263">
        <f t="shared" ref="AT16" si="148">ROUND(AS16*$I16,2)</f>
        <v>0</v>
      </c>
      <c r="AU16" s="265"/>
      <c r="AV16" s="263">
        <f t="shared" ref="AV16" si="149">ROUND(AU16*$I16,2)</f>
        <v>0</v>
      </c>
      <c r="AW16" s="265"/>
      <c r="AX16" s="263">
        <f t="shared" ref="AX16" si="150">ROUND(AW16*$I16,2)</f>
        <v>0</v>
      </c>
      <c r="AY16" s="265"/>
      <c r="AZ16" s="263">
        <f t="shared" ref="AZ16" si="151">ROUND(AY16*$I16,2)</f>
        <v>0</v>
      </c>
      <c r="BA16" s="265"/>
      <c r="BB16" s="263">
        <f t="shared" ref="BB16" si="152">ROUND(BA16*$I16,2)</f>
        <v>0</v>
      </c>
      <c r="BC16" s="265"/>
      <c r="BD16" s="263">
        <f t="shared" ref="BD16" si="153">ROUND(BC16*$I16,2)</f>
        <v>0</v>
      </c>
      <c r="BE16" s="264"/>
      <c r="BF16" s="263">
        <f t="shared" ref="BF16" si="154">ROUND(BE16*$I16,2)</f>
        <v>0</v>
      </c>
      <c r="BG16" s="265"/>
      <c r="BH16" s="263">
        <f t="shared" ref="BH16" si="155">ROUND(BG16*$I16,2)</f>
        <v>0</v>
      </c>
      <c r="BI16" s="264"/>
      <c r="BJ16" s="263">
        <f t="shared" ref="BJ16" si="156">ROUND(BI16*$I16,2)</f>
        <v>0</v>
      </c>
      <c r="BK16" s="267"/>
      <c r="BL16" s="263">
        <f t="shared" ref="BL16" si="157">ROUND(BK16*$I16,2)</f>
        <v>0</v>
      </c>
      <c r="BM16" s="267"/>
      <c r="BN16" s="263">
        <f t="shared" ref="BN16" si="158">ROUND(BM16*$I16,2)</f>
        <v>0</v>
      </c>
      <c r="BO16" s="267"/>
      <c r="BP16" s="263">
        <f t="shared" ref="BP16" si="159">ROUND(BO16*$I16,2)</f>
        <v>0</v>
      </c>
      <c r="BQ16" s="267"/>
      <c r="BR16" s="263">
        <f t="shared" ref="BR16" si="160">ROUND(BQ16*$I16,2)</f>
        <v>0</v>
      </c>
      <c r="BS16" s="267"/>
      <c r="BT16" s="263">
        <f t="shared" ref="BT16" si="161">ROUND(BS16*$I16,2)</f>
        <v>0</v>
      </c>
      <c r="BU16" s="268"/>
      <c r="BV16" s="263">
        <f t="shared" ref="BV16" si="162">ROUND(BU16*$I16,2)</f>
        <v>0</v>
      </c>
      <c r="BW16" s="268"/>
      <c r="BX16" s="263">
        <f t="shared" ref="BX16" si="163">ROUND(BW16*$I16,2)</f>
        <v>0</v>
      </c>
      <c r="BY16" s="268"/>
      <c r="BZ16" s="263">
        <f t="shared" ref="BZ16" si="164">ROUND(BY16*$I16,2)</f>
        <v>0</v>
      </c>
      <c r="CA16" s="505">
        <f t="shared" si="67"/>
        <v>1</v>
      </c>
      <c r="CB16" s="504">
        <f t="shared" si="68"/>
        <v>636379.85</v>
      </c>
      <c r="CC16" s="171">
        <f t="shared" si="33"/>
        <v>-1.0000000009313226E-2</v>
      </c>
    </row>
    <row r="17" spans="1:81" ht="66">
      <c r="A17" s="279" t="s">
        <v>153</v>
      </c>
      <c r="B17" s="280" t="s">
        <v>145</v>
      </c>
      <c r="C17" s="281"/>
      <c r="D17" s="282"/>
      <c r="E17" s="283" t="s">
        <v>731</v>
      </c>
      <c r="F17" s="281" t="s">
        <v>695</v>
      </c>
      <c r="G17" s="284">
        <v>1</v>
      </c>
      <c r="H17" s="285">
        <f>'[20]Planilha de Preço_CONSULTORIA'!$J$55</f>
        <v>501651.52999999997</v>
      </c>
      <c r="I17" s="284">
        <v>501651.53</v>
      </c>
      <c r="J17" s="275">
        <f t="shared" si="34"/>
        <v>6.4465026396234538E-3</v>
      </c>
      <c r="K17" s="262"/>
      <c r="L17" s="263">
        <f t="shared" si="0"/>
        <v>0</v>
      </c>
      <c r="M17" s="262">
        <v>0.2</v>
      </c>
      <c r="N17" s="263">
        <f t="shared" si="0"/>
        <v>100330.31</v>
      </c>
      <c r="O17" s="262">
        <v>0.2</v>
      </c>
      <c r="P17" s="263">
        <f t="shared" ref="P17" si="165">ROUND(O17*$I17,2)</f>
        <v>100330.31</v>
      </c>
      <c r="Q17" s="262">
        <v>0.2</v>
      </c>
      <c r="R17" s="263">
        <f t="shared" ref="R17" si="166">ROUND(Q17*$I17,2)</f>
        <v>100330.31</v>
      </c>
      <c r="S17" s="262">
        <v>0.2</v>
      </c>
      <c r="T17" s="263">
        <f t="shared" ref="T17" si="167">ROUND(S17*$I17,2)</f>
        <v>100330.31</v>
      </c>
      <c r="U17" s="262">
        <v>0.2</v>
      </c>
      <c r="V17" s="263">
        <f t="shared" ref="V17" si="168">ROUND(U17*$I17,2)</f>
        <v>100330.31</v>
      </c>
      <c r="W17" s="264"/>
      <c r="X17" s="263">
        <f t="shared" ref="X17" si="169">ROUND(W17*$I17,2)</f>
        <v>0</v>
      </c>
      <c r="Y17" s="264"/>
      <c r="Z17" s="263">
        <f t="shared" ref="Z17" si="170">ROUND(Y17*$I17,2)</f>
        <v>0</v>
      </c>
      <c r="AA17" s="265"/>
      <c r="AB17" s="263">
        <f t="shared" ref="AB17" si="171">ROUND(AA17*$I17,2)</f>
        <v>0</v>
      </c>
      <c r="AC17" s="265"/>
      <c r="AD17" s="263">
        <f t="shared" ref="AD17" si="172">ROUND(AC17*$I17,2)</f>
        <v>0</v>
      </c>
      <c r="AE17" s="265"/>
      <c r="AF17" s="263">
        <f t="shared" ref="AF17" si="173">ROUND(AE17*$I17,2)</f>
        <v>0</v>
      </c>
      <c r="AG17" s="266"/>
      <c r="AH17" s="263">
        <f t="shared" ref="AH17" si="174">ROUND(AG17*$I17,2)</f>
        <v>0</v>
      </c>
      <c r="AI17" s="265"/>
      <c r="AJ17" s="263">
        <f t="shared" ref="AJ17" si="175">ROUND(AI17*$I17,2)</f>
        <v>0</v>
      </c>
      <c r="AK17" s="265"/>
      <c r="AL17" s="263">
        <f t="shared" ref="AL17" si="176">ROUND(AK17*$I17,2)</f>
        <v>0</v>
      </c>
      <c r="AM17" s="265"/>
      <c r="AN17" s="263">
        <f t="shared" ref="AN17" si="177">ROUND(AM17*$I17,2)</f>
        <v>0</v>
      </c>
      <c r="AO17" s="265"/>
      <c r="AP17" s="263">
        <f t="shared" ref="AP17" si="178">ROUND(AO17*$I17,2)</f>
        <v>0</v>
      </c>
      <c r="AQ17" s="265"/>
      <c r="AR17" s="263">
        <f t="shared" ref="AR17" si="179">ROUND(AQ17*$I17,2)</f>
        <v>0</v>
      </c>
      <c r="AS17" s="265"/>
      <c r="AT17" s="263">
        <f t="shared" ref="AT17" si="180">ROUND(AS17*$I17,2)</f>
        <v>0</v>
      </c>
      <c r="AU17" s="265"/>
      <c r="AV17" s="263">
        <f t="shared" ref="AV17" si="181">ROUND(AU17*$I17,2)</f>
        <v>0</v>
      </c>
      <c r="AW17" s="265"/>
      <c r="AX17" s="263">
        <f t="shared" ref="AX17" si="182">ROUND(AW17*$I17,2)</f>
        <v>0</v>
      </c>
      <c r="AY17" s="265"/>
      <c r="AZ17" s="263">
        <f t="shared" ref="AZ17" si="183">ROUND(AY17*$I17,2)</f>
        <v>0</v>
      </c>
      <c r="BA17" s="265"/>
      <c r="BB17" s="263">
        <f t="shared" ref="BB17" si="184">ROUND(BA17*$I17,2)</f>
        <v>0</v>
      </c>
      <c r="BC17" s="265"/>
      <c r="BD17" s="263">
        <f t="shared" ref="BD17" si="185">ROUND(BC17*$I17,2)</f>
        <v>0</v>
      </c>
      <c r="BE17" s="264"/>
      <c r="BF17" s="263">
        <f t="shared" ref="BF17" si="186">ROUND(BE17*$I17,2)</f>
        <v>0</v>
      </c>
      <c r="BG17" s="265"/>
      <c r="BH17" s="263">
        <f t="shared" ref="BH17" si="187">ROUND(BG17*$I17,2)</f>
        <v>0</v>
      </c>
      <c r="BI17" s="264"/>
      <c r="BJ17" s="263">
        <f t="shared" ref="BJ17" si="188">ROUND(BI17*$I17,2)</f>
        <v>0</v>
      </c>
      <c r="BK17" s="267"/>
      <c r="BL17" s="263">
        <f t="shared" ref="BL17" si="189">ROUND(BK17*$I17,2)</f>
        <v>0</v>
      </c>
      <c r="BM17" s="267"/>
      <c r="BN17" s="263">
        <f t="shared" ref="BN17" si="190">ROUND(BM17*$I17,2)</f>
        <v>0</v>
      </c>
      <c r="BO17" s="267"/>
      <c r="BP17" s="263">
        <f t="shared" ref="BP17" si="191">ROUND(BO17*$I17,2)</f>
        <v>0</v>
      </c>
      <c r="BQ17" s="267"/>
      <c r="BR17" s="263">
        <f t="shared" ref="BR17" si="192">ROUND(BQ17*$I17,2)</f>
        <v>0</v>
      </c>
      <c r="BS17" s="267"/>
      <c r="BT17" s="263">
        <f t="shared" ref="BT17" si="193">ROUND(BS17*$I17,2)</f>
        <v>0</v>
      </c>
      <c r="BU17" s="268"/>
      <c r="BV17" s="263">
        <f t="shared" ref="BV17" si="194">ROUND(BU17*$I17,2)</f>
        <v>0</v>
      </c>
      <c r="BW17" s="268"/>
      <c r="BX17" s="263">
        <f t="shared" ref="BX17" si="195">ROUND(BW17*$I17,2)</f>
        <v>0</v>
      </c>
      <c r="BY17" s="268"/>
      <c r="BZ17" s="263">
        <f t="shared" ref="BZ17" si="196">ROUND(BY17*$I17,2)</f>
        <v>0</v>
      </c>
      <c r="CA17" s="505">
        <f t="shared" si="67"/>
        <v>1</v>
      </c>
      <c r="CB17" s="504">
        <f t="shared" si="68"/>
        <v>501651.55</v>
      </c>
      <c r="CC17" s="171">
        <f t="shared" si="33"/>
        <v>-1.9999999960418791E-2</v>
      </c>
    </row>
    <row r="18" spans="1:81" ht="26.4">
      <c r="A18" s="279" t="s">
        <v>154</v>
      </c>
      <c r="B18" s="280" t="s">
        <v>145</v>
      </c>
      <c r="C18" s="281"/>
      <c r="D18" s="281"/>
      <c r="E18" s="286" t="s">
        <v>158</v>
      </c>
      <c r="F18" s="281" t="s">
        <v>695</v>
      </c>
      <c r="G18" s="284">
        <v>1</v>
      </c>
      <c r="H18" s="285">
        <f>'[21]Planilha de Preço_CONSULTORIA'!$K$50</f>
        <v>53108.740000000005</v>
      </c>
      <c r="I18" s="284">
        <v>53108.74</v>
      </c>
      <c r="J18" s="275">
        <f t="shared" si="34"/>
        <v>6.8247700270559456E-4</v>
      </c>
      <c r="K18" s="262">
        <v>0.4</v>
      </c>
      <c r="L18" s="263">
        <f t="shared" si="0"/>
        <v>21243.5</v>
      </c>
      <c r="M18" s="262"/>
      <c r="N18" s="263">
        <f t="shared" si="0"/>
        <v>0</v>
      </c>
      <c r="O18" s="262"/>
      <c r="P18" s="263">
        <f t="shared" ref="P18" si="197">ROUND(O18*$I18,2)</f>
        <v>0</v>
      </c>
      <c r="Q18" s="262">
        <v>0.2</v>
      </c>
      <c r="R18" s="263">
        <f t="shared" ref="R18" si="198">ROUND(Q18*$I18,2)</f>
        <v>10621.75</v>
      </c>
      <c r="S18" s="262">
        <v>0.2</v>
      </c>
      <c r="T18" s="263">
        <f t="shared" ref="T18" si="199">ROUND(S18*$I18,2)</f>
        <v>10621.75</v>
      </c>
      <c r="U18" s="262">
        <v>0.2</v>
      </c>
      <c r="V18" s="263">
        <f t="shared" ref="V18" si="200">ROUND(U18*$I18,2)</f>
        <v>10621.75</v>
      </c>
      <c r="W18" s="264"/>
      <c r="X18" s="263">
        <f t="shared" ref="X18" si="201">ROUND(W18*$I18,2)</f>
        <v>0</v>
      </c>
      <c r="Y18" s="264"/>
      <c r="Z18" s="263">
        <f t="shared" ref="Z18" si="202">ROUND(Y18*$I18,2)</f>
        <v>0</v>
      </c>
      <c r="AA18" s="265"/>
      <c r="AB18" s="263">
        <f t="shared" ref="AB18" si="203">ROUND(AA18*$I18,2)</f>
        <v>0</v>
      </c>
      <c r="AC18" s="265"/>
      <c r="AD18" s="263">
        <f t="shared" ref="AD18" si="204">ROUND(AC18*$I18,2)</f>
        <v>0</v>
      </c>
      <c r="AE18" s="265"/>
      <c r="AF18" s="263">
        <f t="shared" ref="AF18" si="205">ROUND(AE18*$I18,2)</f>
        <v>0</v>
      </c>
      <c r="AG18" s="266"/>
      <c r="AH18" s="263">
        <f t="shared" ref="AH18" si="206">ROUND(AG18*$I18,2)</f>
        <v>0</v>
      </c>
      <c r="AI18" s="265"/>
      <c r="AJ18" s="263">
        <f t="shared" ref="AJ18" si="207">ROUND(AI18*$I18,2)</f>
        <v>0</v>
      </c>
      <c r="AK18" s="265"/>
      <c r="AL18" s="263">
        <f t="shared" ref="AL18" si="208">ROUND(AK18*$I18,2)</f>
        <v>0</v>
      </c>
      <c r="AM18" s="265"/>
      <c r="AN18" s="263">
        <f t="shared" ref="AN18" si="209">ROUND(AM18*$I18,2)</f>
        <v>0</v>
      </c>
      <c r="AO18" s="265"/>
      <c r="AP18" s="263">
        <f t="shared" ref="AP18" si="210">ROUND(AO18*$I18,2)</f>
        <v>0</v>
      </c>
      <c r="AQ18" s="265"/>
      <c r="AR18" s="263">
        <f t="shared" ref="AR18" si="211">ROUND(AQ18*$I18,2)</f>
        <v>0</v>
      </c>
      <c r="AS18" s="265"/>
      <c r="AT18" s="263">
        <f t="shared" ref="AT18" si="212">ROUND(AS18*$I18,2)</f>
        <v>0</v>
      </c>
      <c r="AU18" s="265"/>
      <c r="AV18" s="263">
        <f t="shared" ref="AV18" si="213">ROUND(AU18*$I18,2)</f>
        <v>0</v>
      </c>
      <c r="AW18" s="265"/>
      <c r="AX18" s="263">
        <f t="shared" ref="AX18" si="214">ROUND(AW18*$I18,2)</f>
        <v>0</v>
      </c>
      <c r="AY18" s="265"/>
      <c r="AZ18" s="263">
        <f t="shared" ref="AZ18" si="215">ROUND(AY18*$I18,2)</f>
        <v>0</v>
      </c>
      <c r="BA18" s="265"/>
      <c r="BB18" s="263">
        <f t="shared" ref="BB18" si="216">ROUND(BA18*$I18,2)</f>
        <v>0</v>
      </c>
      <c r="BC18" s="265"/>
      <c r="BD18" s="263">
        <f t="shared" ref="BD18" si="217">ROUND(BC18*$I18,2)</f>
        <v>0</v>
      </c>
      <c r="BE18" s="264"/>
      <c r="BF18" s="263">
        <f t="shared" ref="BF18" si="218">ROUND(BE18*$I18,2)</f>
        <v>0</v>
      </c>
      <c r="BG18" s="265"/>
      <c r="BH18" s="263">
        <f t="shared" ref="BH18" si="219">ROUND(BG18*$I18,2)</f>
        <v>0</v>
      </c>
      <c r="BI18" s="264"/>
      <c r="BJ18" s="263">
        <f t="shared" ref="BJ18" si="220">ROUND(BI18*$I18,2)</f>
        <v>0</v>
      </c>
      <c r="BK18" s="267"/>
      <c r="BL18" s="263">
        <f t="shared" ref="BL18" si="221">ROUND(BK18*$I18,2)</f>
        <v>0</v>
      </c>
      <c r="BM18" s="267"/>
      <c r="BN18" s="263">
        <f t="shared" ref="BN18" si="222">ROUND(BM18*$I18,2)</f>
        <v>0</v>
      </c>
      <c r="BO18" s="267"/>
      <c r="BP18" s="263">
        <f t="shared" ref="BP18" si="223">ROUND(BO18*$I18,2)</f>
        <v>0</v>
      </c>
      <c r="BQ18" s="267"/>
      <c r="BR18" s="263">
        <f t="shared" ref="BR18" si="224">ROUND(BQ18*$I18,2)</f>
        <v>0</v>
      </c>
      <c r="BS18" s="267"/>
      <c r="BT18" s="263">
        <f t="shared" ref="BT18" si="225">ROUND(BS18*$I18,2)</f>
        <v>0</v>
      </c>
      <c r="BU18" s="268"/>
      <c r="BV18" s="263">
        <f t="shared" ref="BV18" si="226">ROUND(BU18*$I18,2)</f>
        <v>0</v>
      </c>
      <c r="BW18" s="268"/>
      <c r="BX18" s="263">
        <f t="shared" ref="BX18" si="227">ROUND(BW18*$I18,2)</f>
        <v>0</v>
      </c>
      <c r="BY18" s="268"/>
      <c r="BZ18" s="263">
        <f t="shared" ref="BZ18" si="228">ROUND(BY18*$I18,2)</f>
        <v>0</v>
      </c>
      <c r="CA18" s="505">
        <f t="shared" si="67"/>
        <v>1</v>
      </c>
      <c r="CB18" s="504">
        <f t="shared" si="68"/>
        <v>53108.75</v>
      </c>
      <c r="CC18" s="171">
        <f t="shared" si="33"/>
        <v>-1.0000000002037268E-2</v>
      </c>
    </row>
    <row r="19" spans="1:81" ht="13.2">
      <c r="A19" s="279" t="s">
        <v>155</v>
      </c>
      <c r="B19" s="280" t="s">
        <v>145</v>
      </c>
      <c r="C19" s="281"/>
      <c r="D19" s="281"/>
      <c r="E19" s="286" t="s">
        <v>754</v>
      </c>
      <c r="F19" s="281" t="s">
        <v>695</v>
      </c>
      <c r="G19" s="284">
        <v>1</v>
      </c>
      <c r="H19" s="285">
        <f>'[22]Planilha de Preço_CONSULTORIA'!$J$49</f>
        <v>143445.84</v>
      </c>
      <c r="I19" s="284">
        <v>143445.84</v>
      </c>
      <c r="J19" s="275">
        <f t="shared" si="34"/>
        <v>1.8433592462142067E-3</v>
      </c>
      <c r="K19" s="262"/>
      <c r="L19" s="263">
        <f t="shared" si="0"/>
        <v>0</v>
      </c>
      <c r="M19" s="262"/>
      <c r="N19" s="263">
        <f t="shared" si="0"/>
        <v>0</v>
      </c>
      <c r="O19" s="262"/>
      <c r="P19" s="263">
        <f t="shared" ref="P19:P20" si="229">ROUND(O19*$I19,2)</f>
        <v>0</v>
      </c>
      <c r="Q19" s="262"/>
      <c r="R19" s="263">
        <f t="shared" ref="R19:R20" si="230">ROUND(Q19*$I19,2)</f>
        <v>0</v>
      </c>
      <c r="S19" s="262"/>
      <c r="T19" s="263">
        <f t="shared" ref="T19:T20" si="231">ROUND(S19*$I19,2)</f>
        <v>0</v>
      </c>
      <c r="U19" s="262"/>
      <c r="V19" s="263">
        <f t="shared" ref="V19:V20" si="232">ROUND(U19*$I19,2)</f>
        <v>0</v>
      </c>
      <c r="W19" s="264"/>
      <c r="X19" s="263">
        <f t="shared" ref="X19:X20" si="233">ROUND(W19*$I19,2)</f>
        <v>0</v>
      </c>
      <c r="Y19" s="264"/>
      <c r="Z19" s="263">
        <f t="shared" ref="Z19:Z20" si="234">ROUND(Y19*$I19,2)</f>
        <v>0</v>
      </c>
      <c r="AA19" s="265"/>
      <c r="AB19" s="263">
        <f t="shared" ref="AB19:AB20" si="235">ROUND(AA19*$I19,2)</f>
        <v>0</v>
      </c>
      <c r="AC19" s="265"/>
      <c r="AD19" s="263">
        <f t="shared" ref="AD19:AD20" si="236">ROUND(AC19*$I19,2)</f>
        <v>0</v>
      </c>
      <c r="AE19" s="265"/>
      <c r="AF19" s="263">
        <f t="shared" ref="AF19:AF20" si="237">ROUND(AE19*$I19,2)</f>
        <v>0</v>
      </c>
      <c r="AG19" s="266"/>
      <c r="AH19" s="263">
        <f t="shared" ref="AH19:AH20" si="238">ROUND(AG19*$I19,2)</f>
        <v>0</v>
      </c>
      <c r="AI19" s="265"/>
      <c r="AJ19" s="263">
        <f t="shared" ref="AJ19:AJ20" si="239">ROUND(AI19*$I19,2)</f>
        <v>0</v>
      </c>
      <c r="AK19" s="265"/>
      <c r="AL19" s="263">
        <f t="shared" ref="AL19:AL20" si="240">ROUND(AK19*$I19,2)</f>
        <v>0</v>
      </c>
      <c r="AM19" s="265"/>
      <c r="AN19" s="263">
        <f t="shared" ref="AN19:AN20" si="241">ROUND(AM19*$I19,2)</f>
        <v>0</v>
      </c>
      <c r="AO19" s="265"/>
      <c r="AP19" s="263">
        <f t="shared" ref="AP19:AP20" si="242">ROUND(AO19*$I19,2)</f>
        <v>0</v>
      </c>
      <c r="AQ19" s="265"/>
      <c r="AR19" s="263">
        <f t="shared" ref="AR19:AR20" si="243">ROUND(AQ19*$I19,2)</f>
        <v>0</v>
      </c>
      <c r="AS19" s="265"/>
      <c r="AT19" s="263">
        <f t="shared" ref="AT19:AT20" si="244">ROUND(AS19*$I19,2)</f>
        <v>0</v>
      </c>
      <c r="AU19" s="265"/>
      <c r="AV19" s="263">
        <f t="shared" ref="AV19:AV20" si="245">ROUND(AU19*$I19,2)</f>
        <v>0</v>
      </c>
      <c r="AW19" s="265"/>
      <c r="AX19" s="263">
        <f t="shared" ref="AX19:AX20" si="246">ROUND(AW19*$I19,2)</f>
        <v>0</v>
      </c>
      <c r="AY19" s="265"/>
      <c r="AZ19" s="263">
        <f t="shared" ref="AZ19:AZ20" si="247">ROUND(AY19*$I19,2)</f>
        <v>0</v>
      </c>
      <c r="BA19" s="265"/>
      <c r="BB19" s="263">
        <f t="shared" ref="BB19:BB20" si="248">ROUND(BA19*$I19,2)</f>
        <v>0</v>
      </c>
      <c r="BC19" s="265"/>
      <c r="BD19" s="263">
        <f t="shared" ref="BD19:BD20" si="249">ROUND(BC19*$I19,2)</f>
        <v>0</v>
      </c>
      <c r="BE19" s="264"/>
      <c r="BF19" s="263">
        <f t="shared" ref="BF19:BF20" si="250">ROUND(BE19*$I19,2)</f>
        <v>0</v>
      </c>
      <c r="BG19" s="265"/>
      <c r="BH19" s="263">
        <f t="shared" ref="BH19:BH20" si="251">ROUND(BG19*$I19,2)</f>
        <v>0</v>
      </c>
      <c r="BI19" s="264"/>
      <c r="BJ19" s="263">
        <f t="shared" ref="BJ19:BJ20" si="252">ROUND(BI19*$I19,2)</f>
        <v>0</v>
      </c>
      <c r="BK19" s="267"/>
      <c r="BL19" s="263">
        <f t="shared" ref="BL19:BL20" si="253">ROUND(BK19*$I19,2)</f>
        <v>0</v>
      </c>
      <c r="BM19" s="267"/>
      <c r="BN19" s="263">
        <f t="shared" ref="BN19:BN20" si="254">ROUND(BM19*$I19,2)</f>
        <v>0</v>
      </c>
      <c r="BO19" s="267"/>
      <c r="BP19" s="263">
        <f t="shared" ref="BP19:BP20" si="255">ROUND(BO19*$I19,2)</f>
        <v>0</v>
      </c>
      <c r="BQ19" s="267"/>
      <c r="BR19" s="263">
        <f t="shared" ref="BR19:BR20" si="256">ROUND(BQ19*$I19,2)</f>
        <v>0</v>
      </c>
      <c r="BS19" s="267"/>
      <c r="BT19" s="263">
        <f t="shared" ref="BT19:BT20" si="257">ROUND(BS19*$I19,2)</f>
        <v>0</v>
      </c>
      <c r="BU19" s="268">
        <v>0.3</v>
      </c>
      <c r="BV19" s="263">
        <f t="shared" ref="BV19:BV20" si="258">ROUND(BU19*$I19,2)</f>
        <v>43033.75</v>
      </c>
      <c r="BW19" s="268">
        <v>0.4</v>
      </c>
      <c r="BX19" s="263">
        <f t="shared" ref="BX19:BX20" si="259">ROUND(BW19*$I19,2)</f>
        <v>57378.34</v>
      </c>
      <c r="BY19" s="268">
        <v>0.3</v>
      </c>
      <c r="BZ19" s="263">
        <f t="shared" ref="BZ19:BZ20" si="260">ROUND(BY19*$I19,2)</f>
        <v>43033.75</v>
      </c>
      <c r="CA19" s="505">
        <f t="shared" si="67"/>
        <v>1</v>
      </c>
      <c r="CB19" s="504">
        <f t="shared" si="68"/>
        <v>143445.84</v>
      </c>
      <c r="CC19" s="171">
        <f t="shared" si="33"/>
        <v>0</v>
      </c>
    </row>
    <row r="20" spans="1:81" ht="13.2">
      <c r="A20" s="279" t="s">
        <v>156</v>
      </c>
      <c r="B20" s="538" t="s">
        <v>145</v>
      </c>
      <c r="C20" s="539"/>
      <c r="D20" s="540"/>
      <c r="E20" s="541" t="s">
        <v>682</v>
      </c>
      <c r="F20" s="281"/>
      <c r="G20" s="284"/>
      <c r="H20" s="285"/>
      <c r="I20" s="284">
        <v>38373.760000000002</v>
      </c>
      <c r="J20" s="275">
        <f t="shared" si="34"/>
        <v>4.9312427120929325E-4</v>
      </c>
      <c r="K20" s="262"/>
      <c r="L20" s="263">
        <f t="shared" si="0"/>
        <v>0</v>
      </c>
      <c r="M20" s="262"/>
      <c r="N20" s="263">
        <f t="shared" si="0"/>
        <v>0</v>
      </c>
      <c r="O20" s="262"/>
      <c r="P20" s="263">
        <f t="shared" si="229"/>
        <v>0</v>
      </c>
      <c r="Q20" s="262"/>
      <c r="R20" s="263">
        <f t="shared" si="230"/>
        <v>0</v>
      </c>
      <c r="S20" s="262"/>
      <c r="T20" s="263">
        <f t="shared" si="231"/>
        <v>0</v>
      </c>
      <c r="U20" s="262">
        <v>0.5</v>
      </c>
      <c r="V20" s="263">
        <f t="shared" si="232"/>
        <v>19186.88</v>
      </c>
      <c r="W20" s="264"/>
      <c r="X20" s="263">
        <f t="shared" si="233"/>
        <v>0</v>
      </c>
      <c r="Y20" s="264"/>
      <c r="Z20" s="263">
        <f t="shared" si="234"/>
        <v>0</v>
      </c>
      <c r="AA20" s="265"/>
      <c r="AB20" s="263">
        <f t="shared" si="235"/>
        <v>0</v>
      </c>
      <c r="AC20" s="265"/>
      <c r="AD20" s="263">
        <f t="shared" si="236"/>
        <v>0</v>
      </c>
      <c r="AE20" s="265"/>
      <c r="AF20" s="263">
        <f t="shared" si="237"/>
        <v>0</v>
      </c>
      <c r="AG20" s="266">
        <v>0.25</v>
      </c>
      <c r="AH20" s="263">
        <f t="shared" si="238"/>
        <v>9593.44</v>
      </c>
      <c r="AI20" s="265"/>
      <c r="AJ20" s="263">
        <f t="shared" si="239"/>
        <v>0</v>
      </c>
      <c r="AK20" s="265"/>
      <c r="AL20" s="263">
        <f t="shared" si="240"/>
        <v>0</v>
      </c>
      <c r="AM20" s="265"/>
      <c r="AN20" s="263">
        <f t="shared" si="241"/>
        <v>0</v>
      </c>
      <c r="AO20" s="265"/>
      <c r="AP20" s="263">
        <f t="shared" si="242"/>
        <v>0</v>
      </c>
      <c r="AQ20" s="265"/>
      <c r="AR20" s="263">
        <f t="shared" si="243"/>
        <v>0</v>
      </c>
      <c r="AS20" s="265"/>
      <c r="AT20" s="263">
        <f t="shared" si="244"/>
        <v>0</v>
      </c>
      <c r="AU20" s="265"/>
      <c r="AV20" s="263">
        <f t="shared" si="245"/>
        <v>0</v>
      </c>
      <c r="AW20" s="265"/>
      <c r="AX20" s="263">
        <f t="shared" si="246"/>
        <v>0</v>
      </c>
      <c r="AY20" s="265"/>
      <c r="AZ20" s="263">
        <f t="shared" si="247"/>
        <v>0</v>
      </c>
      <c r="BA20" s="265"/>
      <c r="BB20" s="263">
        <f t="shared" si="248"/>
        <v>0</v>
      </c>
      <c r="BC20" s="265"/>
      <c r="BD20" s="263">
        <f t="shared" si="249"/>
        <v>0</v>
      </c>
      <c r="BE20" s="266">
        <v>0.25</v>
      </c>
      <c r="BF20" s="263">
        <f t="shared" si="250"/>
        <v>9593.44</v>
      </c>
      <c r="BG20" s="265"/>
      <c r="BH20" s="263">
        <f t="shared" si="251"/>
        <v>0</v>
      </c>
      <c r="BI20" s="264"/>
      <c r="BJ20" s="263">
        <f t="shared" si="252"/>
        <v>0</v>
      </c>
      <c r="BK20" s="267"/>
      <c r="BL20" s="263">
        <f t="shared" si="253"/>
        <v>0</v>
      </c>
      <c r="BM20" s="267"/>
      <c r="BN20" s="263">
        <f t="shared" si="254"/>
        <v>0</v>
      </c>
      <c r="BO20" s="267"/>
      <c r="BP20" s="263">
        <f t="shared" si="255"/>
        <v>0</v>
      </c>
      <c r="BQ20" s="267"/>
      <c r="BR20" s="263">
        <f t="shared" si="256"/>
        <v>0</v>
      </c>
      <c r="BS20" s="267"/>
      <c r="BT20" s="263">
        <f t="shared" si="257"/>
        <v>0</v>
      </c>
      <c r="BU20" s="268"/>
      <c r="BV20" s="263">
        <f t="shared" si="258"/>
        <v>0</v>
      </c>
      <c r="BW20" s="268"/>
      <c r="BX20" s="263">
        <f t="shared" si="259"/>
        <v>0</v>
      </c>
      <c r="BY20" s="268"/>
      <c r="BZ20" s="263">
        <f t="shared" si="260"/>
        <v>0</v>
      </c>
      <c r="CA20" s="505">
        <f t="shared" si="67"/>
        <v>1</v>
      </c>
      <c r="CB20" s="504">
        <f t="shared" si="68"/>
        <v>38373.760000000002</v>
      </c>
      <c r="CC20" s="171"/>
    </row>
    <row r="21" spans="1:81" ht="13.2">
      <c r="A21" s="279" t="s">
        <v>157</v>
      </c>
      <c r="B21" s="287" t="s">
        <v>474</v>
      </c>
      <c r="C21" s="288"/>
      <c r="D21" s="289" t="s">
        <v>865</v>
      </c>
      <c r="E21" s="290" t="s">
        <v>897</v>
      </c>
      <c r="F21" s="291" t="s">
        <v>164</v>
      </c>
      <c r="G21" s="292">
        <v>2040</v>
      </c>
      <c r="H21" s="292">
        <v>2.7</v>
      </c>
      <c r="I21" s="293">
        <v>5508</v>
      </c>
      <c r="J21" s="275">
        <f t="shared" si="34"/>
        <v>7.0780879585966735E-5</v>
      </c>
      <c r="K21" s="262"/>
      <c r="L21" s="263">
        <f t="shared" si="0"/>
        <v>0</v>
      </c>
      <c r="M21" s="262"/>
      <c r="N21" s="263">
        <f t="shared" si="0"/>
        <v>0</v>
      </c>
      <c r="O21" s="262">
        <v>0.2</v>
      </c>
      <c r="P21" s="263">
        <f t="shared" ref="P21" si="261">ROUND(O21*$I21,2)</f>
        <v>1101.5999999999999</v>
      </c>
      <c r="Q21" s="262">
        <v>0.2</v>
      </c>
      <c r="R21" s="263">
        <f t="shared" ref="R21" si="262">ROUND(Q21*$I21,2)</f>
        <v>1101.5999999999999</v>
      </c>
      <c r="S21" s="262">
        <v>0.2</v>
      </c>
      <c r="T21" s="263">
        <f t="shared" ref="T21" si="263">ROUND(S21*$I21,2)</f>
        <v>1101.5999999999999</v>
      </c>
      <c r="U21" s="262">
        <v>0.3</v>
      </c>
      <c r="V21" s="263">
        <f t="shared" ref="V21" si="264">ROUND(U21*$I21,2)</f>
        <v>1652.4</v>
      </c>
      <c r="W21" s="264"/>
      <c r="X21" s="263">
        <f t="shared" ref="X21" si="265">ROUND(W21*$I21,2)</f>
        <v>0</v>
      </c>
      <c r="Y21" s="264"/>
      <c r="Z21" s="263">
        <f t="shared" ref="Z21" si="266">ROUND(Y21*$I21,2)</f>
        <v>0</v>
      </c>
      <c r="AA21" s="265"/>
      <c r="AB21" s="263">
        <f t="shared" ref="AB21" si="267">ROUND(AA21*$I21,2)</f>
        <v>0</v>
      </c>
      <c r="AC21" s="265"/>
      <c r="AD21" s="263">
        <f t="shared" ref="AD21" si="268">ROUND(AC21*$I21,2)</f>
        <v>0</v>
      </c>
      <c r="AE21" s="265"/>
      <c r="AF21" s="263">
        <f t="shared" ref="AF21" si="269">ROUND(AE21*$I21,2)</f>
        <v>0</v>
      </c>
      <c r="AG21" s="266"/>
      <c r="AH21" s="263">
        <f t="shared" ref="AH21" si="270">ROUND(AG21*$I21,2)</f>
        <v>0</v>
      </c>
      <c r="AI21" s="265"/>
      <c r="AJ21" s="263">
        <f t="shared" ref="AJ21" si="271">ROUND(AI21*$I21,2)</f>
        <v>0</v>
      </c>
      <c r="AK21" s="265"/>
      <c r="AL21" s="263">
        <f t="shared" ref="AL21" si="272">ROUND(AK21*$I21,2)</f>
        <v>0</v>
      </c>
      <c r="AM21" s="265"/>
      <c r="AN21" s="263">
        <f t="shared" ref="AN21" si="273">ROUND(AM21*$I21,2)</f>
        <v>0</v>
      </c>
      <c r="AO21" s="265"/>
      <c r="AP21" s="263">
        <f t="shared" ref="AP21" si="274">ROUND(AO21*$I21,2)</f>
        <v>0</v>
      </c>
      <c r="AQ21" s="265"/>
      <c r="AR21" s="263">
        <f t="shared" ref="AR21" si="275">ROUND(AQ21*$I21,2)</f>
        <v>0</v>
      </c>
      <c r="AS21" s="265"/>
      <c r="AT21" s="263">
        <f t="shared" ref="AT21" si="276">ROUND(AS21*$I21,2)</f>
        <v>0</v>
      </c>
      <c r="AU21" s="265"/>
      <c r="AV21" s="263">
        <f t="shared" ref="AV21" si="277">ROUND(AU21*$I21,2)</f>
        <v>0</v>
      </c>
      <c r="AW21" s="265"/>
      <c r="AX21" s="263">
        <f t="shared" ref="AX21" si="278">ROUND(AW21*$I21,2)</f>
        <v>0</v>
      </c>
      <c r="AY21" s="265"/>
      <c r="AZ21" s="263">
        <f t="shared" ref="AZ21" si="279">ROUND(AY21*$I21,2)</f>
        <v>0</v>
      </c>
      <c r="BA21" s="265"/>
      <c r="BB21" s="263">
        <f t="shared" ref="BB21" si="280">ROUND(BA21*$I21,2)</f>
        <v>0</v>
      </c>
      <c r="BC21" s="265"/>
      <c r="BD21" s="263">
        <f t="shared" ref="BD21" si="281">ROUND(BC21*$I21,2)</f>
        <v>0</v>
      </c>
      <c r="BE21" s="264"/>
      <c r="BF21" s="263">
        <f t="shared" ref="BF21" si="282">ROUND(BE21*$I21,2)</f>
        <v>0</v>
      </c>
      <c r="BG21" s="265"/>
      <c r="BH21" s="263">
        <f t="shared" ref="BH21" si="283">ROUND(BG21*$I21,2)</f>
        <v>0</v>
      </c>
      <c r="BI21" s="264"/>
      <c r="BJ21" s="263">
        <f t="shared" ref="BJ21" si="284">ROUND(BI21*$I21,2)</f>
        <v>0</v>
      </c>
      <c r="BK21" s="267"/>
      <c r="BL21" s="263">
        <f t="shared" ref="BL21" si="285">ROUND(BK21*$I21,2)</f>
        <v>0</v>
      </c>
      <c r="BM21" s="267"/>
      <c r="BN21" s="263">
        <f t="shared" ref="BN21" si="286">ROUND(BM21*$I21,2)</f>
        <v>0</v>
      </c>
      <c r="BO21" s="267"/>
      <c r="BP21" s="263">
        <f t="shared" ref="BP21" si="287">ROUND(BO21*$I21,2)</f>
        <v>0</v>
      </c>
      <c r="BQ21" s="267"/>
      <c r="BR21" s="263">
        <f t="shared" ref="BR21" si="288">ROUND(BQ21*$I21,2)</f>
        <v>0</v>
      </c>
      <c r="BS21" s="267"/>
      <c r="BT21" s="263">
        <f t="shared" ref="BT21" si="289">ROUND(BS21*$I21,2)</f>
        <v>0</v>
      </c>
      <c r="BU21" s="294"/>
      <c r="BV21" s="263">
        <f t="shared" ref="BV21" si="290">ROUND(BU21*$I21,2)</f>
        <v>0</v>
      </c>
      <c r="BW21" s="294">
        <v>0.05</v>
      </c>
      <c r="BX21" s="263">
        <f t="shared" ref="BX21" si="291">ROUND(BW21*$I21,2)</f>
        <v>275.39999999999998</v>
      </c>
      <c r="BY21" s="294">
        <v>0.05</v>
      </c>
      <c r="BZ21" s="263">
        <f t="shared" ref="BZ21" si="292">ROUND(BY21*$I21,2)</f>
        <v>275.39999999999998</v>
      </c>
      <c r="CA21" s="505">
        <f t="shared" si="67"/>
        <v>1</v>
      </c>
      <c r="CB21" s="504">
        <f t="shared" si="68"/>
        <v>5508</v>
      </c>
      <c r="CC21" s="171">
        <f t="shared" si="33"/>
        <v>0</v>
      </c>
    </row>
    <row r="22" spans="1:81" s="187" customFormat="1" ht="13.8">
      <c r="A22" s="295" t="s">
        <v>159</v>
      </c>
      <c r="B22" s="296"/>
      <c r="C22" s="297"/>
      <c r="D22" s="297"/>
      <c r="E22" s="297"/>
      <c r="F22" s="297"/>
      <c r="G22" s="297"/>
      <c r="H22" s="298"/>
      <c r="I22" s="299">
        <f>SUBTOTAL(109,I12:I21)</f>
        <v>4127864.17</v>
      </c>
      <c r="J22" s="300"/>
      <c r="K22" s="301">
        <f>+L22/$I22</f>
        <v>0.10010634143516405</v>
      </c>
      <c r="L22" s="299">
        <f>SUBTOTAL(109,L12:L21)</f>
        <v>413225.38</v>
      </c>
      <c r="M22" s="301">
        <f t="shared" ref="M22" si="293">+N22/$I22</f>
        <v>0.17648057445649915</v>
      </c>
      <c r="N22" s="299">
        <f t="shared" ref="N22" si="294">SUBTOTAL(109,N12:N21)</f>
        <v>728487.84000000008</v>
      </c>
      <c r="O22" s="301">
        <f t="shared" ref="O22" si="295">+P22/$I22</f>
        <v>0.17674744370282902</v>
      </c>
      <c r="P22" s="299">
        <f t="shared" ref="P22" si="296">SUBTOTAL(109,P12:P21)</f>
        <v>729589.44000000006</v>
      </c>
      <c r="Q22" s="301">
        <f t="shared" ref="Q22" si="297">+R22/$I22</f>
        <v>0.17932062672498258</v>
      </c>
      <c r="R22" s="299">
        <f t="shared" ref="R22" si="298">SUBTOTAL(109,R12:R21)</f>
        <v>740211.19000000006</v>
      </c>
      <c r="S22" s="301">
        <f t="shared" ref="S22" si="299">+T22/$I22</f>
        <v>0.14371063474213103</v>
      </c>
      <c r="T22" s="299">
        <f t="shared" ref="T22" si="300">SUBTOTAL(109,T12:T21)</f>
        <v>593217.97999999986</v>
      </c>
      <c r="U22" s="301">
        <f t="shared" ref="U22" si="301">+V22/$I22</f>
        <v>0.18410219878916223</v>
      </c>
      <c r="V22" s="299">
        <f t="shared" ref="V22" si="302">SUBTOTAL(109,V12:V21)</f>
        <v>759948.87000000011</v>
      </c>
      <c r="W22" s="301">
        <f t="shared" ref="W22" si="303">+X22/$I22</f>
        <v>0</v>
      </c>
      <c r="X22" s="299">
        <f t="shared" ref="X22" si="304">SUBTOTAL(109,X12:X21)</f>
        <v>0</v>
      </c>
      <c r="Y22" s="301">
        <f t="shared" ref="Y22" si="305">+Z22/$I22</f>
        <v>0</v>
      </c>
      <c r="Z22" s="299">
        <f t="shared" ref="Z22" si="306">SUBTOTAL(109,Z12:Z21)</f>
        <v>0</v>
      </c>
      <c r="AA22" s="301">
        <f t="shared" ref="AA22" si="307">+AB22/$I22</f>
        <v>0</v>
      </c>
      <c r="AB22" s="299">
        <f t="shared" ref="AB22" si="308">SUBTOTAL(109,AB12:AB21)</f>
        <v>0</v>
      </c>
      <c r="AC22" s="301">
        <f t="shared" ref="AC22" si="309">+AD22/$I22</f>
        <v>0</v>
      </c>
      <c r="AD22" s="299">
        <f t="shared" ref="AD22" si="310">SUBTOTAL(109,AD12:AD21)</f>
        <v>0</v>
      </c>
      <c r="AE22" s="301">
        <f t="shared" ref="AE22" si="311">+AF22/$I22</f>
        <v>0</v>
      </c>
      <c r="AF22" s="299">
        <f t="shared" ref="AF22" si="312">SUBTOTAL(109,AF12:AF21)</f>
        <v>0</v>
      </c>
      <c r="AG22" s="301">
        <f t="shared" ref="AG22" si="313">+AH22/$I22</f>
        <v>2.324068720507342E-3</v>
      </c>
      <c r="AH22" s="299">
        <f t="shared" ref="AH22" si="314">SUBTOTAL(109,AH12:AH21)</f>
        <v>9593.44</v>
      </c>
      <c r="AI22" s="301">
        <f t="shared" ref="AI22" si="315">+AJ22/$I22</f>
        <v>0</v>
      </c>
      <c r="AJ22" s="299">
        <f t="shared" ref="AJ22" si="316">SUBTOTAL(109,AJ12:AJ21)</f>
        <v>0</v>
      </c>
      <c r="AK22" s="301">
        <f t="shared" ref="AK22" si="317">+AL22/$I22</f>
        <v>0</v>
      </c>
      <c r="AL22" s="299">
        <f t="shared" ref="AL22" si="318">SUBTOTAL(109,AL12:AL21)</f>
        <v>0</v>
      </c>
      <c r="AM22" s="301">
        <f t="shared" ref="AM22" si="319">+AN22/$I22</f>
        <v>0</v>
      </c>
      <c r="AN22" s="299">
        <f t="shared" ref="AN22" si="320">SUBTOTAL(109,AN12:AN21)</f>
        <v>0</v>
      </c>
      <c r="AO22" s="301">
        <f t="shared" ref="AO22" si="321">+AP22/$I22</f>
        <v>0</v>
      </c>
      <c r="AP22" s="299">
        <f t="shared" ref="AP22" si="322">SUBTOTAL(109,AP12:AP21)</f>
        <v>0</v>
      </c>
      <c r="AQ22" s="301">
        <f t="shared" ref="AQ22" si="323">+AR22/$I22</f>
        <v>0</v>
      </c>
      <c r="AR22" s="299">
        <f t="shared" ref="AR22" si="324">SUBTOTAL(109,AR12:AR21)</f>
        <v>0</v>
      </c>
      <c r="AS22" s="301">
        <f t="shared" ref="AS22" si="325">+AT22/$I22</f>
        <v>0</v>
      </c>
      <c r="AT22" s="299">
        <f t="shared" ref="AT22" si="326">SUBTOTAL(109,AT12:AT21)</f>
        <v>0</v>
      </c>
      <c r="AU22" s="301">
        <f t="shared" ref="AU22" si="327">+AV22/$I22</f>
        <v>0</v>
      </c>
      <c r="AV22" s="299">
        <f t="shared" ref="AV22" si="328">SUBTOTAL(109,AV12:AV21)</f>
        <v>0</v>
      </c>
      <c r="AW22" s="301">
        <f t="shared" ref="AW22" si="329">+AX22/$I22</f>
        <v>0</v>
      </c>
      <c r="AX22" s="299">
        <f t="shared" ref="AX22" si="330">SUBTOTAL(109,AX12:AX21)</f>
        <v>0</v>
      </c>
      <c r="AY22" s="301">
        <f t="shared" ref="AY22" si="331">+AZ22/$I22</f>
        <v>0</v>
      </c>
      <c r="AZ22" s="299">
        <f t="shared" ref="AZ22" si="332">SUBTOTAL(109,AZ12:AZ21)</f>
        <v>0</v>
      </c>
      <c r="BA22" s="301">
        <f t="shared" ref="BA22" si="333">+BB22/$I22</f>
        <v>0</v>
      </c>
      <c r="BB22" s="299">
        <f t="shared" ref="BB22" si="334">SUBTOTAL(109,BB12:BB21)</f>
        <v>0</v>
      </c>
      <c r="BC22" s="301">
        <f t="shared" ref="BC22" si="335">+BD22/$I22</f>
        <v>0</v>
      </c>
      <c r="BD22" s="299">
        <f t="shared" ref="BD22" si="336">SUBTOTAL(109,BD12:BD21)</f>
        <v>0</v>
      </c>
      <c r="BE22" s="301">
        <f t="shared" ref="BE22" si="337">+BF22/$I22</f>
        <v>2.324068720507342E-3</v>
      </c>
      <c r="BF22" s="299">
        <f t="shared" ref="BF22" si="338">SUBTOTAL(109,BF12:BF21)</f>
        <v>9593.44</v>
      </c>
      <c r="BG22" s="301">
        <f t="shared" ref="BG22" si="339">+BH22/$I22</f>
        <v>0</v>
      </c>
      <c r="BH22" s="299">
        <f t="shared" ref="BH22" si="340">SUBTOTAL(109,BH12:BH21)</f>
        <v>0</v>
      </c>
      <c r="BI22" s="301">
        <f t="shared" ref="BI22" si="341">+BJ22/$I22</f>
        <v>0</v>
      </c>
      <c r="BJ22" s="299">
        <f t="shared" ref="BJ22" si="342">SUBTOTAL(109,BJ12:BJ21)</f>
        <v>0</v>
      </c>
      <c r="BK22" s="301">
        <f t="shared" ref="BK22" si="343">+BL22/$I22</f>
        <v>0</v>
      </c>
      <c r="BL22" s="299">
        <f t="shared" ref="BL22" si="344">SUBTOTAL(109,BL12:BL21)</f>
        <v>0</v>
      </c>
      <c r="BM22" s="301">
        <f t="shared" ref="BM22" si="345">+BN22/$I22</f>
        <v>0</v>
      </c>
      <c r="BN22" s="299">
        <f t="shared" ref="BN22" si="346">SUBTOTAL(109,BN12:BN21)</f>
        <v>0</v>
      </c>
      <c r="BO22" s="301">
        <f t="shared" ref="BO22" si="347">+BP22/$I22</f>
        <v>0</v>
      </c>
      <c r="BP22" s="299">
        <f t="shared" ref="BP22" si="348">SUBTOTAL(109,BP12:BP21)</f>
        <v>0</v>
      </c>
      <c r="BQ22" s="301">
        <f t="shared" ref="BQ22" si="349">+BR22/$I22</f>
        <v>0</v>
      </c>
      <c r="BR22" s="299">
        <f t="shared" ref="BR22" si="350">SUBTOTAL(109,BR12:BR21)</f>
        <v>0</v>
      </c>
      <c r="BS22" s="301">
        <f t="shared" ref="BS22" si="351">+BT22/$I22</f>
        <v>0</v>
      </c>
      <c r="BT22" s="299">
        <f t="shared" ref="BT22" si="352">SUBTOTAL(109,BT12:BT21)</f>
        <v>0</v>
      </c>
      <c r="BU22" s="301">
        <f t="shared" ref="BU22" si="353">+BV22/$I22</f>
        <v>1.0425185574844145E-2</v>
      </c>
      <c r="BV22" s="299">
        <f t="shared" ref="BV22" si="354">SUBTOTAL(109,BV12:BV21)</f>
        <v>43033.75</v>
      </c>
      <c r="BW22" s="301">
        <f t="shared" ref="BW22" si="355">+BX22/$I22</f>
        <v>1.3966966359748218E-2</v>
      </c>
      <c r="BX22" s="299">
        <f t="shared" ref="BX22" si="356">SUBTOTAL(109,BX12:BX21)</f>
        <v>57653.74</v>
      </c>
      <c r="BY22" s="301">
        <f t="shared" ref="BY22" si="357">+BZ22/$I22</f>
        <v>1.0491902886426615E-2</v>
      </c>
      <c r="BZ22" s="299">
        <f t="shared" ref="BZ22" si="358">SUBTOTAL(109,BZ12:BZ21)</f>
        <v>43309.15</v>
      </c>
      <c r="CA22" s="235">
        <f>+CB22/I22</f>
        <v>1.0000000121128014</v>
      </c>
      <c r="CB22" s="234">
        <f>SUBTOTAL(109,CB12:CB21)</f>
        <v>4127864.2199999993</v>
      </c>
      <c r="CC22" s="188">
        <f t="shared" si="33"/>
        <v>-4.9999999348074198E-2</v>
      </c>
    </row>
    <row r="23" spans="1:81" ht="13.2">
      <c r="A23" s="302" t="s">
        <v>42</v>
      </c>
      <c r="B23" s="647" t="s">
        <v>1263</v>
      </c>
      <c r="C23" s="648"/>
      <c r="D23" s="648"/>
      <c r="E23" s="648"/>
      <c r="F23" s="303"/>
      <c r="G23" s="303"/>
      <c r="H23" s="303"/>
      <c r="I23" s="304"/>
      <c r="J23" s="233"/>
      <c r="K23" s="262"/>
      <c r="L23" s="263"/>
      <c r="M23" s="262"/>
      <c r="N23" s="263"/>
      <c r="O23" s="262"/>
      <c r="P23" s="263"/>
      <c r="Q23" s="262"/>
      <c r="R23" s="263"/>
      <c r="S23" s="262"/>
      <c r="T23" s="263"/>
      <c r="U23" s="262"/>
      <c r="V23" s="263"/>
      <c r="W23" s="264"/>
      <c r="X23" s="263"/>
      <c r="Y23" s="264"/>
      <c r="Z23" s="263"/>
      <c r="AA23" s="265"/>
      <c r="AB23" s="263"/>
      <c r="AC23" s="265"/>
      <c r="AD23" s="263"/>
      <c r="AE23" s="265"/>
      <c r="AF23" s="263"/>
      <c r="AG23" s="266"/>
      <c r="AH23" s="263"/>
      <c r="AI23" s="265"/>
      <c r="AJ23" s="263"/>
      <c r="AK23" s="265"/>
      <c r="AL23" s="263"/>
      <c r="AM23" s="265"/>
      <c r="AN23" s="263"/>
      <c r="AO23" s="265"/>
      <c r="AP23" s="263"/>
      <c r="AQ23" s="265"/>
      <c r="AR23" s="263"/>
      <c r="AS23" s="265"/>
      <c r="AT23" s="263"/>
      <c r="AU23" s="265"/>
      <c r="AV23" s="263"/>
      <c r="AW23" s="265"/>
      <c r="AX23" s="263"/>
      <c r="AY23" s="265"/>
      <c r="AZ23" s="263"/>
      <c r="BA23" s="265"/>
      <c r="BB23" s="263"/>
      <c r="BC23" s="265"/>
      <c r="BD23" s="263"/>
      <c r="BE23" s="264"/>
      <c r="BF23" s="263"/>
      <c r="BG23" s="265"/>
      <c r="BH23" s="263"/>
      <c r="BI23" s="264"/>
      <c r="BJ23" s="263"/>
      <c r="BK23" s="267"/>
      <c r="BL23" s="263"/>
      <c r="BM23" s="267"/>
      <c r="BN23" s="263"/>
      <c r="BO23" s="267"/>
      <c r="BP23" s="263"/>
      <c r="BQ23" s="267"/>
      <c r="BR23" s="263"/>
      <c r="BS23" s="267"/>
      <c r="BT23" s="263"/>
      <c r="BU23" s="268"/>
      <c r="BV23" s="263"/>
      <c r="BW23" s="268"/>
      <c r="BX23" s="263"/>
      <c r="BY23" s="268"/>
      <c r="BZ23" s="263"/>
      <c r="CA23" s="503"/>
      <c r="CC23" s="171">
        <f t="shared" si="33"/>
        <v>0</v>
      </c>
    </row>
    <row r="24" spans="1:81" ht="18" customHeight="1">
      <c r="A24" s="305" t="s">
        <v>161</v>
      </c>
      <c r="B24" s="306" t="s">
        <v>162</v>
      </c>
      <c r="C24" s="307"/>
      <c r="D24" s="307">
        <v>72872</v>
      </c>
      <c r="E24" s="308" t="s">
        <v>694</v>
      </c>
      <c r="F24" s="309" t="s">
        <v>695</v>
      </c>
      <c r="G24" s="310">
        <v>1</v>
      </c>
      <c r="H24" s="310">
        <v>437.07</v>
      </c>
      <c r="I24" s="293">
        <v>437.07</v>
      </c>
      <c r="J24" s="275">
        <f>+I24/$I$467</f>
        <v>5.6165938708493976E-6</v>
      </c>
      <c r="K24" s="262">
        <v>1</v>
      </c>
      <c r="L24" s="263">
        <f t="shared" ref="L24:BZ24" si="359">ROUND(K24*$I24,2)</f>
        <v>437.07</v>
      </c>
      <c r="M24" s="262"/>
      <c r="N24" s="263">
        <f t="shared" si="359"/>
        <v>0</v>
      </c>
      <c r="O24" s="262"/>
      <c r="P24" s="263">
        <f t="shared" si="359"/>
        <v>0</v>
      </c>
      <c r="Q24" s="262"/>
      <c r="R24" s="263">
        <f t="shared" si="359"/>
        <v>0</v>
      </c>
      <c r="S24" s="262"/>
      <c r="T24" s="263">
        <f t="shared" si="359"/>
        <v>0</v>
      </c>
      <c r="U24" s="262"/>
      <c r="V24" s="263">
        <f t="shared" si="359"/>
        <v>0</v>
      </c>
      <c r="W24" s="264"/>
      <c r="X24" s="263">
        <f t="shared" si="359"/>
        <v>0</v>
      </c>
      <c r="Y24" s="264"/>
      <c r="Z24" s="263">
        <f t="shared" si="359"/>
        <v>0</v>
      </c>
      <c r="AA24" s="265"/>
      <c r="AB24" s="263">
        <f t="shared" si="359"/>
        <v>0</v>
      </c>
      <c r="AC24" s="265"/>
      <c r="AD24" s="263">
        <f t="shared" si="359"/>
        <v>0</v>
      </c>
      <c r="AE24" s="265"/>
      <c r="AF24" s="263">
        <f t="shared" si="359"/>
        <v>0</v>
      </c>
      <c r="AG24" s="266"/>
      <c r="AH24" s="263">
        <f t="shared" si="359"/>
        <v>0</v>
      </c>
      <c r="AI24" s="265"/>
      <c r="AJ24" s="263">
        <f t="shared" si="359"/>
        <v>0</v>
      </c>
      <c r="AK24" s="265"/>
      <c r="AL24" s="263">
        <f t="shared" si="359"/>
        <v>0</v>
      </c>
      <c r="AM24" s="265"/>
      <c r="AN24" s="263">
        <f t="shared" si="359"/>
        <v>0</v>
      </c>
      <c r="AO24" s="265"/>
      <c r="AP24" s="263">
        <f t="shared" si="359"/>
        <v>0</v>
      </c>
      <c r="AQ24" s="265"/>
      <c r="AR24" s="263">
        <f t="shared" si="359"/>
        <v>0</v>
      </c>
      <c r="AS24" s="265"/>
      <c r="AT24" s="263">
        <f t="shared" si="359"/>
        <v>0</v>
      </c>
      <c r="AU24" s="265"/>
      <c r="AV24" s="263">
        <f t="shared" si="359"/>
        <v>0</v>
      </c>
      <c r="AW24" s="265"/>
      <c r="AX24" s="263">
        <f t="shared" si="359"/>
        <v>0</v>
      </c>
      <c r="AY24" s="265"/>
      <c r="AZ24" s="263">
        <f t="shared" si="359"/>
        <v>0</v>
      </c>
      <c r="BA24" s="265"/>
      <c r="BB24" s="263">
        <f t="shared" si="359"/>
        <v>0</v>
      </c>
      <c r="BC24" s="265"/>
      <c r="BD24" s="263">
        <f t="shared" si="359"/>
        <v>0</v>
      </c>
      <c r="BE24" s="264"/>
      <c r="BF24" s="263">
        <f t="shared" si="359"/>
        <v>0</v>
      </c>
      <c r="BG24" s="265"/>
      <c r="BH24" s="263">
        <f t="shared" si="359"/>
        <v>0</v>
      </c>
      <c r="BI24" s="264"/>
      <c r="BJ24" s="263">
        <f t="shared" si="359"/>
        <v>0</v>
      </c>
      <c r="BK24" s="267"/>
      <c r="BL24" s="263">
        <f t="shared" si="359"/>
        <v>0</v>
      </c>
      <c r="BM24" s="267"/>
      <c r="BN24" s="263">
        <f t="shared" si="359"/>
        <v>0</v>
      </c>
      <c r="BO24" s="267"/>
      <c r="BP24" s="263">
        <f t="shared" si="359"/>
        <v>0</v>
      </c>
      <c r="BQ24" s="267"/>
      <c r="BR24" s="263">
        <f t="shared" si="359"/>
        <v>0</v>
      </c>
      <c r="BS24" s="267"/>
      <c r="BT24" s="263">
        <f t="shared" si="359"/>
        <v>0</v>
      </c>
      <c r="BU24" s="268"/>
      <c r="BV24" s="263">
        <f t="shared" si="359"/>
        <v>0</v>
      </c>
      <c r="BW24" s="268"/>
      <c r="BX24" s="263">
        <f t="shared" si="359"/>
        <v>0</v>
      </c>
      <c r="BY24" s="268"/>
      <c r="BZ24" s="263">
        <f t="shared" si="359"/>
        <v>0</v>
      </c>
      <c r="CA24" s="505">
        <f t="shared" ref="CA24:CB28" si="360">+BY24+BW24+BU24+BS24+BQ24+BO24+BM24+BK24+BI24+BG24+BE24+BC24+BA24+AY24+AW24+AU24+AS24+AQ24+AO24+AM24+AK24+AI24+AG24+AE24+AC24+AA24+Y24+W24+U24+S24+Q24+O24+M24+K24</f>
        <v>1</v>
      </c>
      <c r="CB24" s="504">
        <f t="shared" si="360"/>
        <v>437.07</v>
      </c>
      <c r="CC24" s="171">
        <f t="shared" si="33"/>
        <v>0</v>
      </c>
    </row>
    <row r="25" spans="1:81" ht="39.6">
      <c r="A25" s="305" t="s">
        <v>165</v>
      </c>
      <c r="B25" s="306" t="s">
        <v>145</v>
      </c>
      <c r="C25" s="307"/>
      <c r="D25" s="311" t="s">
        <v>895</v>
      </c>
      <c r="E25" s="308" t="s">
        <v>696</v>
      </c>
      <c r="F25" s="309" t="s">
        <v>695</v>
      </c>
      <c r="G25" s="310">
        <v>5</v>
      </c>
      <c r="H25" s="310">
        <v>57.92</v>
      </c>
      <c r="I25" s="293">
        <v>289.60000000000002</v>
      </c>
      <c r="J25" s="275">
        <f>+I25/$I$467</f>
        <v>3.7215219186811855E-6</v>
      </c>
      <c r="K25" s="262">
        <v>1</v>
      </c>
      <c r="L25" s="263">
        <f t="shared" ref="L25:BZ25" si="361">ROUND(K25*$I25,2)</f>
        <v>289.60000000000002</v>
      </c>
      <c r="M25" s="262"/>
      <c r="N25" s="263">
        <f t="shared" si="361"/>
        <v>0</v>
      </c>
      <c r="O25" s="262"/>
      <c r="P25" s="263">
        <f t="shared" si="361"/>
        <v>0</v>
      </c>
      <c r="Q25" s="262"/>
      <c r="R25" s="263">
        <f t="shared" si="361"/>
        <v>0</v>
      </c>
      <c r="S25" s="262"/>
      <c r="T25" s="263">
        <f t="shared" si="361"/>
        <v>0</v>
      </c>
      <c r="U25" s="262"/>
      <c r="V25" s="263">
        <f t="shared" si="361"/>
        <v>0</v>
      </c>
      <c r="W25" s="264"/>
      <c r="X25" s="263">
        <f t="shared" si="361"/>
        <v>0</v>
      </c>
      <c r="Y25" s="264"/>
      <c r="Z25" s="263">
        <f t="shared" si="361"/>
        <v>0</v>
      </c>
      <c r="AA25" s="265"/>
      <c r="AB25" s="263">
        <f t="shared" si="361"/>
        <v>0</v>
      </c>
      <c r="AC25" s="265"/>
      <c r="AD25" s="263">
        <f t="shared" si="361"/>
        <v>0</v>
      </c>
      <c r="AE25" s="265"/>
      <c r="AF25" s="263">
        <f t="shared" si="361"/>
        <v>0</v>
      </c>
      <c r="AG25" s="266"/>
      <c r="AH25" s="263">
        <f t="shared" si="361"/>
        <v>0</v>
      </c>
      <c r="AI25" s="265"/>
      <c r="AJ25" s="263">
        <f t="shared" si="361"/>
        <v>0</v>
      </c>
      <c r="AK25" s="265"/>
      <c r="AL25" s="263">
        <f t="shared" si="361"/>
        <v>0</v>
      </c>
      <c r="AM25" s="265"/>
      <c r="AN25" s="263">
        <f t="shared" si="361"/>
        <v>0</v>
      </c>
      <c r="AO25" s="265"/>
      <c r="AP25" s="263">
        <f t="shared" si="361"/>
        <v>0</v>
      </c>
      <c r="AQ25" s="265"/>
      <c r="AR25" s="263">
        <f t="shared" si="361"/>
        <v>0</v>
      </c>
      <c r="AS25" s="265"/>
      <c r="AT25" s="263">
        <f t="shared" si="361"/>
        <v>0</v>
      </c>
      <c r="AU25" s="265"/>
      <c r="AV25" s="263">
        <f t="shared" si="361"/>
        <v>0</v>
      </c>
      <c r="AW25" s="265"/>
      <c r="AX25" s="263">
        <f t="shared" si="361"/>
        <v>0</v>
      </c>
      <c r="AY25" s="265"/>
      <c r="AZ25" s="263">
        <f t="shared" si="361"/>
        <v>0</v>
      </c>
      <c r="BA25" s="265"/>
      <c r="BB25" s="263">
        <f t="shared" si="361"/>
        <v>0</v>
      </c>
      <c r="BC25" s="265"/>
      <c r="BD25" s="263">
        <f t="shared" si="361"/>
        <v>0</v>
      </c>
      <c r="BE25" s="264"/>
      <c r="BF25" s="263">
        <f t="shared" si="361"/>
        <v>0</v>
      </c>
      <c r="BG25" s="265"/>
      <c r="BH25" s="263">
        <f t="shared" si="361"/>
        <v>0</v>
      </c>
      <c r="BI25" s="264"/>
      <c r="BJ25" s="263">
        <f t="shared" si="361"/>
        <v>0</v>
      </c>
      <c r="BK25" s="267"/>
      <c r="BL25" s="263">
        <f t="shared" si="361"/>
        <v>0</v>
      </c>
      <c r="BM25" s="267"/>
      <c r="BN25" s="263">
        <f t="shared" si="361"/>
        <v>0</v>
      </c>
      <c r="BO25" s="267"/>
      <c r="BP25" s="263">
        <f t="shared" si="361"/>
        <v>0</v>
      </c>
      <c r="BQ25" s="267"/>
      <c r="BR25" s="263">
        <f t="shared" si="361"/>
        <v>0</v>
      </c>
      <c r="BS25" s="267"/>
      <c r="BT25" s="263">
        <f t="shared" si="361"/>
        <v>0</v>
      </c>
      <c r="BU25" s="268"/>
      <c r="BV25" s="263">
        <f t="shared" si="361"/>
        <v>0</v>
      </c>
      <c r="BW25" s="268"/>
      <c r="BX25" s="263">
        <f t="shared" si="361"/>
        <v>0</v>
      </c>
      <c r="BY25" s="268"/>
      <c r="BZ25" s="263">
        <f t="shared" si="361"/>
        <v>0</v>
      </c>
      <c r="CA25" s="505">
        <f t="shared" si="360"/>
        <v>1</v>
      </c>
      <c r="CB25" s="504">
        <f t="shared" si="360"/>
        <v>289.60000000000002</v>
      </c>
      <c r="CC25" s="171">
        <f t="shared" si="33"/>
        <v>0</v>
      </c>
    </row>
    <row r="26" spans="1:81" ht="39.6">
      <c r="A26" s="305" t="s">
        <v>168</v>
      </c>
      <c r="B26" s="306" t="s">
        <v>719</v>
      </c>
      <c r="C26" s="307"/>
      <c r="D26" s="311" t="s">
        <v>1121</v>
      </c>
      <c r="E26" s="308" t="s">
        <v>1122</v>
      </c>
      <c r="F26" s="309" t="s">
        <v>63</v>
      </c>
      <c r="G26" s="310">
        <v>75</v>
      </c>
      <c r="H26" s="310">
        <v>306.67</v>
      </c>
      <c r="I26" s="293">
        <v>23000.25</v>
      </c>
      <c r="J26" s="275">
        <f>+I26/$I$467</f>
        <v>2.9556607220354602E-4</v>
      </c>
      <c r="K26" s="262">
        <v>1</v>
      </c>
      <c r="L26" s="263">
        <f t="shared" ref="L26:BZ26" si="362">ROUND(K26*$I26,2)</f>
        <v>23000.25</v>
      </c>
      <c r="M26" s="262"/>
      <c r="N26" s="263">
        <f t="shared" si="362"/>
        <v>0</v>
      </c>
      <c r="O26" s="262"/>
      <c r="P26" s="263">
        <f t="shared" si="362"/>
        <v>0</v>
      </c>
      <c r="Q26" s="262"/>
      <c r="R26" s="263">
        <f t="shared" si="362"/>
        <v>0</v>
      </c>
      <c r="S26" s="262"/>
      <c r="T26" s="263">
        <f t="shared" si="362"/>
        <v>0</v>
      </c>
      <c r="U26" s="262"/>
      <c r="V26" s="263">
        <f t="shared" si="362"/>
        <v>0</v>
      </c>
      <c r="W26" s="264"/>
      <c r="X26" s="263">
        <f t="shared" si="362"/>
        <v>0</v>
      </c>
      <c r="Y26" s="264"/>
      <c r="Z26" s="263">
        <f t="shared" si="362"/>
        <v>0</v>
      </c>
      <c r="AA26" s="265"/>
      <c r="AB26" s="263">
        <f t="shared" si="362"/>
        <v>0</v>
      </c>
      <c r="AC26" s="265"/>
      <c r="AD26" s="263">
        <f t="shared" si="362"/>
        <v>0</v>
      </c>
      <c r="AE26" s="265"/>
      <c r="AF26" s="263">
        <f t="shared" si="362"/>
        <v>0</v>
      </c>
      <c r="AG26" s="266"/>
      <c r="AH26" s="263">
        <f t="shared" si="362"/>
        <v>0</v>
      </c>
      <c r="AI26" s="265"/>
      <c r="AJ26" s="263">
        <f t="shared" si="362"/>
        <v>0</v>
      </c>
      <c r="AK26" s="265"/>
      <c r="AL26" s="263">
        <f t="shared" si="362"/>
        <v>0</v>
      </c>
      <c r="AM26" s="265"/>
      <c r="AN26" s="263">
        <f t="shared" si="362"/>
        <v>0</v>
      </c>
      <c r="AO26" s="265"/>
      <c r="AP26" s="263">
        <f t="shared" si="362"/>
        <v>0</v>
      </c>
      <c r="AQ26" s="265"/>
      <c r="AR26" s="263">
        <f t="shared" si="362"/>
        <v>0</v>
      </c>
      <c r="AS26" s="265"/>
      <c r="AT26" s="263">
        <f t="shared" si="362"/>
        <v>0</v>
      </c>
      <c r="AU26" s="265"/>
      <c r="AV26" s="263">
        <f t="shared" si="362"/>
        <v>0</v>
      </c>
      <c r="AW26" s="265"/>
      <c r="AX26" s="263">
        <f t="shared" si="362"/>
        <v>0</v>
      </c>
      <c r="AY26" s="265"/>
      <c r="AZ26" s="263">
        <f t="shared" si="362"/>
        <v>0</v>
      </c>
      <c r="BA26" s="265"/>
      <c r="BB26" s="263">
        <f t="shared" si="362"/>
        <v>0</v>
      </c>
      <c r="BC26" s="265"/>
      <c r="BD26" s="263">
        <f t="shared" si="362"/>
        <v>0</v>
      </c>
      <c r="BE26" s="264"/>
      <c r="BF26" s="263">
        <f t="shared" si="362"/>
        <v>0</v>
      </c>
      <c r="BG26" s="265"/>
      <c r="BH26" s="263">
        <f t="shared" si="362"/>
        <v>0</v>
      </c>
      <c r="BI26" s="264"/>
      <c r="BJ26" s="263">
        <f t="shared" si="362"/>
        <v>0</v>
      </c>
      <c r="BK26" s="267"/>
      <c r="BL26" s="263">
        <f t="shared" si="362"/>
        <v>0</v>
      </c>
      <c r="BM26" s="267"/>
      <c r="BN26" s="263">
        <f t="shared" si="362"/>
        <v>0</v>
      </c>
      <c r="BO26" s="267"/>
      <c r="BP26" s="263">
        <f t="shared" si="362"/>
        <v>0</v>
      </c>
      <c r="BQ26" s="267"/>
      <c r="BR26" s="263">
        <f t="shared" si="362"/>
        <v>0</v>
      </c>
      <c r="BS26" s="267"/>
      <c r="BT26" s="263">
        <f t="shared" si="362"/>
        <v>0</v>
      </c>
      <c r="BU26" s="268"/>
      <c r="BV26" s="263">
        <f t="shared" si="362"/>
        <v>0</v>
      </c>
      <c r="BW26" s="268"/>
      <c r="BX26" s="263">
        <f t="shared" si="362"/>
        <v>0</v>
      </c>
      <c r="BY26" s="268"/>
      <c r="BZ26" s="263">
        <f t="shared" si="362"/>
        <v>0</v>
      </c>
      <c r="CA26" s="505">
        <f t="shared" si="360"/>
        <v>1</v>
      </c>
      <c r="CB26" s="504">
        <f t="shared" si="360"/>
        <v>23000.25</v>
      </c>
      <c r="CC26" s="171">
        <f t="shared" si="33"/>
        <v>0</v>
      </c>
    </row>
    <row r="27" spans="1:81" ht="21.6" customHeight="1">
      <c r="A27" s="305" t="s">
        <v>171</v>
      </c>
      <c r="B27" s="306" t="s">
        <v>719</v>
      </c>
      <c r="C27" s="307"/>
      <c r="D27" s="311" t="s">
        <v>896</v>
      </c>
      <c r="E27" s="308" t="s">
        <v>1123</v>
      </c>
      <c r="F27" s="309" t="s">
        <v>63</v>
      </c>
      <c r="G27" s="310">
        <v>50</v>
      </c>
      <c r="H27" s="310">
        <v>54.52</v>
      </c>
      <c r="I27" s="293">
        <v>2726</v>
      </c>
      <c r="J27" s="275">
        <f>+I27/$I$467</f>
        <v>3.5030624137862258E-5</v>
      </c>
      <c r="K27" s="262">
        <v>1</v>
      </c>
      <c r="L27" s="263">
        <f t="shared" ref="L27:BZ27" si="363">ROUND(K27*$I27,2)</f>
        <v>2726</v>
      </c>
      <c r="M27" s="262"/>
      <c r="N27" s="263">
        <f t="shared" si="363"/>
        <v>0</v>
      </c>
      <c r="O27" s="262"/>
      <c r="P27" s="263">
        <f t="shared" si="363"/>
        <v>0</v>
      </c>
      <c r="Q27" s="262"/>
      <c r="R27" s="263">
        <f t="shared" si="363"/>
        <v>0</v>
      </c>
      <c r="S27" s="262"/>
      <c r="T27" s="263">
        <f t="shared" si="363"/>
        <v>0</v>
      </c>
      <c r="U27" s="262"/>
      <c r="V27" s="263">
        <f t="shared" si="363"/>
        <v>0</v>
      </c>
      <c r="W27" s="264"/>
      <c r="X27" s="263">
        <f t="shared" si="363"/>
        <v>0</v>
      </c>
      <c r="Y27" s="264"/>
      <c r="Z27" s="263">
        <f t="shared" si="363"/>
        <v>0</v>
      </c>
      <c r="AA27" s="265"/>
      <c r="AB27" s="263">
        <f t="shared" si="363"/>
        <v>0</v>
      </c>
      <c r="AC27" s="265"/>
      <c r="AD27" s="263">
        <f t="shared" si="363"/>
        <v>0</v>
      </c>
      <c r="AE27" s="265"/>
      <c r="AF27" s="263">
        <f t="shared" si="363"/>
        <v>0</v>
      </c>
      <c r="AG27" s="266"/>
      <c r="AH27" s="263">
        <f t="shared" si="363"/>
        <v>0</v>
      </c>
      <c r="AI27" s="265"/>
      <c r="AJ27" s="263">
        <f t="shared" si="363"/>
        <v>0</v>
      </c>
      <c r="AK27" s="265"/>
      <c r="AL27" s="263">
        <f t="shared" si="363"/>
        <v>0</v>
      </c>
      <c r="AM27" s="265"/>
      <c r="AN27" s="263">
        <f t="shared" si="363"/>
        <v>0</v>
      </c>
      <c r="AO27" s="265"/>
      <c r="AP27" s="263">
        <f t="shared" si="363"/>
        <v>0</v>
      </c>
      <c r="AQ27" s="265"/>
      <c r="AR27" s="263">
        <f t="shared" si="363"/>
        <v>0</v>
      </c>
      <c r="AS27" s="265"/>
      <c r="AT27" s="263">
        <f t="shared" si="363"/>
        <v>0</v>
      </c>
      <c r="AU27" s="265"/>
      <c r="AV27" s="263">
        <f t="shared" si="363"/>
        <v>0</v>
      </c>
      <c r="AW27" s="265"/>
      <c r="AX27" s="263">
        <f t="shared" si="363"/>
        <v>0</v>
      </c>
      <c r="AY27" s="265"/>
      <c r="AZ27" s="263">
        <f t="shared" si="363"/>
        <v>0</v>
      </c>
      <c r="BA27" s="265"/>
      <c r="BB27" s="263">
        <f t="shared" si="363"/>
        <v>0</v>
      </c>
      <c r="BC27" s="265"/>
      <c r="BD27" s="263">
        <f t="shared" si="363"/>
        <v>0</v>
      </c>
      <c r="BE27" s="264"/>
      <c r="BF27" s="263">
        <f t="shared" si="363"/>
        <v>0</v>
      </c>
      <c r="BG27" s="265"/>
      <c r="BH27" s="263">
        <f t="shared" si="363"/>
        <v>0</v>
      </c>
      <c r="BI27" s="264"/>
      <c r="BJ27" s="263">
        <f t="shared" si="363"/>
        <v>0</v>
      </c>
      <c r="BK27" s="267"/>
      <c r="BL27" s="263">
        <f t="shared" si="363"/>
        <v>0</v>
      </c>
      <c r="BM27" s="267"/>
      <c r="BN27" s="263">
        <f t="shared" si="363"/>
        <v>0</v>
      </c>
      <c r="BO27" s="267"/>
      <c r="BP27" s="263">
        <f t="shared" si="363"/>
        <v>0</v>
      </c>
      <c r="BQ27" s="267"/>
      <c r="BR27" s="263">
        <f t="shared" si="363"/>
        <v>0</v>
      </c>
      <c r="BS27" s="267"/>
      <c r="BT27" s="263">
        <f t="shared" si="363"/>
        <v>0</v>
      </c>
      <c r="BU27" s="268"/>
      <c r="BV27" s="263">
        <f t="shared" si="363"/>
        <v>0</v>
      </c>
      <c r="BW27" s="268"/>
      <c r="BX27" s="263">
        <f t="shared" si="363"/>
        <v>0</v>
      </c>
      <c r="BY27" s="268"/>
      <c r="BZ27" s="263">
        <f t="shared" si="363"/>
        <v>0</v>
      </c>
      <c r="CA27" s="505">
        <f t="shared" si="360"/>
        <v>1</v>
      </c>
      <c r="CB27" s="504">
        <f t="shared" si="360"/>
        <v>2726</v>
      </c>
      <c r="CC27" s="171">
        <f t="shared" si="33"/>
        <v>0</v>
      </c>
    </row>
    <row r="28" spans="1:81" ht="21.6" customHeight="1">
      <c r="A28" s="305" t="s">
        <v>174</v>
      </c>
      <c r="B28" s="280" t="s">
        <v>145</v>
      </c>
      <c r="C28" s="281"/>
      <c r="D28" s="281" t="s">
        <v>1120</v>
      </c>
      <c r="E28" s="312" t="s">
        <v>692</v>
      </c>
      <c r="F28" s="281" t="s">
        <v>693</v>
      </c>
      <c r="G28" s="313">
        <v>16694.62</v>
      </c>
      <c r="H28" s="285">
        <v>0.26</v>
      </c>
      <c r="I28" s="284">
        <v>4340.6000000000004</v>
      </c>
      <c r="J28" s="275">
        <f>+I28/$I$467</f>
        <v>5.5779136879238788E-5</v>
      </c>
      <c r="K28" s="262">
        <v>1</v>
      </c>
      <c r="L28" s="263">
        <f t="shared" ref="L28:BZ28" si="364">ROUND(K28*$I28,2)</f>
        <v>4340.6000000000004</v>
      </c>
      <c r="M28" s="262"/>
      <c r="N28" s="263">
        <f t="shared" si="364"/>
        <v>0</v>
      </c>
      <c r="O28" s="262"/>
      <c r="P28" s="263">
        <f t="shared" si="364"/>
        <v>0</v>
      </c>
      <c r="Q28" s="262"/>
      <c r="R28" s="263">
        <f t="shared" si="364"/>
        <v>0</v>
      </c>
      <c r="S28" s="262"/>
      <c r="T28" s="263">
        <f t="shared" si="364"/>
        <v>0</v>
      </c>
      <c r="U28" s="262"/>
      <c r="V28" s="263">
        <f t="shared" si="364"/>
        <v>0</v>
      </c>
      <c r="W28" s="264"/>
      <c r="X28" s="263">
        <f t="shared" si="364"/>
        <v>0</v>
      </c>
      <c r="Y28" s="264"/>
      <c r="Z28" s="263">
        <f t="shared" si="364"/>
        <v>0</v>
      </c>
      <c r="AA28" s="265"/>
      <c r="AB28" s="263">
        <f t="shared" si="364"/>
        <v>0</v>
      </c>
      <c r="AC28" s="265"/>
      <c r="AD28" s="263">
        <f t="shared" si="364"/>
        <v>0</v>
      </c>
      <c r="AE28" s="265"/>
      <c r="AF28" s="263">
        <f t="shared" si="364"/>
        <v>0</v>
      </c>
      <c r="AG28" s="266"/>
      <c r="AH28" s="263">
        <f t="shared" si="364"/>
        <v>0</v>
      </c>
      <c r="AI28" s="265"/>
      <c r="AJ28" s="263">
        <f t="shared" si="364"/>
        <v>0</v>
      </c>
      <c r="AK28" s="265"/>
      <c r="AL28" s="263">
        <f t="shared" si="364"/>
        <v>0</v>
      </c>
      <c r="AM28" s="265"/>
      <c r="AN28" s="263">
        <f t="shared" si="364"/>
        <v>0</v>
      </c>
      <c r="AO28" s="265"/>
      <c r="AP28" s="263">
        <f t="shared" si="364"/>
        <v>0</v>
      </c>
      <c r="AQ28" s="265"/>
      <c r="AR28" s="263">
        <f t="shared" si="364"/>
        <v>0</v>
      </c>
      <c r="AS28" s="265"/>
      <c r="AT28" s="263">
        <f t="shared" si="364"/>
        <v>0</v>
      </c>
      <c r="AU28" s="265"/>
      <c r="AV28" s="263">
        <f t="shared" si="364"/>
        <v>0</v>
      </c>
      <c r="AW28" s="265"/>
      <c r="AX28" s="263">
        <f t="shared" si="364"/>
        <v>0</v>
      </c>
      <c r="AY28" s="265"/>
      <c r="AZ28" s="263">
        <f t="shared" si="364"/>
        <v>0</v>
      </c>
      <c r="BA28" s="265"/>
      <c r="BB28" s="263">
        <f t="shared" si="364"/>
        <v>0</v>
      </c>
      <c r="BC28" s="265"/>
      <c r="BD28" s="263">
        <f t="shared" si="364"/>
        <v>0</v>
      </c>
      <c r="BE28" s="264"/>
      <c r="BF28" s="263">
        <f t="shared" si="364"/>
        <v>0</v>
      </c>
      <c r="BG28" s="265"/>
      <c r="BH28" s="263">
        <f t="shared" si="364"/>
        <v>0</v>
      </c>
      <c r="BI28" s="264"/>
      <c r="BJ28" s="263">
        <f t="shared" si="364"/>
        <v>0</v>
      </c>
      <c r="BK28" s="267"/>
      <c r="BL28" s="263">
        <f t="shared" si="364"/>
        <v>0</v>
      </c>
      <c r="BM28" s="267"/>
      <c r="BN28" s="263">
        <f t="shared" si="364"/>
        <v>0</v>
      </c>
      <c r="BO28" s="267"/>
      <c r="BP28" s="263">
        <f t="shared" si="364"/>
        <v>0</v>
      </c>
      <c r="BQ28" s="267"/>
      <c r="BR28" s="263">
        <f t="shared" si="364"/>
        <v>0</v>
      </c>
      <c r="BS28" s="267"/>
      <c r="BT28" s="263">
        <f t="shared" si="364"/>
        <v>0</v>
      </c>
      <c r="BU28" s="268"/>
      <c r="BV28" s="263">
        <f t="shared" si="364"/>
        <v>0</v>
      </c>
      <c r="BW28" s="268"/>
      <c r="BX28" s="263">
        <f t="shared" si="364"/>
        <v>0</v>
      </c>
      <c r="BY28" s="268"/>
      <c r="BZ28" s="263">
        <f t="shared" si="364"/>
        <v>0</v>
      </c>
      <c r="CA28" s="505">
        <f t="shared" si="360"/>
        <v>1</v>
      </c>
      <c r="CB28" s="504">
        <f t="shared" si="360"/>
        <v>4340.6000000000004</v>
      </c>
      <c r="CC28" s="171">
        <f t="shared" si="33"/>
        <v>0</v>
      </c>
    </row>
    <row r="29" spans="1:81" s="187" customFormat="1" ht="13.8">
      <c r="A29" s="295" t="s">
        <v>697</v>
      </c>
      <c r="B29" s="296"/>
      <c r="C29" s="297"/>
      <c r="D29" s="297"/>
      <c r="E29" s="297"/>
      <c r="F29" s="297"/>
      <c r="G29" s="297"/>
      <c r="H29" s="298"/>
      <c r="I29" s="299">
        <f>SUBTOTAL(109,I24:I28)</f>
        <v>30793.519999999997</v>
      </c>
      <c r="J29" s="314"/>
      <c r="K29" s="301">
        <f>+L29/$I29</f>
        <v>1</v>
      </c>
      <c r="L29" s="299">
        <f>SUBTOTAL(109,L24:L28)</f>
        <v>30793.519999999997</v>
      </c>
      <c r="M29" s="301">
        <f t="shared" ref="M29" si="365">+N29/$I29</f>
        <v>0</v>
      </c>
      <c r="N29" s="299">
        <f t="shared" ref="N29" si="366">SUBTOTAL(109,N24:N28)</f>
        <v>0</v>
      </c>
      <c r="O29" s="301">
        <f t="shared" ref="O29" si="367">+P29/$I29</f>
        <v>0</v>
      </c>
      <c r="P29" s="299">
        <f t="shared" ref="P29" si="368">SUBTOTAL(109,P24:P28)</f>
        <v>0</v>
      </c>
      <c r="Q29" s="301">
        <f t="shared" ref="Q29" si="369">+R29/$I29</f>
        <v>0</v>
      </c>
      <c r="R29" s="299">
        <f t="shared" ref="R29" si="370">SUBTOTAL(109,R24:R28)</f>
        <v>0</v>
      </c>
      <c r="S29" s="301">
        <f t="shared" ref="S29" si="371">+T29/$I29</f>
        <v>0</v>
      </c>
      <c r="T29" s="299">
        <f t="shared" ref="T29" si="372">SUBTOTAL(109,T24:T28)</f>
        <v>0</v>
      </c>
      <c r="U29" s="301">
        <f t="shared" ref="U29" si="373">+V29/$I29</f>
        <v>0</v>
      </c>
      <c r="V29" s="299">
        <f t="shared" ref="V29" si="374">SUBTOTAL(109,V24:V28)</f>
        <v>0</v>
      </c>
      <c r="W29" s="301">
        <f t="shared" ref="W29" si="375">+X29/$I29</f>
        <v>0</v>
      </c>
      <c r="X29" s="299">
        <f t="shared" ref="X29" si="376">SUBTOTAL(109,X24:X28)</f>
        <v>0</v>
      </c>
      <c r="Y29" s="301">
        <f t="shared" ref="Y29" si="377">+Z29/$I29</f>
        <v>0</v>
      </c>
      <c r="Z29" s="299">
        <f t="shared" ref="Z29" si="378">SUBTOTAL(109,Z24:Z28)</f>
        <v>0</v>
      </c>
      <c r="AA29" s="301">
        <f t="shared" ref="AA29" si="379">+AB29/$I29</f>
        <v>0</v>
      </c>
      <c r="AB29" s="299">
        <f t="shared" ref="AB29" si="380">SUBTOTAL(109,AB24:AB28)</f>
        <v>0</v>
      </c>
      <c r="AC29" s="301">
        <f t="shared" ref="AC29" si="381">+AD29/$I29</f>
        <v>0</v>
      </c>
      <c r="AD29" s="299">
        <f t="shared" ref="AD29" si="382">SUBTOTAL(109,AD24:AD28)</f>
        <v>0</v>
      </c>
      <c r="AE29" s="301">
        <f t="shared" ref="AE29" si="383">+AF29/$I29</f>
        <v>0</v>
      </c>
      <c r="AF29" s="299">
        <f t="shared" ref="AF29" si="384">SUBTOTAL(109,AF24:AF28)</f>
        <v>0</v>
      </c>
      <c r="AG29" s="301">
        <f t="shared" ref="AG29" si="385">+AH29/$I29</f>
        <v>0</v>
      </c>
      <c r="AH29" s="299">
        <f t="shared" ref="AH29" si="386">SUBTOTAL(109,AH24:AH28)</f>
        <v>0</v>
      </c>
      <c r="AI29" s="301">
        <f t="shared" ref="AI29" si="387">+AJ29/$I29</f>
        <v>0</v>
      </c>
      <c r="AJ29" s="299">
        <f t="shared" ref="AJ29" si="388">SUBTOTAL(109,AJ24:AJ28)</f>
        <v>0</v>
      </c>
      <c r="AK29" s="301">
        <f t="shared" ref="AK29" si="389">+AL29/$I29</f>
        <v>0</v>
      </c>
      <c r="AL29" s="299">
        <f t="shared" ref="AL29" si="390">SUBTOTAL(109,AL24:AL28)</f>
        <v>0</v>
      </c>
      <c r="AM29" s="301">
        <f t="shared" ref="AM29" si="391">+AN29/$I29</f>
        <v>0</v>
      </c>
      <c r="AN29" s="299">
        <f t="shared" ref="AN29" si="392">SUBTOTAL(109,AN24:AN28)</f>
        <v>0</v>
      </c>
      <c r="AO29" s="301">
        <f t="shared" ref="AO29" si="393">+AP29/$I29</f>
        <v>0</v>
      </c>
      <c r="AP29" s="299">
        <f t="shared" ref="AP29" si="394">SUBTOTAL(109,AP24:AP28)</f>
        <v>0</v>
      </c>
      <c r="AQ29" s="301">
        <f t="shared" ref="AQ29" si="395">+AR29/$I29</f>
        <v>0</v>
      </c>
      <c r="AR29" s="299">
        <f t="shared" ref="AR29" si="396">SUBTOTAL(109,AR24:AR28)</f>
        <v>0</v>
      </c>
      <c r="AS29" s="301">
        <f t="shared" ref="AS29" si="397">+AT29/$I29</f>
        <v>0</v>
      </c>
      <c r="AT29" s="299">
        <f t="shared" ref="AT29" si="398">SUBTOTAL(109,AT24:AT28)</f>
        <v>0</v>
      </c>
      <c r="AU29" s="301">
        <f t="shared" ref="AU29" si="399">+AV29/$I29</f>
        <v>0</v>
      </c>
      <c r="AV29" s="299">
        <f t="shared" ref="AV29" si="400">SUBTOTAL(109,AV24:AV28)</f>
        <v>0</v>
      </c>
      <c r="AW29" s="301">
        <f t="shared" ref="AW29" si="401">+AX29/$I29</f>
        <v>0</v>
      </c>
      <c r="AX29" s="299">
        <f t="shared" ref="AX29" si="402">SUBTOTAL(109,AX24:AX28)</f>
        <v>0</v>
      </c>
      <c r="AY29" s="301">
        <f t="shared" ref="AY29" si="403">+AZ29/$I29</f>
        <v>0</v>
      </c>
      <c r="AZ29" s="299">
        <f t="shared" ref="AZ29" si="404">SUBTOTAL(109,AZ24:AZ28)</f>
        <v>0</v>
      </c>
      <c r="BA29" s="301">
        <f t="shared" ref="BA29" si="405">+BB29/$I29</f>
        <v>0</v>
      </c>
      <c r="BB29" s="299">
        <f t="shared" ref="BB29" si="406">SUBTOTAL(109,BB24:BB28)</f>
        <v>0</v>
      </c>
      <c r="BC29" s="301">
        <f t="shared" ref="BC29" si="407">+BD29/$I29</f>
        <v>0</v>
      </c>
      <c r="BD29" s="299">
        <f t="shared" ref="BD29" si="408">SUBTOTAL(109,BD24:BD28)</f>
        <v>0</v>
      </c>
      <c r="BE29" s="301">
        <f t="shared" ref="BE29" si="409">+BF29/$I29</f>
        <v>0</v>
      </c>
      <c r="BF29" s="299">
        <f t="shared" ref="BF29" si="410">SUBTOTAL(109,BF24:BF28)</f>
        <v>0</v>
      </c>
      <c r="BG29" s="301">
        <f t="shared" ref="BG29" si="411">+BH29/$I29</f>
        <v>0</v>
      </c>
      <c r="BH29" s="299">
        <f t="shared" ref="BH29" si="412">SUBTOTAL(109,BH24:BH28)</f>
        <v>0</v>
      </c>
      <c r="BI29" s="301">
        <f t="shared" ref="BI29" si="413">+BJ29/$I29</f>
        <v>0</v>
      </c>
      <c r="BJ29" s="299">
        <f t="shared" ref="BJ29" si="414">SUBTOTAL(109,BJ24:BJ28)</f>
        <v>0</v>
      </c>
      <c r="BK29" s="301">
        <f t="shared" ref="BK29" si="415">+BL29/$I29</f>
        <v>0</v>
      </c>
      <c r="BL29" s="299">
        <f t="shared" ref="BL29" si="416">SUBTOTAL(109,BL24:BL28)</f>
        <v>0</v>
      </c>
      <c r="BM29" s="301">
        <f t="shared" ref="BM29" si="417">+BN29/$I29</f>
        <v>0</v>
      </c>
      <c r="BN29" s="299">
        <f t="shared" ref="BN29" si="418">SUBTOTAL(109,BN24:BN28)</f>
        <v>0</v>
      </c>
      <c r="BO29" s="301">
        <f t="shared" ref="BO29" si="419">+BP29/$I29</f>
        <v>0</v>
      </c>
      <c r="BP29" s="299">
        <f t="shared" ref="BP29" si="420">SUBTOTAL(109,BP24:BP28)</f>
        <v>0</v>
      </c>
      <c r="BQ29" s="301">
        <f t="shared" ref="BQ29" si="421">+BR29/$I29</f>
        <v>0</v>
      </c>
      <c r="BR29" s="299">
        <f t="shared" ref="BR29" si="422">SUBTOTAL(109,BR24:BR28)</f>
        <v>0</v>
      </c>
      <c r="BS29" s="301">
        <f t="shared" ref="BS29" si="423">+BT29/$I29</f>
        <v>0</v>
      </c>
      <c r="BT29" s="299">
        <f t="shared" ref="BT29" si="424">SUBTOTAL(109,BT24:BT28)</f>
        <v>0</v>
      </c>
      <c r="BU29" s="301">
        <f t="shared" ref="BU29" si="425">+BV29/$I29</f>
        <v>0</v>
      </c>
      <c r="BV29" s="299">
        <f t="shared" ref="BV29" si="426">SUBTOTAL(109,BV24:BV28)</f>
        <v>0</v>
      </c>
      <c r="BW29" s="301">
        <f t="shared" ref="BW29" si="427">+BX29/$I29</f>
        <v>0</v>
      </c>
      <c r="BX29" s="299">
        <f t="shared" ref="BX29" si="428">SUBTOTAL(109,BX24:BX28)</f>
        <v>0</v>
      </c>
      <c r="BY29" s="301">
        <f t="shared" ref="BY29" si="429">+BZ29/$I29</f>
        <v>0</v>
      </c>
      <c r="BZ29" s="299">
        <f t="shared" ref="BZ29" si="430">SUBTOTAL(109,BZ24:BZ28)</f>
        <v>0</v>
      </c>
      <c r="CA29" s="235">
        <f>+CB29/I29</f>
        <v>1</v>
      </c>
      <c r="CB29" s="234">
        <f>SUBTOTAL(109,CB24:CB28)</f>
        <v>30793.519999999997</v>
      </c>
      <c r="CC29" s="188">
        <f t="shared" si="33"/>
        <v>0</v>
      </c>
    </row>
    <row r="30" spans="1:81" ht="13.2">
      <c r="A30" s="302" t="s">
        <v>181</v>
      </c>
      <c r="B30" s="652" t="s">
        <v>160</v>
      </c>
      <c r="C30" s="653"/>
      <c r="D30" s="653"/>
      <c r="E30" s="653"/>
      <c r="F30" s="303"/>
      <c r="G30" s="303"/>
      <c r="H30" s="303"/>
      <c r="I30" s="304"/>
      <c r="J30" s="233"/>
      <c r="K30" s="262"/>
      <c r="L30" s="263"/>
      <c r="M30" s="262"/>
      <c r="N30" s="263"/>
      <c r="O30" s="262"/>
      <c r="P30" s="263"/>
      <c r="Q30" s="262"/>
      <c r="R30" s="263"/>
      <c r="S30" s="262"/>
      <c r="T30" s="263"/>
      <c r="U30" s="262"/>
      <c r="V30" s="263"/>
      <c r="W30" s="264"/>
      <c r="X30" s="263"/>
      <c r="Y30" s="264"/>
      <c r="Z30" s="263"/>
      <c r="AA30" s="265"/>
      <c r="AB30" s="263"/>
      <c r="AC30" s="265"/>
      <c r="AD30" s="263"/>
      <c r="AE30" s="265"/>
      <c r="AF30" s="263"/>
      <c r="AG30" s="266"/>
      <c r="AH30" s="263"/>
      <c r="AI30" s="265"/>
      <c r="AJ30" s="263"/>
      <c r="AK30" s="265"/>
      <c r="AL30" s="263"/>
      <c r="AM30" s="265"/>
      <c r="AN30" s="263"/>
      <c r="AO30" s="265"/>
      <c r="AP30" s="263"/>
      <c r="AQ30" s="265"/>
      <c r="AR30" s="263"/>
      <c r="AS30" s="265"/>
      <c r="AT30" s="263"/>
      <c r="AU30" s="265"/>
      <c r="AV30" s="263"/>
      <c r="AW30" s="265"/>
      <c r="AX30" s="263"/>
      <c r="AY30" s="265"/>
      <c r="AZ30" s="263"/>
      <c r="BA30" s="265"/>
      <c r="BB30" s="263"/>
      <c r="BC30" s="265"/>
      <c r="BD30" s="263"/>
      <c r="BE30" s="264"/>
      <c r="BF30" s="263"/>
      <c r="BG30" s="265"/>
      <c r="BH30" s="263"/>
      <c r="BI30" s="264"/>
      <c r="BJ30" s="263"/>
      <c r="BK30" s="267"/>
      <c r="BL30" s="263"/>
      <c r="BM30" s="267"/>
      <c r="BN30" s="263"/>
      <c r="BO30" s="267"/>
      <c r="BP30" s="263"/>
      <c r="BQ30" s="267"/>
      <c r="BR30" s="263"/>
      <c r="BS30" s="267"/>
      <c r="BT30" s="263"/>
      <c r="BU30" s="268"/>
      <c r="BV30" s="263"/>
      <c r="BW30" s="268"/>
      <c r="BX30" s="263"/>
      <c r="BY30" s="268"/>
      <c r="BZ30" s="263"/>
      <c r="CA30" s="503"/>
      <c r="CC30" s="171">
        <f t="shared" si="33"/>
        <v>0</v>
      </c>
    </row>
    <row r="31" spans="1:81" ht="26.4">
      <c r="A31" s="305" t="s">
        <v>183</v>
      </c>
      <c r="B31" s="315" t="s">
        <v>162</v>
      </c>
      <c r="C31" s="316"/>
      <c r="D31" s="291">
        <v>72743</v>
      </c>
      <c r="E31" s="290" t="s">
        <v>163</v>
      </c>
      <c r="F31" s="291" t="s">
        <v>164</v>
      </c>
      <c r="G31" s="292">
        <v>10</v>
      </c>
      <c r="H31" s="292">
        <v>213.09</v>
      </c>
      <c r="I31" s="293">
        <v>2130.9</v>
      </c>
      <c r="J31" s="275">
        <f t="shared" ref="J31:J36" si="431">+I31/$I$467</f>
        <v>2.7383256410627548E-5</v>
      </c>
      <c r="K31" s="262"/>
      <c r="L31" s="263">
        <f t="shared" ref="L31:N36" si="432">ROUND(K31*$I31,2)</f>
        <v>0</v>
      </c>
      <c r="M31" s="262"/>
      <c r="N31" s="263">
        <f t="shared" si="432"/>
        <v>0</v>
      </c>
      <c r="O31" s="262"/>
      <c r="P31" s="263">
        <f t="shared" ref="P31" si="433">ROUND(O31*$I31,2)</f>
        <v>0</v>
      </c>
      <c r="Q31" s="262"/>
      <c r="R31" s="263">
        <f t="shared" ref="R31" si="434">ROUND(Q31*$I31,2)</f>
        <v>0</v>
      </c>
      <c r="S31" s="262"/>
      <c r="T31" s="263">
        <f t="shared" ref="T31" si="435">ROUND(S31*$I31,2)</f>
        <v>0</v>
      </c>
      <c r="U31" s="262"/>
      <c r="V31" s="263">
        <f t="shared" ref="V31" si="436">ROUND(U31*$I31,2)</f>
        <v>0</v>
      </c>
      <c r="W31" s="264"/>
      <c r="X31" s="263">
        <f t="shared" ref="X31" si="437">ROUND(W31*$I31,2)</f>
        <v>0</v>
      </c>
      <c r="Y31" s="264">
        <v>0.1</v>
      </c>
      <c r="Z31" s="263">
        <f t="shared" ref="Z31" si="438">ROUND(Y31*$I31,2)</f>
        <v>213.09</v>
      </c>
      <c r="AA31" s="264">
        <v>0.1</v>
      </c>
      <c r="AB31" s="263">
        <f t="shared" ref="AB31" si="439">ROUND(AA31*$I31,2)</f>
        <v>213.09</v>
      </c>
      <c r="AC31" s="264">
        <v>0.1</v>
      </c>
      <c r="AD31" s="263">
        <f t="shared" ref="AD31" si="440">ROUND(AC31*$I31,2)</f>
        <v>213.09</v>
      </c>
      <c r="AE31" s="264">
        <v>0.1</v>
      </c>
      <c r="AF31" s="263">
        <f t="shared" ref="AF31" si="441">ROUND(AE31*$I31,2)</f>
        <v>213.09</v>
      </c>
      <c r="AG31" s="264">
        <v>0.1</v>
      </c>
      <c r="AH31" s="263">
        <f t="shared" ref="AH31" si="442">ROUND(AG31*$I31,2)</f>
        <v>213.09</v>
      </c>
      <c r="AI31" s="264">
        <v>0.1</v>
      </c>
      <c r="AJ31" s="263">
        <f t="shared" ref="AJ31" si="443">ROUND(AI31*$I31,2)</f>
        <v>213.09</v>
      </c>
      <c r="AK31" s="264">
        <v>0.1</v>
      </c>
      <c r="AL31" s="263">
        <f t="shared" ref="AL31" si="444">ROUND(AK31*$I31,2)</f>
        <v>213.09</v>
      </c>
      <c r="AM31" s="264">
        <v>0.1</v>
      </c>
      <c r="AN31" s="263">
        <f t="shared" ref="AN31" si="445">ROUND(AM31*$I31,2)</f>
        <v>213.09</v>
      </c>
      <c r="AO31" s="264">
        <v>0.1</v>
      </c>
      <c r="AP31" s="263">
        <f t="shared" ref="AP31" si="446">ROUND(AO31*$I31,2)</f>
        <v>213.09</v>
      </c>
      <c r="AQ31" s="264">
        <v>0.1</v>
      </c>
      <c r="AR31" s="263">
        <f t="shared" ref="AR31" si="447">ROUND(AQ31*$I31,2)</f>
        <v>213.09</v>
      </c>
      <c r="AS31" s="265"/>
      <c r="AT31" s="263">
        <f t="shared" ref="AT31" si="448">ROUND(AS31*$I31,2)</f>
        <v>0</v>
      </c>
      <c r="AU31" s="265"/>
      <c r="AV31" s="263">
        <f t="shared" ref="AV31" si="449">ROUND(AU31*$I31,2)</f>
        <v>0</v>
      </c>
      <c r="AW31" s="265"/>
      <c r="AX31" s="263">
        <f t="shared" ref="AX31" si="450">ROUND(AW31*$I31,2)</f>
        <v>0</v>
      </c>
      <c r="AY31" s="265"/>
      <c r="AZ31" s="263">
        <f t="shared" ref="AZ31" si="451">ROUND(AY31*$I31,2)</f>
        <v>0</v>
      </c>
      <c r="BA31" s="265"/>
      <c r="BB31" s="263">
        <f t="shared" ref="BB31" si="452">ROUND(BA31*$I31,2)</f>
        <v>0</v>
      </c>
      <c r="BC31" s="265"/>
      <c r="BD31" s="263">
        <f t="shared" ref="BD31" si="453">ROUND(BC31*$I31,2)</f>
        <v>0</v>
      </c>
      <c r="BE31" s="264"/>
      <c r="BF31" s="263">
        <f t="shared" ref="BF31" si="454">ROUND(BE31*$I31,2)</f>
        <v>0</v>
      </c>
      <c r="BG31" s="265"/>
      <c r="BH31" s="263">
        <f t="shared" ref="BH31" si="455">ROUND(BG31*$I31,2)</f>
        <v>0</v>
      </c>
      <c r="BI31" s="264"/>
      <c r="BJ31" s="263">
        <f t="shared" ref="BJ31" si="456">ROUND(BI31*$I31,2)</f>
        <v>0</v>
      </c>
      <c r="BK31" s="267"/>
      <c r="BL31" s="263">
        <f t="shared" ref="BL31" si="457">ROUND(BK31*$I31,2)</f>
        <v>0</v>
      </c>
      <c r="BM31" s="267"/>
      <c r="BN31" s="263">
        <f t="shared" ref="BN31" si="458">ROUND(BM31*$I31,2)</f>
        <v>0</v>
      </c>
      <c r="BO31" s="267"/>
      <c r="BP31" s="263">
        <f t="shared" ref="BP31" si="459">ROUND(BO31*$I31,2)</f>
        <v>0</v>
      </c>
      <c r="BQ31" s="267"/>
      <c r="BR31" s="263">
        <f t="shared" ref="BR31" si="460">ROUND(BQ31*$I31,2)</f>
        <v>0</v>
      </c>
      <c r="BS31" s="267"/>
      <c r="BT31" s="263">
        <f t="shared" ref="BT31" si="461">ROUND(BS31*$I31,2)</f>
        <v>0</v>
      </c>
      <c r="BU31" s="268"/>
      <c r="BV31" s="263">
        <f t="shared" ref="BV31" si="462">ROUND(BU31*$I31,2)</f>
        <v>0</v>
      </c>
      <c r="BW31" s="268"/>
      <c r="BX31" s="263">
        <f t="shared" ref="BX31" si="463">ROUND(BW31*$I31,2)</f>
        <v>0</v>
      </c>
      <c r="BY31" s="268"/>
      <c r="BZ31" s="263">
        <f t="shared" ref="BZ31" si="464">ROUND(BY31*$I31,2)</f>
        <v>0</v>
      </c>
      <c r="CA31" s="505">
        <f t="shared" ref="CA31:CA36" si="465">+BY31+BW31+BU31+BS31+BQ31+BO31+BM31+BK31+BI31+BG31+BE31+BC31+BA31+AY31+AW31+AU31+AS31+AQ31+AO31+AM31+AK31+AI31+AG31+AE31+AC31+AA31+Y31+W31+U31+S31+Q31+O31+M31+K31</f>
        <v>0.99999999999999989</v>
      </c>
      <c r="CB31" s="504">
        <f t="shared" ref="CB31:CB36" si="466">+BZ31+BX31+BV31+BT31+BR31+BP31+BN31+BL31+BJ31+BH31+BF31+BD31+BB31+AZ31+AX31+AV31+AT31+AR31+AP31+AN31+AL31+AJ31+AH31+AF31+AD31+AB31+Z31+X31+V31+T31+R31+P31+N31+L31</f>
        <v>2130.8999999999996</v>
      </c>
      <c r="CC31" s="171">
        <f t="shared" si="33"/>
        <v>0</v>
      </c>
    </row>
    <row r="32" spans="1:81" ht="13.2">
      <c r="A32" s="305" t="s">
        <v>187</v>
      </c>
      <c r="B32" s="315" t="s">
        <v>162</v>
      </c>
      <c r="C32" s="316"/>
      <c r="D32" s="317" t="s">
        <v>166</v>
      </c>
      <c r="E32" s="290" t="s">
        <v>167</v>
      </c>
      <c r="F32" s="291" t="s">
        <v>164</v>
      </c>
      <c r="G32" s="292">
        <v>630</v>
      </c>
      <c r="H32" s="292">
        <v>40.520000000000003</v>
      </c>
      <c r="I32" s="293">
        <v>25527.599999999999</v>
      </c>
      <c r="J32" s="275">
        <f t="shared" si="431"/>
        <v>3.280439327739151E-4</v>
      </c>
      <c r="K32" s="262"/>
      <c r="L32" s="263">
        <f t="shared" si="432"/>
        <v>0</v>
      </c>
      <c r="M32" s="262"/>
      <c r="N32" s="263">
        <f t="shared" si="432"/>
        <v>0</v>
      </c>
      <c r="O32" s="262"/>
      <c r="P32" s="263">
        <f t="shared" ref="P32" si="467">ROUND(O32*$I32,2)</f>
        <v>0</v>
      </c>
      <c r="Q32" s="262"/>
      <c r="R32" s="263">
        <f t="shared" ref="R32" si="468">ROUND(Q32*$I32,2)</f>
        <v>0</v>
      </c>
      <c r="S32" s="262"/>
      <c r="T32" s="263">
        <f t="shared" ref="T32" si="469">ROUND(S32*$I32,2)</f>
        <v>0</v>
      </c>
      <c r="U32" s="262"/>
      <c r="V32" s="263">
        <f t="shared" ref="V32" si="470">ROUND(U32*$I32,2)</f>
        <v>0</v>
      </c>
      <c r="W32" s="264"/>
      <c r="X32" s="263">
        <f t="shared" ref="X32" si="471">ROUND(W32*$I32,2)</f>
        <v>0</v>
      </c>
      <c r="Y32" s="264">
        <v>0.1</v>
      </c>
      <c r="Z32" s="263">
        <f t="shared" ref="Z32" si="472">ROUND(Y32*$I32,2)</f>
        <v>2552.7600000000002</v>
      </c>
      <c r="AA32" s="264">
        <v>0.1</v>
      </c>
      <c r="AB32" s="263">
        <f t="shared" ref="AB32" si="473">ROUND(AA32*$I32,2)</f>
        <v>2552.7600000000002</v>
      </c>
      <c r="AC32" s="264">
        <v>0.1</v>
      </c>
      <c r="AD32" s="263">
        <f t="shared" ref="AD32" si="474">ROUND(AC32*$I32,2)</f>
        <v>2552.7600000000002</v>
      </c>
      <c r="AE32" s="264">
        <v>0.1</v>
      </c>
      <c r="AF32" s="263">
        <f t="shared" ref="AF32" si="475">ROUND(AE32*$I32,2)</f>
        <v>2552.7600000000002</v>
      </c>
      <c r="AG32" s="264">
        <v>0.1</v>
      </c>
      <c r="AH32" s="263">
        <f t="shared" ref="AH32" si="476">ROUND(AG32*$I32,2)</f>
        <v>2552.7600000000002</v>
      </c>
      <c r="AI32" s="264">
        <v>0.1</v>
      </c>
      <c r="AJ32" s="263">
        <f t="shared" ref="AJ32" si="477">ROUND(AI32*$I32,2)</f>
        <v>2552.7600000000002</v>
      </c>
      <c r="AK32" s="264">
        <v>0.1</v>
      </c>
      <c r="AL32" s="263">
        <f t="shared" ref="AL32" si="478">ROUND(AK32*$I32,2)</f>
        <v>2552.7600000000002</v>
      </c>
      <c r="AM32" s="264">
        <v>0.1</v>
      </c>
      <c r="AN32" s="263">
        <f t="shared" ref="AN32" si="479">ROUND(AM32*$I32,2)</f>
        <v>2552.7600000000002</v>
      </c>
      <c r="AO32" s="264">
        <v>0.1</v>
      </c>
      <c r="AP32" s="263">
        <f t="shared" ref="AP32" si="480">ROUND(AO32*$I32,2)</f>
        <v>2552.7600000000002</v>
      </c>
      <c r="AQ32" s="264">
        <v>0.1</v>
      </c>
      <c r="AR32" s="263">
        <f t="shared" ref="AR32" si="481">ROUND(AQ32*$I32,2)</f>
        <v>2552.7600000000002</v>
      </c>
      <c r="AS32" s="265"/>
      <c r="AT32" s="263">
        <f t="shared" ref="AT32" si="482">ROUND(AS32*$I32,2)</f>
        <v>0</v>
      </c>
      <c r="AU32" s="265"/>
      <c r="AV32" s="263">
        <f t="shared" ref="AV32" si="483">ROUND(AU32*$I32,2)</f>
        <v>0</v>
      </c>
      <c r="AW32" s="265"/>
      <c r="AX32" s="263">
        <f t="shared" ref="AX32" si="484">ROUND(AW32*$I32,2)</f>
        <v>0</v>
      </c>
      <c r="AY32" s="265"/>
      <c r="AZ32" s="263">
        <f t="shared" ref="AZ32" si="485">ROUND(AY32*$I32,2)</f>
        <v>0</v>
      </c>
      <c r="BA32" s="265"/>
      <c r="BB32" s="263">
        <f t="shared" ref="BB32" si="486">ROUND(BA32*$I32,2)</f>
        <v>0</v>
      </c>
      <c r="BC32" s="265"/>
      <c r="BD32" s="263">
        <f t="shared" ref="BD32" si="487">ROUND(BC32*$I32,2)</f>
        <v>0</v>
      </c>
      <c r="BE32" s="264"/>
      <c r="BF32" s="263">
        <f t="shared" ref="BF32" si="488">ROUND(BE32*$I32,2)</f>
        <v>0</v>
      </c>
      <c r="BG32" s="265"/>
      <c r="BH32" s="263">
        <f t="shared" ref="BH32" si="489">ROUND(BG32*$I32,2)</f>
        <v>0</v>
      </c>
      <c r="BI32" s="264"/>
      <c r="BJ32" s="263">
        <f t="shared" ref="BJ32" si="490">ROUND(BI32*$I32,2)</f>
        <v>0</v>
      </c>
      <c r="BK32" s="267"/>
      <c r="BL32" s="263">
        <f t="shared" ref="BL32" si="491">ROUND(BK32*$I32,2)</f>
        <v>0</v>
      </c>
      <c r="BM32" s="267"/>
      <c r="BN32" s="263">
        <f t="shared" ref="BN32" si="492">ROUND(BM32*$I32,2)</f>
        <v>0</v>
      </c>
      <c r="BO32" s="267"/>
      <c r="BP32" s="263">
        <f t="shared" ref="BP32" si="493">ROUND(BO32*$I32,2)</f>
        <v>0</v>
      </c>
      <c r="BQ32" s="267"/>
      <c r="BR32" s="263">
        <f t="shared" ref="BR32" si="494">ROUND(BQ32*$I32,2)</f>
        <v>0</v>
      </c>
      <c r="BS32" s="267"/>
      <c r="BT32" s="263">
        <f t="shared" ref="BT32" si="495">ROUND(BS32*$I32,2)</f>
        <v>0</v>
      </c>
      <c r="BU32" s="268"/>
      <c r="BV32" s="263">
        <f t="shared" ref="BV32" si="496">ROUND(BU32*$I32,2)</f>
        <v>0</v>
      </c>
      <c r="BW32" s="268"/>
      <c r="BX32" s="263">
        <f t="shared" ref="BX32" si="497">ROUND(BW32*$I32,2)</f>
        <v>0</v>
      </c>
      <c r="BY32" s="268"/>
      <c r="BZ32" s="263">
        <f t="shared" ref="BZ32" si="498">ROUND(BY32*$I32,2)</f>
        <v>0</v>
      </c>
      <c r="CA32" s="505">
        <f t="shared" si="465"/>
        <v>0.99999999999999989</v>
      </c>
      <c r="CB32" s="504">
        <f t="shared" si="466"/>
        <v>25527.600000000006</v>
      </c>
      <c r="CC32" s="171">
        <f t="shared" si="33"/>
        <v>0</v>
      </c>
    </row>
    <row r="33" spans="1:81" ht="18" customHeight="1">
      <c r="A33" s="305" t="s">
        <v>188</v>
      </c>
      <c r="B33" s="315" t="s">
        <v>162</v>
      </c>
      <c r="C33" s="316"/>
      <c r="D33" s="317" t="s">
        <v>169</v>
      </c>
      <c r="E33" s="290" t="s">
        <v>170</v>
      </c>
      <c r="F33" s="291" t="s">
        <v>164</v>
      </c>
      <c r="G33" s="292">
        <v>810</v>
      </c>
      <c r="H33" s="292">
        <v>95.89</v>
      </c>
      <c r="I33" s="293">
        <v>77670.899999999994</v>
      </c>
      <c r="J33" s="275">
        <f t="shared" si="431"/>
        <v>9.9811449169093388E-4</v>
      </c>
      <c r="K33" s="262"/>
      <c r="L33" s="263">
        <f t="shared" si="432"/>
        <v>0</v>
      </c>
      <c r="M33" s="262"/>
      <c r="N33" s="263">
        <f t="shared" si="432"/>
        <v>0</v>
      </c>
      <c r="O33" s="262"/>
      <c r="P33" s="263">
        <f t="shared" ref="P33" si="499">ROUND(O33*$I33,2)</f>
        <v>0</v>
      </c>
      <c r="Q33" s="262"/>
      <c r="R33" s="263">
        <f t="shared" ref="R33" si="500">ROUND(Q33*$I33,2)</f>
        <v>0</v>
      </c>
      <c r="S33" s="262"/>
      <c r="T33" s="263">
        <f t="shared" ref="T33" si="501">ROUND(S33*$I33,2)</f>
        <v>0</v>
      </c>
      <c r="U33" s="262"/>
      <c r="V33" s="263">
        <f t="shared" ref="V33" si="502">ROUND(U33*$I33,2)</f>
        <v>0</v>
      </c>
      <c r="W33" s="264"/>
      <c r="X33" s="263">
        <f t="shared" ref="X33" si="503">ROUND(W33*$I33,2)</f>
        <v>0</v>
      </c>
      <c r="Y33" s="264">
        <v>0.1</v>
      </c>
      <c r="Z33" s="263">
        <f t="shared" ref="Z33" si="504">ROUND(Y33*$I33,2)</f>
        <v>7767.09</v>
      </c>
      <c r="AA33" s="264">
        <v>0.1</v>
      </c>
      <c r="AB33" s="263">
        <f t="shared" ref="AB33" si="505">ROUND(AA33*$I33,2)</f>
        <v>7767.09</v>
      </c>
      <c r="AC33" s="264">
        <v>0.1</v>
      </c>
      <c r="AD33" s="263">
        <f t="shared" ref="AD33" si="506">ROUND(AC33*$I33,2)</f>
        <v>7767.09</v>
      </c>
      <c r="AE33" s="264">
        <v>0.1</v>
      </c>
      <c r="AF33" s="263">
        <f t="shared" ref="AF33" si="507">ROUND(AE33*$I33,2)</f>
        <v>7767.09</v>
      </c>
      <c r="AG33" s="264">
        <v>0.1</v>
      </c>
      <c r="AH33" s="263">
        <f t="shared" ref="AH33" si="508">ROUND(AG33*$I33,2)</f>
        <v>7767.09</v>
      </c>
      <c r="AI33" s="264">
        <v>0.1</v>
      </c>
      <c r="AJ33" s="263">
        <f t="shared" ref="AJ33" si="509">ROUND(AI33*$I33,2)</f>
        <v>7767.09</v>
      </c>
      <c r="AK33" s="264">
        <v>0.1</v>
      </c>
      <c r="AL33" s="263">
        <f t="shared" ref="AL33" si="510">ROUND(AK33*$I33,2)</f>
        <v>7767.09</v>
      </c>
      <c r="AM33" s="264">
        <v>0.1</v>
      </c>
      <c r="AN33" s="263">
        <f t="shared" ref="AN33" si="511">ROUND(AM33*$I33,2)</f>
        <v>7767.09</v>
      </c>
      <c r="AO33" s="264">
        <v>0.1</v>
      </c>
      <c r="AP33" s="263">
        <f t="shared" ref="AP33" si="512">ROUND(AO33*$I33,2)</f>
        <v>7767.09</v>
      </c>
      <c r="AQ33" s="264">
        <v>0.1</v>
      </c>
      <c r="AR33" s="263">
        <f t="shared" ref="AR33" si="513">ROUND(AQ33*$I33,2)</f>
        <v>7767.09</v>
      </c>
      <c r="AS33" s="265"/>
      <c r="AT33" s="263">
        <f t="shared" ref="AT33" si="514">ROUND(AS33*$I33,2)</f>
        <v>0</v>
      </c>
      <c r="AU33" s="265"/>
      <c r="AV33" s="263">
        <f t="shared" ref="AV33" si="515">ROUND(AU33*$I33,2)</f>
        <v>0</v>
      </c>
      <c r="AW33" s="265"/>
      <c r="AX33" s="263">
        <f t="shared" ref="AX33" si="516">ROUND(AW33*$I33,2)</f>
        <v>0</v>
      </c>
      <c r="AY33" s="265"/>
      <c r="AZ33" s="263">
        <f t="shared" ref="AZ33" si="517">ROUND(AY33*$I33,2)</f>
        <v>0</v>
      </c>
      <c r="BA33" s="265"/>
      <c r="BB33" s="263">
        <f t="shared" ref="BB33" si="518">ROUND(BA33*$I33,2)</f>
        <v>0</v>
      </c>
      <c r="BC33" s="265"/>
      <c r="BD33" s="263">
        <f t="shared" ref="BD33" si="519">ROUND(BC33*$I33,2)</f>
        <v>0</v>
      </c>
      <c r="BE33" s="264"/>
      <c r="BF33" s="263">
        <f t="shared" ref="BF33" si="520">ROUND(BE33*$I33,2)</f>
        <v>0</v>
      </c>
      <c r="BG33" s="265"/>
      <c r="BH33" s="263">
        <f t="shared" ref="BH33" si="521">ROUND(BG33*$I33,2)</f>
        <v>0</v>
      </c>
      <c r="BI33" s="264"/>
      <c r="BJ33" s="263">
        <f t="shared" ref="BJ33" si="522">ROUND(BI33*$I33,2)</f>
        <v>0</v>
      </c>
      <c r="BK33" s="267"/>
      <c r="BL33" s="263">
        <f t="shared" ref="BL33" si="523">ROUND(BK33*$I33,2)</f>
        <v>0</v>
      </c>
      <c r="BM33" s="267"/>
      <c r="BN33" s="263">
        <f t="shared" ref="BN33" si="524">ROUND(BM33*$I33,2)</f>
        <v>0</v>
      </c>
      <c r="BO33" s="267"/>
      <c r="BP33" s="263">
        <f t="shared" ref="BP33" si="525">ROUND(BO33*$I33,2)</f>
        <v>0</v>
      </c>
      <c r="BQ33" s="267"/>
      <c r="BR33" s="263">
        <f t="shared" ref="BR33" si="526">ROUND(BQ33*$I33,2)</f>
        <v>0</v>
      </c>
      <c r="BS33" s="267"/>
      <c r="BT33" s="263">
        <f t="shared" ref="BT33" si="527">ROUND(BS33*$I33,2)</f>
        <v>0</v>
      </c>
      <c r="BU33" s="268"/>
      <c r="BV33" s="263">
        <f t="shared" ref="BV33" si="528">ROUND(BU33*$I33,2)</f>
        <v>0</v>
      </c>
      <c r="BW33" s="268"/>
      <c r="BX33" s="263">
        <f t="shared" ref="BX33" si="529">ROUND(BW33*$I33,2)</f>
        <v>0</v>
      </c>
      <c r="BY33" s="268"/>
      <c r="BZ33" s="263">
        <f t="shared" ref="BZ33" si="530">ROUND(BY33*$I33,2)</f>
        <v>0</v>
      </c>
      <c r="CA33" s="505">
        <f t="shared" si="465"/>
        <v>0.99999999999999989</v>
      </c>
      <c r="CB33" s="504">
        <f t="shared" si="466"/>
        <v>77670.89999999998</v>
      </c>
      <c r="CC33" s="171">
        <f t="shared" si="33"/>
        <v>0</v>
      </c>
    </row>
    <row r="34" spans="1:81" ht="26.4">
      <c r="A34" s="305" t="s">
        <v>191</v>
      </c>
      <c r="B34" s="315" t="s">
        <v>162</v>
      </c>
      <c r="C34" s="316"/>
      <c r="D34" s="317" t="s">
        <v>172</v>
      </c>
      <c r="E34" s="290" t="s">
        <v>173</v>
      </c>
      <c r="F34" s="291" t="s">
        <v>164</v>
      </c>
      <c r="G34" s="292">
        <v>135</v>
      </c>
      <c r="H34" s="292">
        <v>95.89</v>
      </c>
      <c r="I34" s="293">
        <v>12945.15</v>
      </c>
      <c r="J34" s="275">
        <f t="shared" si="431"/>
        <v>1.6635241528182231E-4</v>
      </c>
      <c r="K34" s="262"/>
      <c r="L34" s="263">
        <f t="shared" si="432"/>
        <v>0</v>
      </c>
      <c r="M34" s="262"/>
      <c r="N34" s="263">
        <f t="shared" si="432"/>
        <v>0</v>
      </c>
      <c r="O34" s="262"/>
      <c r="P34" s="263">
        <f t="shared" ref="P34" si="531">ROUND(O34*$I34,2)</f>
        <v>0</v>
      </c>
      <c r="Q34" s="262"/>
      <c r="R34" s="263">
        <f t="shared" ref="R34" si="532">ROUND(Q34*$I34,2)</f>
        <v>0</v>
      </c>
      <c r="S34" s="262"/>
      <c r="T34" s="263">
        <f t="shared" ref="T34" si="533">ROUND(S34*$I34,2)</f>
        <v>0</v>
      </c>
      <c r="U34" s="262"/>
      <c r="V34" s="263">
        <f t="shared" ref="V34" si="534">ROUND(U34*$I34,2)</f>
        <v>0</v>
      </c>
      <c r="W34" s="264"/>
      <c r="X34" s="263">
        <f t="shared" ref="X34" si="535">ROUND(W34*$I34,2)</f>
        <v>0</v>
      </c>
      <c r="Y34" s="264">
        <v>0.1</v>
      </c>
      <c r="Z34" s="263">
        <f t="shared" ref="Z34" si="536">ROUND(Y34*$I34,2)</f>
        <v>1294.52</v>
      </c>
      <c r="AA34" s="264">
        <v>0.1</v>
      </c>
      <c r="AB34" s="263">
        <f t="shared" ref="AB34" si="537">ROUND(AA34*$I34,2)</f>
        <v>1294.52</v>
      </c>
      <c r="AC34" s="264">
        <v>0.1</v>
      </c>
      <c r="AD34" s="263">
        <f t="shared" ref="AD34" si="538">ROUND(AC34*$I34,2)</f>
        <v>1294.52</v>
      </c>
      <c r="AE34" s="264">
        <v>0.1</v>
      </c>
      <c r="AF34" s="263">
        <f t="shared" ref="AF34" si="539">ROUND(AE34*$I34,2)</f>
        <v>1294.52</v>
      </c>
      <c r="AG34" s="264">
        <v>0.1</v>
      </c>
      <c r="AH34" s="263">
        <f t="shared" ref="AH34" si="540">ROUND(AG34*$I34,2)</f>
        <v>1294.52</v>
      </c>
      <c r="AI34" s="264">
        <v>0.1</v>
      </c>
      <c r="AJ34" s="263">
        <f t="shared" ref="AJ34" si="541">ROUND(AI34*$I34,2)</f>
        <v>1294.52</v>
      </c>
      <c r="AK34" s="264">
        <v>0.1</v>
      </c>
      <c r="AL34" s="263">
        <f t="shared" ref="AL34" si="542">ROUND(AK34*$I34,2)</f>
        <v>1294.52</v>
      </c>
      <c r="AM34" s="264">
        <v>0.1</v>
      </c>
      <c r="AN34" s="263">
        <f t="shared" ref="AN34" si="543">ROUND(AM34*$I34,2)</f>
        <v>1294.52</v>
      </c>
      <c r="AO34" s="264">
        <v>0.1</v>
      </c>
      <c r="AP34" s="263">
        <f t="shared" ref="AP34" si="544">ROUND(AO34*$I34,2)</f>
        <v>1294.52</v>
      </c>
      <c r="AQ34" s="264">
        <v>0.1</v>
      </c>
      <c r="AR34" s="263">
        <f t="shared" ref="AR34" si="545">ROUND(AQ34*$I34,2)</f>
        <v>1294.52</v>
      </c>
      <c r="AS34" s="265"/>
      <c r="AT34" s="263">
        <f t="shared" ref="AT34" si="546">ROUND(AS34*$I34,2)</f>
        <v>0</v>
      </c>
      <c r="AU34" s="265"/>
      <c r="AV34" s="263">
        <f t="shared" ref="AV34" si="547">ROUND(AU34*$I34,2)</f>
        <v>0</v>
      </c>
      <c r="AW34" s="265"/>
      <c r="AX34" s="263">
        <f t="shared" ref="AX34" si="548">ROUND(AW34*$I34,2)</f>
        <v>0</v>
      </c>
      <c r="AY34" s="265"/>
      <c r="AZ34" s="263">
        <f t="shared" ref="AZ34" si="549">ROUND(AY34*$I34,2)</f>
        <v>0</v>
      </c>
      <c r="BA34" s="265"/>
      <c r="BB34" s="263">
        <f t="shared" ref="BB34" si="550">ROUND(BA34*$I34,2)</f>
        <v>0</v>
      </c>
      <c r="BC34" s="265"/>
      <c r="BD34" s="263">
        <f t="shared" ref="BD34" si="551">ROUND(BC34*$I34,2)</f>
        <v>0</v>
      </c>
      <c r="BE34" s="264"/>
      <c r="BF34" s="263">
        <f t="shared" ref="BF34" si="552">ROUND(BE34*$I34,2)</f>
        <v>0</v>
      </c>
      <c r="BG34" s="265"/>
      <c r="BH34" s="263">
        <f t="shared" ref="BH34" si="553">ROUND(BG34*$I34,2)</f>
        <v>0</v>
      </c>
      <c r="BI34" s="264"/>
      <c r="BJ34" s="263">
        <f t="shared" ref="BJ34" si="554">ROUND(BI34*$I34,2)</f>
        <v>0</v>
      </c>
      <c r="BK34" s="267"/>
      <c r="BL34" s="263">
        <f t="shared" ref="BL34" si="555">ROUND(BK34*$I34,2)</f>
        <v>0</v>
      </c>
      <c r="BM34" s="267"/>
      <c r="BN34" s="263">
        <f t="shared" ref="BN34" si="556">ROUND(BM34*$I34,2)</f>
        <v>0</v>
      </c>
      <c r="BO34" s="267"/>
      <c r="BP34" s="263">
        <f t="shared" ref="BP34" si="557">ROUND(BO34*$I34,2)</f>
        <v>0</v>
      </c>
      <c r="BQ34" s="267"/>
      <c r="BR34" s="263">
        <f t="shared" ref="BR34" si="558">ROUND(BQ34*$I34,2)</f>
        <v>0</v>
      </c>
      <c r="BS34" s="267"/>
      <c r="BT34" s="263">
        <f t="shared" ref="BT34" si="559">ROUND(BS34*$I34,2)</f>
        <v>0</v>
      </c>
      <c r="BU34" s="268"/>
      <c r="BV34" s="263">
        <f t="shared" ref="BV34" si="560">ROUND(BU34*$I34,2)</f>
        <v>0</v>
      </c>
      <c r="BW34" s="268"/>
      <c r="BX34" s="263">
        <f t="shared" ref="BX34" si="561">ROUND(BW34*$I34,2)</f>
        <v>0</v>
      </c>
      <c r="BY34" s="268"/>
      <c r="BZ34" s="263">
        <f t="shared" ref="BZ34" si="562">ROUND(BY34*$I34,2)</f>
        <v>0</v>
      </c>
      <c r="CA34" s="505">
        <f t="shared" si="465"/>
        <v>0.99999999999999989</v>
      </c>
      <c r="CB34" s="504">
        <f t="shared" si="466"/>
        <v>12945.200000000003</v>
      </c>
      <c r="CC34" s="171">
        <f t="shared" si="33"/>
        <v>-5.0000000002910383E-2</v>
      </c>
    </row>
    <row r="35" spans="1:81" ht="18" customHeight="1">
      <c r="A35" s="305" t="s">
        <v>192</v>
      </c>
      <c r="B35" s="315" t="s">
        <v>162</v>
      </c>
      <c r="C35" s="316"/>
      <c r="D35" s="317" t="s">
        <v>175</v>
      </c>
      <c r="E35" s="290" t="s">
        <v>176</v>
      </c>
      <c r="F35" s="291" t="s">
        <v>164</v>
      </c>
      <c r="G35" s="292">
        <v>405</v>
      </c>
      <c r="H35" s="292">
        <v>106.54</v>
      </c>
      <c r="I35" s="293">
        <v>43148.7</v>
      </c>
      <c r="J35" s="275">
        <f t="shared" si="431"/>
        <v>5.5448491993300699E-4</v>
      </c>
      <c r="K35" s="262"/>
      <c r="L35" s="263">
        <f t="shared" si="432"/>
        <v>0</v>
      </c>
      <c r="M35" s="262"/>
      <c r="N35" s="263">
        <f t="shared" si="432"/>
        <v>0</v>
      </c>
      <c r="O35" s="262"/>
      <c r="P35" s="263">
        <f t="shared" ref="P35" si="563">ROUND(O35*$I35,2)</f>
        <v>0</v>
      </c>
      <c r="Q35" s="262"/>
      <c r="R35" s="263">
        <f t="shared" ref="R35" si="564">ROUND(Q35*$I35,2)</f>
        <v>0</v>
      </c>
      <c r="S35" s="262"/>
      <c r="T35" s="263">
        <f t="shared" ref="T35" si="565">ROUND(S35*$I35,2)</f>
        <v>0</v>
      </c>
      <c r="U35" s="262"/>
      <c r="V35" s="263">
        <f t="shared" ref="V35" si="566">ROUND(U35*$I35,2)</f>
        <v>0</v>
      </c>
      <c r="W35" s="264"/>
      <c r="X35" s="263">
        <f t="shared" ref="X35" si="567">ROUND(W35*$I35,2)</f>
        <v>0</v>
      </c>
      <c r="Y35" s="264">
        <v>0.1</v>
      </c>
      <c r="Z35" s="263">
        <f t="shared" ref="Z35" si="568">ROUND(Y35*$I35,2)</f>
        <v>4314.87</v>
      </c>
      <c r="AA35" s="264">
        <v>0.1</v>
      </c>
      <c r="AB35" s="263">
        <f t="shared" ref="AB35" si="569">ROUND(AA35*$I35,2)</f>
        <v>4314.87</v>
      </c>
      <c r="AC35" s="264">
        <v>0.1</v>
      </c>
      <c r="AD35" s="263">
        <f t="shared" ref="AD35" si="570">ROUND(AC35*$I35,2)</f>
        <v>4314.87</v>
      </c>
      <c r="AE35" s="264">
        <v>0.1</v>
      </c>
      <c r="AF35" s="263">
        <f t="shared" ref="AF35" si="571">ROUND(AE35*$I35,2)</f>
        <v>4314.87</v>
      </c>
      <c r="AG35" s="264">
        <v>0.1</v>
      </c>
      <c r="AH35" s="263">
        <f t="shared" ref="AH35" si="572">ROUND(AG35*$I35,2)</f>
        <v>4314.87</v>
      </c>
      <c r="AI35" s="264">
        <v>0.1</v>
      </c>
      <c r="AJ35" s="263">
        <f t="shared" ref="AJ35" si="573">ROUND(AI35*$I35,2)</f>
        <v>4314.87</v>
      </c>
      <c r="AK35" s="264">
        <v>0.1</v>
      </c>
      <c r="AL35" s="263">
        <f t="shared" ref="AL35" si="574">ROUND(AK35*$I35,2)</f>
        <v>4314.87</v>
      </c>
      <c r="AM35" s="264">
        <v>0.1</v>
      </c>
      <c r="AN35" s="263">
        <f t="shared" ref="AN35" si="575">ROUND(AM35*$I35,2)</f>
        <v>4314.87</v>
      </c>
      <c r="AO35" s="264">
        <v>0.1</v>
      </c>
      <c r="AP35" s="263">
        <f t="shared" ref="AP35" si="576">ROUND(AO35*$I35,2)</f>
        <v>4314.87</v>
      </c>
      <c r="AQ35" s="264">
        <v>0.1</v>
      </c>
      <c r="AR35" s="263">
        <f t="shared" ref="AR35" si="577">ROUND(AQ35*$I35,2)</f>
        <v>4314.87</v>
      </c>
      <c r="AS35" s="265"/>
      <c r="AT35" s="263">
        <f t="shared" ref="AT35" si="578">ROUND(AS35*$I35,2)</f>
        <v>0</v>
      </c>
      <c r="AU35" s="265"/>
      <c r="AV35" s="263">
        <f t="shared" ref="AV35" si="579">ROUND(AU35*$I35,2)</f>
        <v>0</v>
      </c>
      <c r="AW35" s="265"/>
      <c r="AX35" s="263">
        <f t="shared" ref="AX35" si="580">ROUND(AW35*$I35,2)</f>
        <v>0</v>
      </c>
      <c r="AY35" s="265"/>
      <c r="AZ35" s="263">
        <f t="shared" ref="AZ35" si="581">ROUND(AY35*$I35,2)</f>
        <v>0</v>
      </c>
      <c r="BA35" s="265"/>
      <c r="BB35" s="263">
        <f t="shared" ref="BB35" si="582">ROUND(BA35*$I35,2)</f>
        <v>0</v>
      </c>
      <c r="BC35" s="265"/>
      <c r="BD35" s="263">
        <f t="shared" ref="BD35" si="583">ROUND(BC35*$I35,2)</f>
        <v>0</v>
      </c>
      <c r="BE35" s="264"/>
      <c r="BF35" s="263">
        <f t="shared" ref="BF35" si="584">ROUND(BE35*$I35,2)</f>
        <v>0</v>
      </c>
      <c r="BG35" s="265"/>
      <c r="BH35" s="263">
        <f t="shared" ref="BH35" si="585">ROUND(BG35*$I35,2)</f>
        <v>0</v>
      </c>
      <c r="BI35" s="264"/>
      <c r="BJ35" s="263">
        <f t="shared" ref="BJ35" si="586">ROUND(BI35*$I35,2)</f>
        <v>0</v>
      </c>
      <c r="BK35" s="267"/>
      <c r="BL35" s="263">
        <f t="shared" ref="BL35" si="587">ROUND(BK35*$I35,2)</f>
        <v>0</v>
      </c>
      <c r="BM35" s="267"/>
      <c r="BN35" s="263">
        <f t="shared" ref="BN35" si="588">ROUND(BM35*$I35,2)</f>
        <v>0</v>
      </c>
      <c r="BO35" s="267"/>
      <c r="BP35" s="263">
        <f t="shared" ref="BP35" si="589">ROUND(BO35*$I35,2)</f>
        <v>0</v>
      </c>
      <c r="BQ35" s="267"/>
      <c r="BR35" s="263">
        <f t="shared" ref="BR35" si="590">ROUND(BQ35*$I35,2)</f>
        <v>0</v>
      </c>
      <c r="BS35" s="267"/>
      <c r="BT35" s="263">
        <f t="shared" ref="BT35" si="591">ROUND(BS35*$I35,2)</f>
        <v>0</v>
      </c>
      <c r="BU35" s="268"/>
      <c r="BV35" s="263">
        <f t="shared" ref="BV35" si="592">ROUND(BU35*$I35,2)</f>
        <v>0</v>
      </c>
      <c r="BW35" s="268"/>
      <c r="BX35" s="263">
        <f t="shared" ref="BX35" si="593">ROUND(BW35*$I35,2)</f>
        <v>0</v>
      </c>
      <c r="BY35" s="268"/>
      <c r="BZ35" s="263">
        <f t="shared" ref="BZ35" si="594">ROUND(BY35*$I35,2)</f>
        <v>0</v>
      </c>
      <c r="CA35" s="505">
        <f t="shared" si="465"/>
        <v>0.99999999999999989</v>
      </c>
      <c r="CB35" s="504">
        <f t="shared" si="466"/>
        <v>43148.700000000004</v>
      </c>
      <c r="CC35" s="171">
        <f t="shared" si="33"/>
        <v>0</v>
      </c>
    </row>
    <row r="36" spans="1:81" ht="26.4">
      <c r="A36" s="305" t="s">
        <v>193</v>
      </c>
      <c r="B36" s="315" t="s">
        <v>162</v>
      </c>
      <c r="C36" s="316"/>
      <c r="D36" s="317" t="s">
        <v>177</v>
      </c>
      <c r="E36" s="290" t="s">
        <v>178</v>
      </c>
      <c r="F36" s="291" t="s">
        <v>179</v>
      </c>
      <c r="G36" s="318">
        <v>1663.2</v>
      </c>
      <c r="H36" s="292">
        <v>1.27</v>
      </c>
      <c r="I36" s="293">
        <v>2112.2600000000002</v>
      </c>
      <c r="J36" s="275">
        <f t="shared" si="431"/>
        <v>2.7143721988789782E-5</v>
      </c>
      <c r="K36" s="262"/>
      <c r="L36" s="263">
        <f t="shared" si="432"/>
        <v>0</v>
      </c>
      <c r="M36" s="262"/>
      <c r="N36" s="263">
        <f t="shared" si="432"/>
        <v>0</v>
      </c>
      <c r="O36" s="262"/>
      <c r="P36" s="263">
        <f t="shared" ref="P36" si="595">ROUND(O36*$I36,2)</f>
        <v>0</v>
      </c>
      <c r="Q36" s="262"/>
      <c r="R36" s="263">
        <f t="shared" ref="R36" si="596">ROUND(Q36*$I36,2)</f>
        <v>0</v>
      </c>
      <c r="S36" s="262"/>
      <c r="T36" s="263">
        <f t="shared" ref="T36" si="597">ROUND(S36*$I36,2)</f>
        <v>0</v>
      </c>
      <c r="U36" s="262"/>
      <c r="V36" s="263">
        <f t="shared" ref="V36" si="598">ROUND(U36*$I36,2)</f>
        <v>0</v>
      </c>
      <c r="W36" s="264"/>
      <c r="X36" s="263">
        <f t="shared" ref="X36" si="599">ROUND(W36*$I36,2)</f>
        <v>0</v>
      </c>
      <c r="Y36" s="264"/>
      <c r="Z36" s="263">
        <f t="shared" ref="Z36" si="600">ROUND(Y36*$I36,2)</f>
        <v>0</v>
      </c>
      <c r="AA36" s="265"/>
      <c r="AB36" s="263">
        <f t="shared" ref="AB36" si="601">ROUND(AA36*$I36,2)</f>
        <v>0</v>
      </c>
      <c r="AC36" s="265"/>
      <c r="AD36" s="263">
        <f t="shared" ref="AD36" si="602">ROUND(AC36*$I36,2)</f>
        <v>0</v>
      </c>
      <c r="AE36" s="264">
        <v>0.5</v>
      </c>
      <c r="AF36" s="263">
        <f t="shared" ref="AF36" si="603">ROUND(AE36*$I36,2)</f>
        <v>1056.1300000000001</v>
      </c>
      <c r="AG36" s="266"/>
      <c r="AH36" s="263">
        <f t="shared" ref="AH36" si="604">ROUND(AG36*$I36,2)</f>
        <v>0</v>
      </c>
      <c r="AI36" s="265"/>
      <c r="AJ36" s="263">
        <f t="shared" ref="AJ36" si="605">ROUND(AI36*$I36,2)</f>
        <v>0</v>
      </c>
      <c r="AK36" s="265"/>
      <c r="AL36" s="263">
        <f t="shared" ref="AL36" si="606">ROUND(AK36*$I36,2)</f>
        <v>0</v>
      </c>
      <c r="AM36" s="265"/>
      <c r="AN36" s="263">
        <f t="shared" ref="AN36" si="607">ROUND(AM36*$I36,2)</f>
        <v>0</v>
      </c>
      <c r="AO36" s="265"/>
      <c r="AP36" s="263">
        <f t="shared" ref="AP36" si="608">ROUND(AO36*$I36,2)</f>
        <v>0</v>
      </c>
      <c r="AQ36" s="265"/>
      <c r="AR36" s="263">
        <f t="shared" ref="AR36" si="609">ROUND(AQ36*$I36,2)</f>
        <v>0</v>
      </c>
      <c r="AS36" s="265"/>
      <c r="AT36" s="263">
        <f t="shared" ref="AT36" si="610">ROUND(AS36*$I36,2)</f>
        <v>0</v>
      </c>
      <c r="AU36" s="265"/>
      <c r="AV36" s="263">
        <f t="shared" ref="AV36" si="611">ROUND(AU36*$I36,2)</f>
        <v>0</v>
      </c>
      <c r="AW36" s="265"/>
      <c r="AX36" s="263">
        <f t="shared" ref="AX36" si="612">ROUND(AW36*$I36,2)</f>
        <v>0</v>
      </c>
      <c r="AY36" s="265"/>
      <c r="AZ36" s="263">
        <f t="shared" ref="AZ36" si="613">ROUND(AY36*$I36,2)</f>
        <v>0</v>
      </c>
      <c r="BA36" s="265"/>
      <c r="BB36" s="263">
        <f t="shared" ref="BB36" si="614">ROUND(BA36*$I36,2)</f>
        <v>0</v>
      </c>
      <c r="BC36" s="265"/>
      <c r="BD36" s="263">
        <f t="shared" ref="BD36" si="615">ROUND(BC36*$I36,2)</f>
        <v>0</v>
      </c>
      <c r="BE36" s="264">
        <v>0.5</v>
      </c>
      <c r="BF36" s="263">
        <f t="shared" ref="BF36" si="616">ROUND(BE36*$I36,2)</f>
        <v>1056.1300000000001</v>
      </c>
      <c r="BG36" s="265"/>
      <c r="BH36" s="263">
        <f t="shared" ref="BH36" si="617">ROUND(BG36*$I36,2)</f>
        <v>0</v>
      </c>
      <c r="BI36" s="264"/>
      <c r="BJ36" s="263">
        <f t="shared" ref="BJ36" si="618">ROUND(BI36*$I36,2)</f>
        <v>0</v>
      </c>
      <c r="BK36" s="267"/>
      <c r="BL36" s="263">
        <f t="shared" ref="BL36" si="619">ROUND(BK36*$I36,2)</f>
        <v>0</v>
      </c>
      <c r="BM36" s="267"/>
      <c r="BN36" s="263">
        <f t="shared" ref="BN36" si="620">ROUND(BM36*$I36,2)</f>
        <v>0</v>
      </c>
      <c r="BO36" s="267"/>
      <c r="BP36" s="263">
        <f t="shared" ref="BP36" si="621">ROUND(BO36*$I36,2)</f>
        <v>0</v>
      </c>
      <c r="BQ36" s="267"/>
      <c r="BR36" s="263">
        <f t="shared" ref="BR36" si="622">ROUND(BQ36*$I36,2)</f>
        <v>0</v>
      </c>
      <c r="BS36" s="267"/>
      <c r="BT36" s="263">
        <f t="shared" ref="BT36" si="623">ROUND(BS36*$I36,2)</f>
        <v>0</v>
      </c>
      <c r="BU36" s="268"/>
      <c r="BV36" s="263">
        <f t="shared" ref="BV36" si="624">ROUND(BU36*$I36,2)</f>
        <v>0</v>
      </c>
      <c r="BW36" s="268"/>
      <c r="BX36" s="263">
        <f t="shared" ref="BX36" si="625">ROUND(BW36*$I36,2)</f>
        <v>0</v>
      </c>
      <c r="BY36" s="268"/>
      <c r="BZ36" s="263">
        <f t="shared" ref="BZ36" si="626">ROUND(BY36*$I36,2)</f>
        <v>0</v>
      </c>
      <c r="CA36" s="505">
        <f t="shared" si="465"/>
        <v>1</v>
      </c>
      <c r="CB36" s="504">
        <f t="shared" si="466"/>
        <v>2112.2600000000002</v>
      </c>
      <c r="CC36" s="171">
        <f t="shared" si="33"/>
        <v>0</v>
      </c>
    </row>
    <row r="37" spans="1:81" s="187" customFormat="1" ht="15.6" customHeight="1">
      <c r="A37" s="295"/>
      <c r="B37" s="296"/>
      <c r="C37" s="297"/>
      <c r="D37" s="297"/>
      <c r="E37" s="319" t="s">
        <v>180</v>
      </c>
      <c r="F37" s="297"/>
      <c r="G37" s="297"/>
      <c r="H37" s="298"/>
      <c r="I37" s="299">
        <f>SUBTOTAL(109,I31:I36)</f>
        <v>163535.51</v>
      </c>
      <c r="J37" s="320"/>
      <c r="K37" s="301">
        <f>+L37/$I37</f>
        <v>0</v>
      </c>
      <c r="L37" s="299">
        <f>SUBTOTAL(109,L31:L36)</f>
        <v>0</v>
      </c>
      <c r="M37" s="301">
        <f t="shared" ref="M37" si="627">+N37/$I37</f>
        <v>0</v>
      </c>
      <c r="N37" s="299">
        <f t="shared" ref="N37" si="628">SUBTOTAL(109,N31:N36)</f>
        <v>0</v>
      </c>
      <c r="O37" s="301">
        <f t="shared" ref="O37" si="629">+P37/$I37</f>
        <v>0</v>
      </c>
      <c r="P37" s="299">
        <f t="shared" ref="P37" si="630">SUBTOTAL(109,P31:P36)</f>
        <v>0</v>
      </c>
      <c r="Q37" s="301">
        <f t="shared" ref="Q37" si="631">+R37/$I37</f>
        <v>0</v>
      </c>
      <c r="R37" s="299">
        <f t="shared" ref="R37" si="632">SUBTOTAL(109,R31:R36)</f>
        <v>0</v>
      </c>
      <c r="S37" s="301">
        <f t="shared" ref="S37" si="633">+T37/$I37</f>
        <v>0</v>
      </c>
      <c r="T37" s="299">
        <f t="shared" ref="T37" si="634">SUBTOTAL(109,T31:T36)</f>
        <v>0</v>
      </c>
      <c r="U37" s="301">
        <f t="shared" ref="U37" si="635">+V37/$I37</f>
        <v>0</v>
      </c>
      <c r="V37" s="299">
        <f t="shared" ref="V37" si="636">SUBTOTAL(109,V31:V36)</f>
        <v>0</v>
      </c>
      <c r="W37" s="301">
        <f t="shared" ref="W37" si="637">+X37/$I37</f>
        <v>0</v>
      </c>
      <c r="X37" s="299">
        <f t="shared" ref="X37" si="638">SUBTOTAL(109,X31:X36)</f>
        <v>0</v>
      </c>
      <c r="Y37" s="301">
        <f t="shared" ref="Y37" si="639">+Z37/$I37</f>
        <v>9.870840895656241E-2</v>
      </c>
      <c r="Z37" s="299">
        <f t="shared" ref="Z37" si="640">SUBTOTAL(109,Z31:Z36)</f>
        <v>16142.330000000002</v>
      </c>
      <c r="AA37" s="301">
        <f t="shared" ref="AA37" si="641">+AB37/$I37</f>
        <v>9.870840895656241E-2</v>
      </c>
      <c r="AB37" s="299">
        <f t="shared" ref="AB37" si="642">SUBTOTAL(109,AB31:AB36)</f>
        <v>16142.330000000002</v>
      </c>
      <c r="AC37" s="301">
        <f t="shared" ref="AC37" si="643">+AD37/$I37</f>
        <v>9.870840895656241E-2</v>
      </c>
      <c r="AD37" s="299">
        <f t="shared" ref="AD37" si="644">SUBTOTAL(109,AD31:AD36)</f>
        <v>16142.330000000002</v>
      </c>
      <c r="AE37" s="301">
        <f t="shared" ref="AE37" si="645">+AF37/$I37</f>
        <v>0.10516651704574745</v>
      </c>
      <c r="AF37" s="299">
        <f t="shared" ref="AF37" si="646">SUBTOTAL(109,AF31:AF36)</f>
        <v>17198.460000000003</v>
      </c>
      <c r="AG37" s="301">
        <f t="shared" ref="AG37" si="647">+AH37/$I37</f>
        <v>9.870840895656241E-2</v>
      </c>
      <c r="AH37" s="299">
        <f t="shared" ref="AH37" si="648">SUBTOTAL(109,AH31:AH36)</f>
        <v>16142.330000000002</v>
      </c>
      <c r="AI37" s="301">
        <f t="shared" ref="AI37" si="649">+AJ37/$I37</f>
        <v>9.870840895656241E-2</v>
      </c>
      <c r="AJ37" s="299">
        <f t="shared" ref="AJ37" si="650">SUBTOTAL(109,AJ31:AJ36)</f>
        <v>16142.330000000002</v>
      </c>
      <c r="AK37" s="301">
        <f t="shared" ref="AK37" si="651">+AL37/$I37</f>
        <v>9.870840895656241E-2</v>
      </c>
      <c r="AL37" s="299">
        <f t="shared" ref="AL37" si="652">SUBTOTAL(109,AL31:AL36)</f>
        <v>16142.330000000002</v>
      </c>
      <c r="AM37" s="301">
        <f t="shared" ref="AM37" si="653">+AN37/$I37</f>
        <v>9.870840895656241E-2</v>
      </c>
      <c r="AN37" s="299">
        <f t="shared" ref="AN37" si="654">SUBTOTAL(109,AN31:AN36)</f>
        <v>16142.330000000002</v>
      </c>
      <c r="AO37" s="301">
        <f t="shared" ref="AO37" si="655">+AP37/$I37</f>
        <v>9.870840895656241E-2</v>
      </c>
      <c r="AP37" s="299">
        <f t="shared" ref="AP37" si="656">SUBTOTAL(109,AP31:AP36)</f>
        <v>16142.330000000002</v>
      </c>
      <c r="AQ37" s="301">
        <f t="shared" ref="AQ37" si="657">+AR37/$I37</f>
        <v>9.870840895656241E-2</v>
      </c>
      <c r="AR37" s="299">
        <f t="shared" ref="AR37" si="658">SUBTOTAL(109,AR31:AR36)</f>
        <v>16142.330000000002</v>
      </c>
      <c r="AS37" s="301">
        <f t="shared" ref="AS37" si="659">+AT37/$I37</f>
        <v>0</v>
      </c>
      <c r="AT37" s="299">
        <f t="shared" ref="AT37" si="660">SUBTOTAL(109,AT31:AT36)</f>
        <v>0</v>
      </c>
      <c r="AU37" s="301">
        <f t="shared" ref="AU37" si="661">+AV37/$I37</f>
        <v>0</v>
      </c>
      <c r="AV37" s="299">
        <f t="shared" ref="AV37" si="662">SUBTOTAL(109,AV31:AV36)</f>
        <v>0</v>
      </c>
      <c r="AW37" s="301">
        <f t="shared" ref="AW37" si="663">+AX37/$I37</f>
        <v>0</v>
      </c>
      <c r="AX37" s="299">
        <f t="shared" ref="AX37" si="664">SUBTOTAL(109,AX31:AX36)</f>
        <v>0</v>
      </c>
      <c r="AY37" s="301">
        <f t="shared" ref="AY37" si="665">+AZ37/$I37</f>
        <v>0</v>
      </c>
      <c r="AZ37" s="299">
        <f t="shared" ref="AZ37" si="666">SUBTOTAL(109,AZ31:AZ36)</f>
        <v>0</v>
      </c>
      <c r="BA37" s="301">
        <f t="shared" ref="BA37" si="667">+BB37/$I37</f>
        <v>0</v>
      </c>
      <c r="BB37" s="299">
        <f t="shared" ref="BB37" si="668">SUBTOTAL(109,BB31:BB36)</f>
        <v>0</v>
      </c>
      <c r="BC37" s="301">
        <f t="shared" ref="BC37" si="669">+BD37/$I37</f>
        <v>0</v>
      </c>
      <c r="BD37" s="299">
        <f t="shared" ref="BD37" si="670">SUBTOTAL(109,BD31:BD36)</f>
        <v>0</v>
      </c>
      <c r="BE37" s="301">
        <f t="shared" ref="BE37" si="671">+BF37/$I37</f>
        <v>6.4581080891850341E-3</v>
      </c>
      <c r="BF37" s="299">
        <f t="shared" ref="BF37" si="672">SUBTOTAL(109,BF31:BF36)</f>
        <v>1056.1300000000001</v>
      </c>
      <c r="BG37" s="301">
        <f t="shared" ref="BG37" si="673">+BH37/$I37</f>
        <v>0</v>
      </c>
      <c r="BH37" s="299">
        <f t="shared" ref="BH37" si="674">SUBTOTAL(109,BH31:BH36)</f>
        <v>0</v>
      </c>
      <c r="BI37" s="301">
        <f t="shared" ref="BI37" si="675">+BJ37/$I37</f>
        <v>0</v>
      </c>
      <c r="BJ37" s="299">
        <f t="shared" ref="BJ37" si="676">SUBTOTAL(109,BJ31:BJ36)</f>
        <v>0</v>
      </c>
      <c r="BK37" s="301">
        <f t="shared" ref="BK37" si="677">+BL37/$I37</f>
        <v>0</v>
      </c>
      <c r="BL37" s="299">
        <f t="shared" ref="BL37" si="678">SUBTOTAL(109,BL31:BL36)</f>
        <v>0</v>
      </c>
      <c r="BM37" s="301">
        <f t="shared" ref="BM37" si="679">+BN37/$I37</f>
        <v>0</v>
      </c>
      <c r="BN37" s="299">
        <f t="shared" ref="BN37" si="680">SUBTOTAL(109,BN31:BN36)</f>
        <v>0</v>
      </c>
      <c r="BO37" s="301">
        <f t="shared" ref="BO37" si="681">+BP37/$I37</f>
        <v>0</v>
      </c>
      <c r="BP37" s="299">
        <f t="shared" ref="BP37" si="682">SUBTOTAL(109,BP31:BP36)</f>
        <v>0</v>
      </c>
      <c r="BQ37" s="301">
        <f t="shared" ref="BQ37" si="683">+BR37/$I37</f>
        <v>0</v>
      </c>
      <c r="BR37" s="299">
        <f t="shared" ref="BR37" si="684">SUBTOTAL(109,BR31:BR36)</f>
        <v>0</v>
      </c>
      <c r="BS37" s="301">
        <f t="shared" ref="BS37" si="685">+BT37/$I37</f>
        <v>0</v>
      </c>
      <c r="BT37" s="299">
        <f t="shared" ref="BT37" si="686">SUBTOTAL(109,BT31:BT36)</f>
        <v>0</v>
      </c>
      <c r="BU37" s="301">
        <f t="shared" ref="BU37" si="687">+BV37/$I37</f>
        <v>0</v>
      </c>
      <c r="BV37" s="299">
        <f t="shared" ref="BV37" si="688">SUBTOTAL(109,BV31:BV36)</f>
        <v>0</v>
      </c>
      <c r="BW37" s="301">
        <f t="shared" ref="BW37" si="689">+BX37/$I37</f>
        <v>0</v>
      </c>
      <c r="BX37" s="299">
        <f t="shared" ref="BX37" si="690">SUBTOTAL(109,BX31:BX36)</f>
        <v>0</v>
      </c>
      <c r="BY37" s="301">
        <f t="shared" ref="BY37" si="691">+BZ37/$I37</f>
        <v>0</v>
      </c>
      <c r="BZ37" s="299">
        <f t="shared" ref="BZ37" si="692">SUBTOTAL(109,BZ31:BZ36)</f>
        <v>0</v>
      </c>
      <c r="CA37" s="235">
        <f>+CB37/I37</f>
        <v>1.0000003057439939</v>
      </c>
      <c r="CB37" s="234">
        <f>SUBTOTAL(109,CB31:CB36)</f>
        <v>163535.56</v>
      </c>
      <c r="CC37" s="188">
        <f t="shared" si="33"/>
        <v>-4.9999999988358468E-2</v>
      </c>
    </row>
    <row r="38" spans="1:81" ht="13.2">
      <c r="A38" s="321" t="s">
        <v>195</v>
      </c>
      <c r="B38" s="629" t="s">
        <v>182</v>
      </c>
      <c r="C38" s="630"/>
      <c r="D38" s="630"/>
      <c r="E38" s="630"/>
      <c r="F38" s="322"/>
      <c r="G38" s="322"/>
      <c r="H38" s="322"/>
      <c r="I38" s="323"/>
      <c r="J38" s="233"/>
      <c r="K38" s="262"/>
      <c r="L38" s="263"/>
      <c r="M38" s="262"/>
      <c r="N38" s="263"/>
      <c r="O38" s="262"/>
      <c r="P38" s="263"/>
      <c r="Q38" s="262"/>
      <c r="R38" s="263"/>
      <c r="S38" s="262"/>
      <c r="T38" s="263"/>
      <c r="U38" s="262"/>
      <c r="V38" s="263"/>
      <c r="W38" s="264"/>
      <c r="X38" s="263"/>
      <c r="Y38" s="264"/>
      <c r="Z38" s="263"/>
      <c r="AA38" s="265"/>
      <c r="AB38" s="263"/>
      <c r="AC38" s="265"/>
      <c r="AD38" s="263"/>
      <c r="AE38" s="265"/>
      <c r="AF38" s="263"/>
      <c r="AG38" s="266"/>
      <c r="AH38" s="263"/>
      <c r="AI38" s="265"/>
      <c r="AJ38" s="263"/>
      <c r="AK38" s="265"/>
      <c r="AL38" s="263"/>
      <c r="AM38" s="265"/>
      <c r="AN38" s="263"/>
      <c r="AO38" s="265"/>
      <c r="AP38" s="263"/>
      <c r="AQ38" s="265"/>
      <c r="AR38" s="263"/>
      <c r="AS38" s="265"/>
      <c r="AT38" s="263"/>
      <c r="AU38" s="265"/>
      <c r="AV38" s="263"/>
      <c r="AW38" s="265"/>
      <c r="AX38" s="263"/>
      <c r="AY38" s="265"/>
      <c r="AZ38" s="263"/>
      <c r="BA38" s="265"/>
      <c r="BB38" s="263"/>
      <c r="BC38" s="265"/>
      <c r="BD38" s="263"/>
      <c r="BE38" s="264"/>
      <c r="BF38" s="263"/>
      <c r="BG38" s="265"/>
      <c r="BH38" s="263"/>
      <c r="BI38" s="264"/>
      <c r="BJ38" s="263"/>
      <c r="BK38" s="267"/>
      <c r="BL38" s="263"/>
      <c r="BM38" s="267"/>
      <c r="BN38" s="263"/>
      <c r="BO38" s="267"/>
      <c r="BP38" s="263"/>
      <c r="BQ38" s="267"/>
      <c r="BR38" s="263"/>
      <c r="BS38" s="267"/>
      <c r="BT38" s="263"/>
      <c r="BU38" s="268"/>
      <c r="BV38" s="263"/>
      <c r="BW38" s="268"/>
      <c r="BX38" s="263"/>
      <c r="BY38" s="268"/>
      <c r="BZ38" s="263"/>
      <c r="CA38" s="503"/>
      <c r="CC38" s="171">
        <f t="shared" si="33"/>
        <v>0</v>
      </c>
    </row>
    <row r="39" spans="1:81" s="118" customFormat="1" ht="39.6">
      <c r="A39" s="305" t="s">
        <v>197</v>
      </c>
      <c r="B39" s="315" t="s">
        <v>162</v>
      </c>
      <c r="C39" s="316"/>
      <c r="D39" s="291" t="s">
        <v>184</v>
      </c>
      <c r="E39" s="290" t="s">
        <v>185</v>
      </c>
      <c r="F39" s="291" t="s">
        <v>186</v>
      </c>
      <c r="G39" s="324">
        <v>1011.53</v>
      </c>
      <c r="H39" s="292">
        <v>47.61</v>
      </c>
      <c r="I39" s="293">
        <v>48158.94</v>
      </c>
      <c r="J39" s="275">
        <f t="shared" ref="J39:J52" si="693">+I39/$I$467</f>
        <v>6.1886930521564949E-4</v>
      </c>
      <c r="K39" s="262"/>
      <c r="L39" s="263">
        <f t="shared" ref="L39:N52" si="694">ROUND(K39*$I39,2)</f>
        <v>0</v>
      </c>
      <c r="M39" s="262"/>
      <c r="N39" s="263">
        <f t="shared" si="694"/>
        <v>0</v>
      </c>
      <c r="O39" s="262"/>
      <c r="P39" s="263">
        <f t="shared" ref="P39" si="695">ROUND(O39*$I39,2)</f>
        <v>0</v>
      </c>
      <c r="Q39" s="262"/>
      <c r="R39" s="263">
        <f t="shared" ref="R39" si="696">ROUND(Q39*$I39,2)</f>
        <v>0</v>
      </c>
      <c r="S39" s="262"/>
      <c r="T39" s="263">
        <f t="shared" ref="T39" si="697">ROUND(S39*$I39,2)</f>
        <v>0</v>
      </c>
      <c r="U39" s="262"/>
      <c r="V39" s="263">
        <f t="shared" ref="V39" si="698">ROUND(U39*$I39,2)</f>
        <v>0</v>
      </c>
      <c r="W39" s="264">
        <v>1</v>
      </c>
      <c r="X39" s="263">
        <f t="shared" ref="X39" si="699">ROUND(W39*$I39,2)</f>
        <v>48158.94</v>
      </c>
      <c r="Y39" s="264"/>
      <c r="Z39" s="263">
        <f t="shared" ref="Z39" si="700">ROUND(Y39*$I39,2)</f>
        <v>0</v>
      </c>
      <c r="AA39" s="265"/>
      <c r="AB39" s="263">
        <f t="shared" ref="AB39" si="701">ROUND(AA39*$I39,2)</f>
        <v>0</v>
      </c>
      <c r="AC39" s="265"/>
      <c r="AD39" s="263">
        <f t="shared" ref="AD39" si="702">ROUND(AC39*$I39,2)</f>
        <v>0</v>
      </c>
      <c r="AE39" s="265"/>
      <c r="AF39" s="263">
        <f t="shared" ref="AF39" si="703">ROUND(AE39*$I39,2)</f>
        <v>0</v>
      </c>
      <c r="AG39" s="266"/>
      <c r="AH39" s="263">
        <f t="shared" ref="AH39" si="704">ROUND(AG39*$I39,2)</f>
        <v>0</v>
      </c>
      <c r="AI39" s="265"/>
      <c r="AJ39" s="263">
        <f t="shared" ref="AJ39" si="705">ROUND(AI39*$I39,2)</f>
        <v>0</v>
      </c>
      <c r="AK39" s="265"/>
      <c r="AL39" s="263">
        <f t="shared" ref="AL39" si="706">ROUND(AK39*$I39,2)</f>
        <v>0</v>
      </c>
      <c r="AM39" s="265"/>
      <c r="AN39" s="263">
        <f t="shared" ref="AN39" si="707">ROUND(AM39*$I39,2)</f>
        <v>0</v>
      </c>
      <c r="AO39" s="265"/>
      <c r="AP39" s="263">
        <f t="shared" ref="AP39" si="708">ROUND(AO39*$I39,2)</f>
        <v>0</v>
      </c>
      <c r="AQ39" s="265"/>
      <c r="AR39" s="263">
        <f t="shared" ref="AR39" si="709">ROUND(AQ39*$I39,2)</f>
        <v>0</v>
      </c>
      <c r="AS39" s="265"/>
      <c r="AT39" s="263">
        <f t="shared" ref="AT39" si="710">ROUND(AS39*$I39,2)</f>
        <v>0</v>
      </c>
      <c r="AU39" s="265"/>
      <c r="AV39" s="263">
        <f t="shared" ref="AV39" si="711">ROUND(AU39*$I39,2)</f>
        <v>0</v>
      </c>
      <c r="AW39" s="265"/>
      <c r="AX39" s="263">
        <f t="shared" ref="AX39" si="712">ROUND(AW39*$I39,2)</f>
        <v>0</v>
      </c>
      <c r="AY39" s="265"/>
      <c r="AZ39" s="263">
        <f t="shared" ref="AZ39" si="713">ROUND(AY39*$I39,2)</f>
        <v>0</v>
      </c>
      <c r="BA39" s="265"/>
      <c r="BB39" s="263">
        <f t="shared" ref="BB39" si="714">ROUND(BA39*$I39,2)</f>
        <v>0</v>
      </c>
      <c r="BC39" s="265"/>
      <c r="BD39" s="263">
        <f t="shared" ref="BD39" si="715">ROUND(BC39*$I39,2)</f>
        <v>0</v>
      </c>
      <c r="BE39" s="264"/>
      <c r="BF39" s="263">
        <f t="shared" ref="BF39" si="716">ROUND(BE39*$I39,2)</f>
        <v>0</v>
      </c>
      <c r="BG39" s="265"/>
      <c r="BH39" s="263">
        <f t="shared" ref="BH39" si="717">ROUND(BG39*$I39,2)</f>
        <v>0</v>
      </c>
      <c r="BI39" s="264"/>
      <c r="BJ39" s="263">
        <f t="shared" ref="BJ39" si="718">ROUND(BI39*$I39,2)</f>
        <v>0</v>
      </c>
      <c r="BK39" s="267"/>
      <c r="BL39" s="263">
        <f t="shared" ref="BL39" si="719">ROUND(BK39*$I39,2)</f>
        <v>0</v>
      </c>
      <c r="BM39" s="267"/>
      <c r="BN39" s="263">
        <f t="shared" ref="BN39" si="720">ROUND(BM39*$I39,2)</f>
        <v>0</v>
      </c>
      <c r="BO39" s="267"/>
      <c r="BP39" s="263">
        <f t="shared" ref="BP39" si="721">ROUND(BO39*$I39,2)</f>
        <v>0</v>
      </c>
      <c r="BQ39" s="267"/>
      <c r="BR39" s="263">
        <f t="shared" ref="BR39" si="722">ROUND(BQ39*$I39,2)</f>
        <v>0</v>
      </c>
      <c r="BS39" s="267"/>
      <c r="BT39" s="263">
        <f t="shared" ref="BT39" si="723">ROUND(BS39*$I39,2)</f>
        <v>0</v>
      </c>
      <c r="BU39" s="268"/>
      <c r="BV39" s="263">
        <f t="shared" ref="BV39" si="724">ROUND(BU39*$I39,2)</f>
        <v>0</v>
      </c>
      <c r="BW39" s="268"/>
      <c r="BX39" s="263">
        <f t="shared" ref="BX39" si="725">ROUND(BW39*$I39,2)</f>
        <v>0</v>
      </c>
      <c r="BY39" s="268"/>
      <c r="BZ39" s="263">
        <f t="shared" ref="BZ39" si="726">ROUND(BY39*$I39,2)</f>
        <v>0</v>
      </c>
      <c r="CA39" s="505">
        <f t="shared" ref="CA39:CA52" si="727">+BY39+BW39+BU39+BS39+BQ39+BO39+BM39+BK39+BI39+BG39+BE39+BC39+BA39+AY39+AW39+AU39+AS39+AQ39+AO39+AM39+AK39+AI39+AG39+AE39+AC39+AA39+Y39+W39+U39+S39+Q39+O39+M39+K39</f>
        <v>1</v>
      </c>
      <c r="CB39" s="504">
        <f t="shared" ref="CB39:CB52" si="728">+BZ39+BX39+BV39+BT39+BR39+BP39+BN39+BL39+BJ39+BH39+BF39+BD39+BB39+AZ39+AX39+AV39+AT39+AR39+AP39+AN39+AL39+AJ39+AH39+AF39+AD39+AB39+Z39+X39+V39+T39+R39+P39+N39+L39</f>
        <v>48158.94</v>
      </c>
      <c r="CC39" s="171">
        <f t="shared" si="33"/>
        <v>0</v>
      </c>
    </row>
    <row r="40" spans="1:81" ht="39.6">
      <c r="A40" s="305" t="s">
        <v>199</v>
      </c>
      <c r="B40" s="315" t="s">
        <v>162</v>
      </c>
      <c r="C40" s="316"/>
      <c r="D40" s="291">
        <v>93207</v>
      </c>
      <c r="E40" s="290" t="s">
        <v>866</v>
      </c>
      <c r="F40" s="291" t="s">
        <v>186</v>
      </c>
      <c r="G40" s="324">
        <v>50</v>
      </c>
      <c r="H40" s="292">
        <v>543.83000000000004</v>
      </c>
      <c r="I40" s="293">
        <v>27191.5</v>
      </c>
      <c r="J40" s="275">
        <f t="shared" si="693"/>
        <v>3.4942597807948703E-4</v>
      </c>
      <c r="K40" s="262"/>
      <c r="L40" s="263">
        <f t="shared" si="694"/>
        <v>0</v>
      </c>
      <c r="M40" s="262"/>
      <c r="N40" s="263">
        <f t="shared" si="694"/>
        <v>0</v>
      </c>
      <c r="O40" s="262"/>
      <c r="P40" s="263">
        <f t="shared" ref="P40" si="729">ROUND(O40*$I40,2)</f>
        <v>0</v>
      </c>
      <c r="Q40" s="262"/>
      <c r="R40" s="263">
        <f t="shared" ref="R40" si="730">ROUND(Q40*$I40,2)</f>
        <v>0</v>
      </c>
      <c r="S40" s="262"/>
      <c r="T40" s="263">
        <f t="shared" ref="T40" si="731">ROUND(S40*$I40,2)</f>
        <v>0</v>
      </c>
      <c r="U40" s="262"/>
      <c r="V40" s="263">
        <f t="shared" ref="V40" si="732">ROUND(U40*$I40,2)</f>
        <v>0</v>
      </c>
      <c r="W40" s="264">
        <v>1</v>
      </c>
      <c r="X40" s="263">
        <f t="shared" ref="X40" si="733">ROUND(W40*$I40,2)</f>
        <v>27191.5</v>
      </c>
      <c r="Y40" s="264"/>
      <c r="Z40" s="263">
        <f t="shared" ref="Z40" si="734">ROUND(Y40*$I40,2)</f>
        <v>0</v>
      </c>
      <c r="AA40" s="265"/>
      <c r="AB40" s="263">
        <f t="shared" ref="AB40" si="735">ROUND(AA40*$I40,2)</f>
        <v>0</v>
      </c>
      <c r="AC40" s="265"/>
      <c r="AD40" s="263">
        <f t="shared" ref="AD40" si="736">ROUND(AC40*$I40,2)</f>
        <v>0</v>
      </c>
      <c r="AE40" s="265"/>
      <c r="AF40" s="263">
        <f t="shared" ref="AF40" si="737">ROUND(AE40*$I40,2)</f>
        <v>0</v>
      </c>
      <c r="AG40" s="266"/>
      <c r="AH40" s="263">
        <f t="shared" ref="AH40" si="738">ROUND(AG40*$I40,2)</f>
        <v>0</v>
      </c>
      <c r="AI40" s="265"/>
      <c r="AJ40" s="263">
        <f t="shared" ref="AJ40" si="739">ROUND(AI40*$I40,2)</f>
        <v>0</v>
      </c>
      <c r="AK40" s="265"/>
      <c r="AL40" s="263">
        <f t="shared" ref="AL40" si="740">ROUND(AK40*$I40,2)</f>
        <v>0</v>
      </c>
      <c r="AM40" s="265"/>
      <c r="AN40" s="263">
        <f t="shared" ref="AN40" si="741">ROUND(AM40*$I40,2)</f>
        <v>0</v>
      </c>
      <c r="AO40" s="265"/>
      <c r="AP40" s="263">
        <f t="shared" ref="AP40" si="742">ROUND(AO40*$I40,2)</f>
        <v>0</v>
      </c>
      <c r="AQ40" s="265"/>
      <c r="AR40" s="263">
        <f t="shared" ref="AR40" si="743">ROUND(AQ40*$I40,2)</f>
        <v>0</v>
      </c>
      <c r="AS40" s="265"/>
      <c r="AT40" s="263">
        <f t="shared" ref="AT40" si="744">ROUND(AS40*$I40,2)</f>
        <v>0</v>
      </c>
      <c r="AU40" s="265"/>
      <c r="AV40" s="263">
        <f t="shared" ref="AV40" si="745">ROUND(AU40*$I40,2)</f>
        <v>0</v>
      </c>
      <c r="AW40" s="265"/>
      <c r="AX40" s="263">
        <f t="shared" ref="AX40" si="746">ROUND(AW40*$I40,2)</f>
        <v>0</v>
      </c>
      <c r="AY40" s="265"/>
      <c r="AZ40" s="263">
        <f t="shared" ref="AZ40" si="747">ROUND(AY40*$I40,2)</f>
        <v>0</v>
      </c>
      <c r="BA40" s="265"/>
      <c r="BB40" s="263">
        <f t="shared" ref="BB40" si="748">ROUND(BA40*$I40,2)</f>
        <v>0</v>
      </c>
      <c r="BC40" s="265"/>
      <c r="BD40" s="263">
        <f t="shared" ref="BD40" si="749">ROUND(BC40*$I40,2)</f>
        <v>0</v>
      </c>
      <c r="BE40" s="264"/>
      <c r="BF40" s="263">
        <f t="shared" ref="BF40" si="750">ROUND(BE40*$I40,2)</f>
        <v>0</v>
      </c>
      <c r="BG40" s="265"/>
      <c r="BH40" s="263">
        <f t="shared" ref="BH40" si="751">ROUND(BG40*$I40,2)</f>
        <v>0</v>
      </c>
      <c r="BI40" s="264"/>
      <c r="BJ40" s="263">
        <f t="shared" ref="BJ40" si="752">ROUND(BI40*$I40,2)</f>
        <v>0</v>
      </c>
      <c r="BK40" s="267"/>
      <c r="BL40" s="263">
        <f t="shared" ref="BL40" si="753">ROUND(BK40*$I40,2)</f>
        <v>0</v>
      </c>
      <c r="BM40" s="267"/>
      <c r="BN40" s="263">
        <f t="shared" ref="BN40" si="754">ROUND(BM40*$I40,2)</f>
        <v>0</v>
      </c>
      <c r="BO40" s="267"/>
      <c r="BP40" s="263">
        <f t="shared" ref="BP40" si="755">ROUND(BO40*$I40,2)</f>
        <v>0</v>
      </c>
      <c r="BQ40" s="267"/>
      <c r="BR40" s="263">
        <f t="shared" ref="BR40" si="756">ROUND(BQ40*$I40,2)</f>
        <v>0</v>
      </c>
      <c r="BS40" s="267"/>
      <c r="BT40" s="263">
        <f t="shared" ref="BT40" si="757">ROUND(BS40*$I40,2)</f>
        <v>0</v>
      </c>
      <c r="BU40" s="268"/>
      <c r="BV40" s="263">
        <f t="shared" ref="BV40" si="758">ROUND(BU40*$I40,2)</f>
        <v>0</v>
      </c>
      <c r="BW40" s="268"/>
      <c r="BX40" s="263">
        <f t="shared" ref="BX40" si="759">ROUND(BW40*$I40,2)</f>
        <v>0</v>
      </c>
      <c r="BY40" s="268"/>
      <c r="BZ40" s="263">
        <f t="shared" ref="BZ40" si="760">ROUND(BY40*$I40,2)</f>
        <v>0</v>
      </c>
      <c r="CA40" s="505">
        <f t="shared" si="727"/>
        <v>1</v>
      </c>
      <c r="CB40" s="504">
        <f t="shared" si="728"/>
        <v>27191.5</v>
      </c>
      <c r="CC40" s="171">
        <f t="shared" si="33"/>
        <v>0</v>
      </c>
    </row>
    <row r="41" spans="1:81" ht="39.6">
      <c r="A41" s="305" t="s">
        <v>456</v>
      </c>
      <c r="B41" s="315" t="s">
        <v>162</v>
      </c>
      <c r="C41" s="316"/>
      <c r="D41" s="291">
        <v>93208</v>
      </c>
      <c r="E41" s="290" t="s">
        <v>867</v>
      </c>
      <c r="F41" s="291" t="s">
        <v>186</v>
      </c>
      <c r="G41" s="324">
        <v>36</v>
      </c>
      <c r="H41" s="292">
        <v>429.19</v>
      </c>
      <c r="I41" s="293">
        <v>15450.84</v>
      </c>
      <c r="J41" s="275">
        <f t="shared" si="693"/>
        <v>1.9855193274183702E-4</v>
      </c>
      <c r="K41" s="262"/>
      <c r="L41" s="263">
        <f t="shared" si="694"/>
        <v>0</v>
      </c>
      <c r="M41" s="262"/>
      <c r="N41" s="263">
        <f t="shared" si="694"/>
        <v>0</v>
      </c>
      <c r="O41" s="262"/>
      <c r="P41" s="263">
        <f t="shared" ref="P41" si="761">ROUND(O41*$I41,2)</f>
        <v>0</v>
      </c>
      <c r="Q41" s="262"/>
      <c r="R41" s="263">
        <f t="shared" ref="R41" si="762">ROUND(Q41*$I41,2)</f>
        <v>0</v>
      </c>
      <c r="S41" s="262"/>
      <c r="T41" s="263">
        <f t="shared" ref="T41" si="763">ROUND(S41*$I41,2)</f>
        <v>0</v>
      </c>
      <c r="U41" s="262"/>
      <c r="V41" s="263">
        <f t="shared" ref="V41" si="764">ROUND(U41*$I41,2)</f>
        <v>0</v>
      </c>
      <c r="W41" s="264">
        <v>1</v>
      </c>
      <c r="X41" s="263">
        <f t="shared" ref="X41" si="765">ROUND(W41*$I41,2)</f>
        <v>15450.84</v>
      </c>
      <c r="Y41" s="264"/>
      <c r="Z41" s="263">
        <f t="shared" ref="Z41" si="766">ROUND(Y41*$I41,2)</f>
        <v>0</v>
      </c>
      <c r="AA41" s="265"/>
      <c r="AB41" s="263">
        <f t="shared" ref="AB41" si="767">ROUND(AA41*$I41,2)</f>
        <v>0</v>
      </c>
      <c r="AC41" s="265"/>
      <c r="AD41" s="263">
        <f t="shared" ref="AD41" si="768">ROUND(AC41*$I41,2)</f>
        <v>0</v>
      </c>
      <c r="AE41" s="265"/>
      <c r="AF41" s="263">
        <f t="shared" ref="AF41" si="769">ROUND(AE41*$I41,2)</f>
        <v>0</v>
      </c>
      <c r="AG41" s="266"/>
      <c r="AH41" s="263">
        <f t="shared" ref="AH41" si="770">ROUND(AG41*$I41,2)</f>
        <v>0</v>
      </c>
      <c r="AI41" s="265"/>
      <c r="AJ41" s="263">
        <f t="shared" ref="AJ41" si="771">ROUND(AI41*$I41,2)</f>
        <v>0</v>
      </c>
      <c r="AK41" s="265"/>
      <c r="AL41" s="263">
        <f t="shared" ref="AL41" si="772">ROUND(AK41*$I41,2)</f>
        <v>0</v>
      </c>
      <c r="AM41" s="265"/>
      <c r="AN41" s="263">
        <f t="shared" ref="AN41" si="773">ROUND(AM41*$I41,2)</f>
        <v>0</v>
      </c>
      <c r="AO41" s="265"/>
      <c r="AP41" s="263">
        <f t="shared" ref="AP41" si="774">ROUND(AO41*$I41,2)</f>
        <v>0</v>
      </c>
      <c r="AQ41" s="265"/>
      <c r="AR41" s="263">
        <f t="shared" ref="AR41" si="775">ROUND(AQ41*$I41,2)</f>
        <v>0</v>
      </c>
      <c r="AS41" s="265"/>
      <c r="AT41" s="263">
        <f t="shared" ref="AT41" si="776">ROUND(AS41*$I41,2)</f>
        <v>0</v>
      </c>
      <c r="AU41" s="265"/>
      <c r="AV41" s="263">
        <f t="shared" ref="AV41" si="777">ROUND(AU41*$I41,2)</f>
        <v>0</v>
      </c>
      <c r="AW41" s="265"/>
      <c r="AX41" s="263">
        <f t="shared" ref="AX41" si="778">ROUND(AW41*$I41,2)</f>
        <v>0</v>
      </c>
      <c r="AY41" s="265"/>
      <c r="AZ41" s="263">
        <f t="shared" ref="AZ41" si="779">ROUND(AY41*$I41,2)</f>
        <v>0</v>
      </c>
      <c r="BA41" s="265"/>
      <c r="BB41" s="263">
        <f t="shared" ref="BB41" si="780">ROUND(BA41*$I41,2)</f>
        <v>0</v>
      </c>
      <c r="BC41" s="265"/>
      <c r="BD41" s="263">
        <f t="shared" ref="BD41" si="781">ROUND(BC41*$I41,2)</f>
        <v>0</v>
      </c>
      <c r="BE41" s="264"/>
      <c r="BF41" s="263">
        <f t="shared" ref="BF41" si="782">ROUND(BE41*$I41,2)</f>
        <v>0</v>
      </c>
      <c r="BG41" s="265"/>
      <c r="BH41" s="263">
        <f t="shared" ref="BH41" si="783">ROUND(BG41*$I41,2)</f>
        <v>0</v>
      </c>
      <c r="BI41" s="264"/>
      <c r="BJ41" s="263">
        <f t="shared" ref="BJ41" si="784">ROUND(BI41*$I41,2)</f>
        <v>0</v>
      </c>
      <c r="BK41" s="267"/>
      <c r="BL41" s="263">
        <f t="shared" ref="BL41" si="785">ROUND(BK41*$I41,2)</f>
        <v>0</v>
      </c>
      <c r="BM41" s="267"/>
      <c r="BN41" s="263">
        <f t="shared" ref="BN41" si="786">ROUND(BM41*$I41,2)</f>
        <v>0</v>
      </c>
      <c r="BO41" s="267"/>
      <c r="BP41" s="263">
        <f t="shared" ref="BP41" si="787">ROUND(BO41*$I41,2)</f>
        <v>0</v>
      </c>
      <c r="BQ41" s="267"/>
      <c r="BR41" s="263">
        <f t="shared" ref="BR41" si="788">ROUND(BQ41*$I41,2)</f>
        <v>0</v>
      </c>
      <c r="BS41" s="267"/>
      <c r="BT41" s="263">
        <f t="shared" ref="BT41" si="789">ROUND(BS41*$I41,2)</f>
        <v>0</v>
      </c>
      <c r="BU41" s="268"/>
      <c r="BV41" s="263">
        <f t="shared" ref="BV41" si="790">ROUND(BU41*$I41,2)</f>
        <v>0</v>
      </c>
      <c r="BW41" s="268"/>
      <c r="BX41" s="263">
        <f t="shared" ref="BX41" si="791">ROUND(BW41*$I41,2)</f>
        <v>0</v>
      </c>
      <c r="BY41" s="268"/>
      <c r="BZ41" s="263">
        <f t="shared" ref="BZ41" si="792">ROUND(BY41*$I41,2)</f>
        <v>0</v>
      </c>
      <c r="CA41" s="505">
        <f t="shared" si="727"/>
        <v>1</v>
      </c>
      <c r="CB41" s="504">
        <f t="shared" si="728"/>
        <v>15450.84</v>
      </c>
      <c r="CC41" s="171">
        <f t="shared" si="33"/>
        <v>0</v>
      </c>
    </row>
    <row r="42" spans="1:81" ht="39.6">
      <c r="A42" s="305" t="s">
        <v>457</v>
      </c>
      <c r="B42" s="315" t="s">
        <v>162</v>
      </c>
      <c r="C42" s="316"/>
      <c r="D42" s="291">
        <v>93210</v>
      </c>
      <c r="E42" s="290" t="s">
        <v>868</v>
      </c>
      <c r="F42" s="291" t="s">
        <v>147</v>
      </c>
      <c r="G42" s="324">
        <v>36</v>
      </c>
      <c r="H42" s="292">
        <v>341.61</v>
      </c>
      <c r="I42" s="293">
        <v>12297.96</v>
      </c>
      <c r="J42" s="275">
        <f t="shared" si="693"/>
        <v>1.5803566193047121E-4</v>
      </c>
      <c r="K42" s="262"/>
      <c r="L42" s="263">
        <f t="shared" si="694"/>
        <v>0</v>
      </c>
      <c r="M42" s="262"/>
      <c r="N42" s="263">
        <f t="shared" si="694"/>
        <v>0</v>
      </c>
      <c r="O42" s="262"/>
      <c r="P42" s="263">
        <f t="shared" ref="P42" si="793">ROUND(O42*$I42,2)</f>
        <v>0</v>
      </c>
      <c r="Q42" s="262"/>
      <c r="R42" s="263">
        <f t="shared" ref="R42" si="794">ROUND(Q42*$I42,2)</f>
        <v>0</v>
      </c>
      <c r="S42" s="262"/>
      <c r="T42" s="263">
        <f t="shared" ref="T42" si="795">ROUND(S42*$I42,2)</f>
        <v>0</v>
      </c>
      <c r="U42" s="262"/>
      <c r="V42" s="263">
        <f t="shared" ref="V42" si="796">ROUND(U42*$I42,2)</f>
        <v>0</v>
      </c>
      <c r="W42" s="264">
        <v>1</v>
      </c>
      <c r="X42" s="263">
        <f t="shared" ref="X42" si="797">ROUND(W42*$I42,2)</f>
        <v>12297.96</v>
      </c>
      <c r="Y42" s="264"/>
      <c r="Z42" s="263">
        <f t="shared" ref="Z42" si="798">ROUND(Y42*$I42,2)</f>
        <v>0</v>
      </c>
      <c r="AA42" s="265"/>
      <c r="AB42" s="263">
        <f t="shared" ref="AB42" si="799">ROUND(AA42*$I42,2)</f>
        <v>0</v>
      </c>
      <c r="AC42" s="265"/>
      <c r="AD42" s="263">
        <f t="shared" ref="AD42" si="800">ROUND(AC42*$I42,2)</f>
        <v>0</v>
      </c>
      <c r="AE42" s="265"/>
      <c r="AF42" s="263">
        <f t="shared" ref="AF42" si="801">ROUND(AE42*$I42,2)</f>
        <v>0</v>
      </c>
      <c r="AG42" s="266"/>
      <c r="AH42" s="263">
        <f t="shared" ref="AH42" si="802">ROUND(AG42*$I42,2)</f>
        <v>0</v>
      </c>
      <c r="AI42" s="265"/>
      <c r="AJ42" s="263">
        <f t="shared" ref="AJ42" si="803">ROUND(AI42*$I42,2)</f>
        <v>0</v>
      </c>
      <c r="AK42" s="265"/>
      <c r="AL42" s="263">
        <f t="shared" ref="AL42" si="804">ROUND(AK42*$I42,2)</f>
        <v>0</v>
      </c>
      <c r="AM42" s="265"/>
      <c r="AN42" s="263">
        <f t="shared" ref="AN42" si="805">ROUND(AM42*$I42,2)</f>
        <v>0</v>
      </c>
      <c r="AO42" s="265"/>
      <c r="AP42" s="263">
        <f t="shared" ref="AP42" si="806">ROUND(AO42*$I42,2)</f>
        <v>0</v>
      </c>
      <c r="AQ42" s="265"/>
      <c r="AR42" s="263">
        <f t="shared" ref="AR42" si="807">ROUND(AQ42*$I42,2)</f>
        <v>0</v>
      </c>
      <c r="AS42" s="265"/>
      <c r="AT42" s="263">
        <f t="shared" ref="AT42" si="808">ROUND(AS42*$I42,2)</f>
        <v>0</v>
      </c>
      <c r="AU42" s="265"/>
      <c r="AV42" s="263">
        <f t="shared" ref="AV42" si="809">ROUND(AU42*$I42,2)</f>
        <v>0</v>
      </c>
      <c r="AW42" s="265"/>
      <c r="AX42" s="263">
        <f t="shared" ref="AX42" si="810">ROUND(AW42*$I42,2)</f>
        <v>0</v>
      </c>
      <c r="AY42" s="265"/>
      <c r="AZ42" s="263">
        <f t="shared" ref="AZ42" si="811">ROUND(AY42*$I42,2)</f>
        <v>0</v>
      </c>
      <c r="BA42" s="265"/>
      <c r="BB42" s="263">
        <f t="shared" ref="BB42" si="812">ROUND(BA42*$I42,2)</f>
        <v>0</v>
      </c>
      <c r="BC42" s="265"/>
      <c r="BD42" s="263">
        <f t="shared" ref="BD42" si="813">ROUND(BC42*$I42,2)</f>
        <v>0</v>
      </c>
      <c r="BE42" s="264"/>
      <c r="BF42" s="263">
        <f t="shared" ref="BF42" si="814">ROUND(BE42*$I42,2)</f>
        <v>0</v>
      </c>
      <c r="BG42" s="265"/>
      <c r="BH42" s="263">
        <f t="shared" ref="BH42" si="815">ROUND(BG42*$I42,2)</f>
        <v>0</v>
      </c>
      <c r="BI42" s="264"/>
      <c r="BJ42" s="263">
        <f t="shared" ref="BJ42" si="816">ROUND(BI42*$I42,2)</f>
        <v>0</v>
      </c>
      <c r="BK42" s="267"/>
      <c r="BL42" s="263">
        <f t="shared" ref="BL42" si="817">ROUND(BK42*$I42,2)</f>
        <v>0</v>
      </c>
      <c r="BM42" s="267"/>
      <c r="BN42" s="263">
        <f t="shared" ref="BN42" si="818">ROUND(BM42*$I42,2)</f>
        <v>0</v>
      </c>
      <c r="BO42" s="267"/>
      <c r="BP42" s="263">
        <f t="shared" ref="BP42" si="819">ROUND(BO42*$I42,2)</f>
        <v>0</v>
      </c>
      <c r="BQ42" s="267"/>
      <c r="BR42" s="263">
        <f t="shared" ref="BR42" si="820">ROUND(BQ42*$I42,2)</f>
        <v>0</v>
      </c>
      <c r="BS42" s="267"/>
      <c r="BT42" s="263">
        <f t="shared" ref="BT42" si="821">ROUND(BS42*$I42,2)</f>
        <v>0</v>
      </c>
      <c r="BU42" s="268"/>
      <c r="BV42" s="263">
        <f t="shared" ref="BV42" si="822">ROUND(BU42*$I42,2)</f>
        <v>0</v>
      </c>
      <c r="BW42" s="268"/>
      <c r="BX42" s="263">
        <f t="shared" ref="BX42" si="823">ROUND(BW42*$I42,2)</f>
        <v>0</v>
      </c>
      <c r="BY42" s="268"/>
      <c r="BZ42" s="263">
        <f t="shared" ref="BZ42" si="824">ROUND(BY42*$I42,2)</f>
        <v>0</v>
      </c>
      <c r="CA42" s="505">
        <f t="shared" si="727"/>
        <v>1</v>
      </c>
      <c r="CB42" s="504">
        <f t="shared" si="728"/>
        <v>12297.96</v>
      </c>
      <c r="CC42" s="171">
        <f t="shared" si="33"/>
        <v>0</v>
      </c>
    </row>
    <row r="43" spans="1:81" ht="13.2">
      <c r="A43" s="305" t="s">
        <v>459</v>
      </c>
      <c r="B43" s="315" t="s">
        <v>162</v>
      </c>
      <c r="C43" s="316"/>
      <c r="D43" s="305" t="s">
        <v>189</v>
      </c>
      <c r="E43" s="325" t="s">
        <v>190</v>
      </c>
      <c r="F43" s="291" t="s">
        <v>186</v>
      </c>
      <c r="G43" s="324">
        <v>20</v>
      </c>
      <c r="H43" s="326">
        <v>260.70999999999998</v>
      </c>
      <c r="I43" s="293">
        <v>5214.2</v>
      </c>
      <c r="J43" s="275">
        <f t="shared" si="693"/>
        <v>6.7005385319017388E-5</v>
      </c>
      <c r="K43" s="262"/>
      <c r="L43" s="263">
        <f t="shared" si="694"/>
        <v>0</v>
      </c>
      <c r="M43" s="262"/>
      <c r="N43" s="263">
        <f t="shared" si="694"/>
        <v>0</v>
      </c>
      <c r="O43" s="262"/>
      <c r="P43" s="263">
        <f t="shared" ref="P43" si="825">ROUND(O43*$I43,2)</f>
        <v>0</v>
      </c>
      <c r="Q43" s="262"/>
      <c r="R43" s="263">
        <f t="shared" ref="R43" si="826">ROUND(Q43*$I43,2)</f>
        <v>0</v>
      </c>
      <c r="S43" s="262"/>
      <c r="T43" s="263">
        <f t="shared" ref="T43" si="827">ROUND(S43*$I43,2)</f>
        <v>0</v>
      </c>
      <c r="U43" s="262"/>
      <c r="V43" s="263">
        <f t="shared" ref="V43" si="828">ROUND(U43*$I43,2)</f>
        <v>0</v>
      </c>
      <c r="W43" s="264">
        <v>1</v>
      </c>
      <c r="X43" s="263">
        <f t="shared" ref="X43" si="829">ROUND(W43*$I43,2)</f>
        <v>5214.2</v>
      </c>
      <c r="Y43" s="264"/>
      <c r="Z43" s="263">
        <f t="shared" ref="Z43" si="830">ROUND(Y43*$I43,2)</f>
        <v>0</v>
      </c>
      <c r="AA43" s="265"/>
      <c r="AB43" s="263">
        <f t="shared" ref="AB43" si="831">ROUND(AA43*$I43,2)</f>
        <v>0</v>
      </c>
      <c r="AC43" s="265"/>
      <c r="AD43" s="263">
        <f t="shared" ref="AD43" si="832">ROUND(AC43*$I43,2)</f>
        <v>0</v>
      </c>
      <c r="AE43" s="265"/>
      <c r="AF43" s="263">
        <f t="shared" ref="AF43" si="833">ROUND(AE43*$I43,2)</f>
        <v>0</v>
      </c>
      <c r="AG43" s="266"/>
      <c r="AH43" s="263">
        <f t="shared" ref="AH43" si="834">ROUND(AG43*$I43,2)</f>
        <v>0</v>
      </c>
      <c r="AI43" s="265"/>
      <c r="AJ43" s="263">
        <f t="shared" ref="AJ43" si="835">ROUND(AI43*$I43,2)</f>
        <v>0</v>
      </c>
      <c r="AK43" s="265"/>
      <c r="AL43" s="263">
        <f t="shared" ref="AL43" si="836">ROUND(AK43*$I43,2)</f>
        <v>0</v>
      </c>
      <c r="AM43" s="265"/>
      <c r="AN43" s="263">
        <f t="shared" ref="AN43" si="837">ROUND(AM43*$I43,2)</f>
        <v>0</v>
      </c>
      <c r="AO43" s="265"/>
      <c r="AP43" s="263">
        <f t="shared" ref="AP43" si="838">ROUND(AO43*$I43,2)</f>
        <v>0</v>
      </c>
      <c r="AQ43" s="265"/>
      <c r="AR43" s="263">
        <f t="shared" ref="AR43" si="839">ROUND(AQ43*$I43,2)</f>
        <v>0</v>
      </c>
      <c r="AS43" s="265"/>
      <c r="AT43" s="263">
        <f t="shared" ref="AT43" si="840">ROUND(AS43*$I43,2)</f>
        <v>0</v>
      </c>
      <c r="AU43" s="265"/>
      <c r="AV43" s="263">
        <f t="shared" ref="AV43" si="841">ROUND(AU43*$I43,2)</f>
        <v>0</v>
      </c>
      <c r="AW43" s="265"/>
      <c r="AX43" s="263">
        <f t="shared" ref="AX43" si="842">ROUND(AW43*$I43,2)</f>
        <v>0</v>
      </c>
      <c r="AY43" s="265"/>
      <c r="AZ43" s="263">
        <f t="shared" ref="AZ43" si="843">ROUND(AY43*$I43,2)</f>
        <v>0</v>
      </c>
      <c r="BA43" s="265"/>
      <c r="BB43" s="263">
        <f t="shared" ref="BB43" si="844">ROUND(BA43*$I43,2)</f>
        <v>0</v>
      </c>
      <c r="BC43" s="265"/>
      <c r="BD43" s="263">
        <f t="shared" ref="BD43" si="845">ROUND(BC43*$I43,2)</f>
        <v>0</v>
      </c>
      <c r="BE43" s="264"/>
      <c r="BF43" s="263">
        <f t="shared" ref="BF43" si="846">ROUND(BE43*$I43,2)</f>
        <v>0</v>
      </c>
      <c r="BG43" s="265"/>
      <c r="BH43" s="263">
        <f t="shared" ref="BH43" si="847">ROUND(BG43*$I43,2)</f>
        <v>0</v>
      </c>
      <c r="BI43" s="264"/>
      <c r="BJ43" s="263">
        <f t="shared" ref="BJ43" si="848">ROUND(BI43*$I43,2)</f>
        <v>0</v>
      </c>
      <c r="BK43" s="267"/>
      <c r="BL43" s="263">
        <f t="shared" ref="BL43" si="849">ROUND(BK43*$I43,2)</f>
        <v>0</v>
      </c>
      <c r="BM43" s="267"/>
      <c r="BN43" s="263">
        <f t="shared" ref="BN43" si="850">ROUND(BM43*$I43,2)</f>
        <v>0</v>
      </c>
      <c r="BO43" s="267"/>
      <c r="BP43" s="263">
        <f t="shared" ref="BP43" si="851">ROUND(BO43*$I43,2)</f>
        <v>0</v>
      </c>
      <c r="BQ43" s="267"/>
      <c r="BR43" s="263">
        <f t="shared" ref="BR43" si="852">ROUND(BQ43*$I43,2)</f>
        <v>0</v>
      </c>
      <c r="BS43" s="267"/>
      <c r="BT43" s="263">
        <f t="shared" ref="BT43" si="853">ROUND(BS43*$I43,2)</f>
        <v>0</v>
      </c>
      <c r="BU43" s="268"/>
      <c r="BV43" s="263">
        <f t="shared" ref="BV43" si="854">ROUND(BU43*$I43,2)</f>
        <v>0</v>
      </c>
      <c r="BW43" s="268"/>
      <c r="BX43" s="263">
        <f t="shared" ref="BX43" si="855">ROUND(BW43*$I43,2)</f>
        <v>0</v>
      </c>
      <c r="BY43" s="268"/>
      <c r="BZ43" s="263">
        <f t="shared" ref="BZ43" si="856">ROUND(BY43*$I43,2)</f>
        <v>0</v>
      </c>
      <c r="CA43" s="505">
        <f t="shared" si="727"/>
        <v>1</v>
      </c>
      <c r="CB43" s="504">
        <f t="shared" si="728"/>
        <v>5214.2</v>
      </c>
      <c r="CC43" s="171">
        <f t="shared" si="33"/>
        <v>0</v>
      </c>
    </row>
    <row r="44" spans="1:81" ht="13.2">
      <c r="A44" s="305" t="s">
        <v>461</v>
      </c>
      <c r="B44" s="315" t="s">
        <v>145</v>
      </c>
      <c r="C44" s="316"/>
      <c r="D44" s="291" t="s">
        <v>1124</v>
      </c>
      <c r="E44" s="290" t="s">
        <v>720</v>
      </c>
      <c r="F44" s="291" t="s">
        <v>164</v>
      </c>
      <c r="G44" s="324">
        <v>1</v>
      </c>
      <c r="H44" s="292">
        <v>2249.9200000000005</v>
      </c>
      <c r="I44" s="293">
        <v>2249.92</v>
      </c>
      <c r="J44" s="275">
        <f t="shared" si="693"/>
        <v>2.8912729956074488E-5</v>
      </c>
      <c r="K44" s="262"/>
      <c r="L44" s="263">
        <f t="shared" si="694"/>
        <v>0</v>
      </c>
      <c r="M44" s="262"/>
      <c r="N44" s="263">
        <f t="shared" si="694"/>
        <v>0</v>
      </c>
      <c r="O44" s="262"/>
      <c r="P44" s="263">
        <f t="shared" ref="P44" si="857">ROUND(O44*$I44,2)</f>
        <v>0</v>
      </c>
      <c r="Q44" s="262"/>
      <c r="R44" s="263">
        <f t="shared" ref="R44" si="858">ROUND(Q44*$I44,2)</f>
        <v>0</v>
      </c>
      <c r="S44" s="262"/>
      <c r="T44" s="263">
        <f t="shared" ref="T44" si="859">ROUND(S44*$I44,2)</f>
        <v>0</v>
      </c>
      <c r="U44" s="262"/>
      <c r="V44" s="263">
        <f t="shared" ref="V44" si="860">ROUND(U44*$I44,2)</f>
        <v>0</v>
      </c>
      <c r="W44" s="264">
        <v>1</v>
      </c>
      <c r="X44" s="263">
        <f t="shared" ref="X44" si="861">ROUND(W44*$I44,2)</f>
        <v>2249.92</v>
      </c>
      <c r="Y44" s="264"/>
      <c r="Z44" s="263">
        <f t="shared" ref="Z44" si="862">ROUND(Y44*$I44,2)</f>
        <v>0</v>
      </c>
      <c r="AA44" s="265"/>
      <c r="AB44" s="263">
        <f t="shared" ref="AB44" si="863">ROUND(AA44*$I44,2)</f>
        <v>0</v>
      </c>
      <c r="AC44" s="265"/>
      <c r="AD44" s="263">
        <f t="shared" ref="AD44" si="864">ROUND(AC44*$I44,2)</f>
        <v>0</v>
      </c>
      <c r="AE44" s="265"/>
      <c r="AF44" s="263">
        <f t="shared" ref="AF44" si="865">ROUND(AE44*$I44,2)</f>
        <v>0</v>
      </c>
      <c r="AG44" s="266"/>
      <c r="AH44" s="263">
        <f t="shared" ref="AH44" si="866">ROUND(AG44*$I44,2)</f>
        <v>0</v>
      </c>
      <c r="AI44" s="265"/>
      <c r="AJ44" s="263">
        <f t="shared" ref="AJ44" si="867">ROUND(AI44*$I44,2)</f>
        <v>0</v>
      </c>
      <c r="AK44" s="265"/>
      <c r="AL44" s="263">
        <f t="shared" ref="AL44" si="868">ROUND(AK44*$I44,2)</f>
        <v>0</v>
      </c>
      <c r="AM44" s="265"/>
      <c r="AN44" s="263">
        <f t="shared" ref="AN44" si="869">ROUND(AM44*$I44,2)</f>
        <v>0</v>
      </c>
      <c r="AO44" s="265"/>
      <c r="AP44" s="263">
        <f t="shared" ref="AP44" si="870">ROUND(AO44*$I44,2)</f>
        <v>0</v>
      </c>
      <c r="AQ44" s="265"/>
      <c r="AR44" s="263">
        <f t="shared" ref="AR44" si="871">ROUND(AQ44*$I44,2)</f>
        <v>0</v>
      </c>
      <c r="AS44" s="265"/>
      <c r="AT44" s="263">
        <f t="shared" ref="AT44" si="872">ROUND(AS44*$I44,2)</f>
        <v>0</v>
      </c>
      <c r="AU44" s="265"/>
      <c r="AV44" s="263">
        <f t="shared" ref="AV44" si="873">ROUND(AU44*$I44,2)</f>
        <v>0</v>
      </c>
      <c r="AW44" s="265"/>
      <c r="AX44" s="263">
        <f t="shared" ref="AX44" si="874">ROUND(AW44*$I44,2)</f>
        <v>0</v>
      </c>
      <c r="AY44" s="265"/>
      <c r="AZ44" s="263">
        <f t="shared" ref="AZ44" si="875">ROUND(AY44*$I44,2)</f>
        <v>0</v>
      </c>
      <c r="BA44" s="265"/>
      <c r="BB44" s="263">
        <f t="shared" ref="BB44" si="876">ROUND(BA44*$I44,2)</f>
        <v>0</v>
      </c>
      <c r="BC44" s="265"/>
      <c r="BD44" s="263">
        <f t="shared" ref="BD44" si="877">ROUND(BC44*$I44,2)</f>
        <v>0</v>
      </c>
      <c r="BE44" s="264"/>
      <c r="BF44" s="263">
        <f t="shared" ref="BF44" si="878">ROUND(BE44*$I44,2)</f>
        <v>0</v>
      </c>
      <c r="BG44" s="265"/>
      <c r="BH44" s="263">
        <f t="shared" ref="BH44" si="879">ROUND(BG44*$I44,2)</f>
        <v>0</v>
      </c>
      <c r="BI44" s="264"/>
      <c r="BJ44" s="263">
        <f t="shared" ref="BJ44" si="880">ROUND(BI44*$I44,2)</f>
        <v>0</v>
      </c>
      <c r="BK44" s="267"/>
      <c r="BL44" s="263">
        <f t="shared" ref="BL44" si="881">ROUND(BK44*$I44,2)</f>
        <v>0</v>
      </c>
      <c r="BM44" s="267"/>
      <c r="BN44" s="263">
        <f t="shared" ref="BN44" si="882">ROUND(BM44*$I44,2)</f>
        <v>0</v>
      </c>
      <c r="BO44" s="267"/>
      <c r="BP44" s="263">
        <f t="shared" ref="BP44" si="883">ROUND(BO44*$I44,2)</f>
        <v>0</v>
      </c>
      <c r="BQ44" s="267"/>
      <c r="BR44" s="263">
        <f t="shared" ref="BR44" si="884">ROUND(BQ44*$I44,2)</f>
        <v>0</v>
      </c>
      <c r="BS44" s="267"/>
      <c r="BT44" s="263">
        <f t="shared" ref="BT44" si="885">ROUND(BS44*$I44,2)</f>
        <v>0</v>
      </c>
      <c r="BU44" s="268"/>
      <c r="BV44" s="263">
        <f t="shared" ref="BV44" si="886">ROUND(BU44*$I44,2)</f>
        <v>0</v>
      </c>
      <c r="BW44" s="268"/>
      <c r="BX44" s="263">
        <f t="shared" ref="BX44" si="887">ROUND(BW44*$I44,2)</f>
        <v>0</v>
      </c>
      <c r="BY44" s="268"/>
      <c r="BZ44" s="263">
        <f t="shared" ref="BZ44" si="888">ROUND(BY44*$I44,2)</f>
        <v>0</v>
      </c>
      <c r="CA44" s="505">
        <f t="shared" si="727"/>
        <v>1</v>
      </c>
      <c r="CB44" s="504">
        <f t="shared" si="728"/>
        <v>2249.92</v>
      </c>
      <c r="CC44" s="171">
        <f t="shared" si="33"/>
        <v>0</v>
      </c>
    </row>
    <row r="45" spans="1:81" ht="39.6">
      <c r="A45" s="305" t="s">
        <v>463</v>
      </c>
      <c r="B45" s="315" t="s">
        <v>162</v>
      </c>
      <c r="C45" s="316"/>
      <c r="D45" s="291">
        <v>93243</v>
      </c>
      <c r="E45" s="290" t="s">
        <v>870</v>
      </c>
      <c r="F45" s="291" t="s">
        <v>164</v>
      </c>
      <c r="G45" s="324">
        <v>2</v>
      </c>
      <c r="H45" s="292">
        <v>2128.9</v>
      </c>
      <c r="I45" s="293">
        <v>4257.8</v>
      </c>
      <c r="J45" s="275">
        <f t="shared" si="693"/>
        <v>5.4715110584809221E-5</v>
      </c>
      <c r="K45" s="262"/>
      <c r="L45" s="263">
        <f t="shared" si="694"/>
        <v>0</v>
      </c>
      <c r="M45" s="262"/>
      <c r="N45" s="263">
        <f t="shared" si="694"/>
        <v>0</v>
      </c>
      <c r="O45" s="262"/>
      <c r="P45" s="263">
        <f t="shared" ref="P45" si="889">ROUND(O45*$I45,2)</f>
        <v>0</v>
      </c>
      <c r="Q45" s="262"/>
      <c r="R45" s="263">
        <f t="shared" ref="R45" si="890">ROUND(Q45*$I45,2)</f>
        <v>0</v>
      </c>
      <c r="S45" s="262"/>
      <c r="T45" s="263">
        <f t="shared" ref="T45" si="891">ROUND(S45*$I45,2)</f>
        <v>0</v>
      </c>
      <c r="U45" s="262"/>
      <c r="V45" s="263">
        <f t="shared" ref="V45" si="892">ROUND(U45*$I45,2)</f>
        <v>0</v>
      </c>
      <c r="W45" s="264">
        <v>1</v>
      </c>
      <c r="X45" s="263">
        <f t="shared" ref="X45" si="893">ROUND(W45*$I45,2)</f>
        <v>4257.8</v>
      </c>
      <c r="Y45" s="264"/>
      <c r="Z45" s="263">
        <f t="shared" ref="Z45" si="894">ROUND(Y45*$I45,2)</f>
        <v>0</v>
      </c>
      <c r="AA45" s="265"/>
      <c r="AB45" s="263">
        <f t="shared" ref="AB45" si="895">ROUND(AA45*$I45,2)</f>
        <v>0</v>
      </c>
      <c r="AC45" s="265"/>
      <c r="AD45" s="263">
        <f t="shared" ref="AD45" si="896">ROUND(AC45*$I45,2)</f>
        <v>0</v>
      </c>
      <c r="AE45" s="265"/>
      <c r="AF45" s="263">
        <f t="shared" ref="AF45" si="897">ROUND(AE45*$I45,2)</f>
        <v>0</v>
      </c>
      <c r="AG45" s="266"/>
      <c r="AH45" s="263">
        <f t="shared" ref="AH45" si="898">ROUND(AG45*$I45,2)</f>
        <v>0</v>
      </c>
      <c r="AI45" s="265"/>
      <c r="AJ45" s="263">
        <f t="shared" ref="AJ45" si="899">ROUND(AI45*$I45,2)</f>
        <v>0</v>
      </c>
      <c r="AK45" s="265"/>
      <c r="AL45" s="263">
        <f t="shared" ref="AL45" si="900">ROUND(AK45*$I45,2)</f>
        <v>0</v>
      </c>
      <c r="AM45" s="265"/>
      <c r="AN45" s="263">
        <f t="shared" ref="AN45" si="901">ROUND(AM45*$I45,2)</f>
        <v>0</v>
      </c>
      <c r="AO45" s="265"/>
      <c r="AP45" s="263">
        <f t="shared" ref="AP45" si="902">ROUND(AO45*$I45,2)</f>
        <v>0</v>
      </c>
      <c r="AQ45" s="265"/>
      <c r="AR45" s="263">
        <f t="shared" ref="AR45" si="903">ROUND(AQ45*$I45,2)</f>
        <v>0</v>
      </c>
      <c r="AS45" s="265"/>
      <c r="AT45" s="263">
        <f t="shared" ref="AT45" si="904">ROUND(AS45*$I45,2)</f>
        <v>0</v>
      </c>
      <c r="AU45" s="265"/>
      <c r="AV45" s="263">
        <f t="shared" ref="AV45" si="905">ROUND(AU45*$I45,2)</f>
        <v>0</v>
      </c>
      <c r="AW45" s="265"/>
      <c r="AX45" s="263">
        <f t="shared" ref="AX45" si="906">ROUND(AW45*$I45,2)</f>
        <v>0</v>
      </c>
      <c r="AY45" s="265"/>
      <c r="AZ45" s="263">
        <f t="shared" ref="AZ45" si="907">ROUND(AY45*$I45,2)</f>
        <v>0</v>
      </c>
      <c r="BA45" s="265"/>
      <c r="BB45" s="263">
        <f t="shared" ref="BB45" si="908">ROUND(BA45*$I45,2)</f>
        <v>0</v>
      </c>
      <c r="BC45" s="265"/>
      <c r="BD45" s="263">
        <f t="shared" ref="BD45" si="909">ROUND(BC45*$I45,2)</f>
        <v>0</v>
      </c>
      <c r="BE45" s="264"/>
      <c r="BF45" s="263">
        <f t="shared" ref="BF45" si="910">ROUND(BE45*$I45,2)</f>
        <v>0</v>
      </c>
      <c r="BG45" s="265"/>
      <c r="BH45" s="263">
        <f t="shared" ref="BH45" si="911">ROUND(BG45*$I45,2)</f>
        <v>0</v>
      </c>
      <c r="BI45" s="264"/>
      <c r="BJ45" s="263">
        <f t="shared" ref="BJ45" si="912">ROUND(BI45*$I45,2)</f>
        <v>0</v>
      </c>
      <c r="BK45" s="267"/>
      <c r="BL45" s="263">
        <f t="shared" ref="BL45" si="913">ROUND(BK45*$I45,2)</f>
        <v>0</v>
      </c>
      <c r="BM45" s="267"/>
      <c r="BN45" s="263">
        <f t="shared" ref="BN45" si="914">ROUND(BM45*$I45,2)</f>
        <v>0</v>
      </c>
      <c r="BO45" s="267"/>
      <c r="BP45" s="263">
        <f t="shared" ref="BP45" si="915">ROUND(BO45*$I45,2)</f>
        <v>0</v>
      </c>
      <c r="BQ45" s="267"/>
      <c r="BR45" s="263">
        <f t="shared" ref="BR45" si="916">ROUND(BQ45*$I45,2)</f>
        <v>0</v>
      </c>
      <c r="BS45" s="267"/>
      <c r="BT45" s="263">
        <f t="shared" ref="BT45" si="917">ROUND(BS45*$I45,2)</f>
        <v>0</v>
      </c>
      <c r="BU45" s="268"/>
      <c r="BV45" s="263">
        <f t="shared" ref="BV45" si="918">ROUND(BU45*$I45,2)</f>
        <v>0</v>
      </c>
      <c r="BW45" s="268"/>
      <c r="BX45" s="263">
        <f t="shared" ref="BX45" si="919">ROUND(BW45*$I45,2)</f>
        <v>0</v>
      </c>
      <c r="BY45" s="268"/>
      <c r="BZ45" s="263">
        <f t="shared" ref="BZ45" si="920">ROUND(BY45*$I45,2)</f>
        <v>0</v>
      </c>
      <c r="CA45" s="505">
        <f t="shared" si="727"/>
        <v>1</v>
      </c>
      <c r="CB45" s="504">
        <f t="shared" si="728"/>
        <v>4257.8</v>
      </c>
      <c r="CC45" s="171">
        <f t="shared" si="33"/>
        <v>0</v>
      </c>
    </row>
    <row r="46" spans="1:81" ht="39.6">
      <c r="A46" s="305" t="s">
        <v>464</v>
      </c>
      <c r="B46" s="315" t="s">
        <v>162</v>
      </c>
      <c r="C46" s="316"/>
      <c r="D46" s="291">
        <v>93213</v>
      </c>
      <c r="E46" s="290" t="s">
        <v>869</v>
      </c>
      <c r="F46" s="291" t="s">
        <v>186</v>
      </c>
      <c r="G46" s="324">
        <v>45</v>
      </c>
      <c r="H46" s="292">
        <v>612.25</v>
      </c>
      <c r="I46" s="293">
        <v>27551.25</v>
      </c>
      <c r="J46" s="275">
        <f t="shared" si="693"/>
        <v>3.5404896671983773E-4</v>
      </c>
      <c r="K46" s="262"/>
      <c r="L46" s="263">
        <f t="shared" si="694"/>
        <v>0</v>
      </c>
      <c r="M46" s="262"/>
      <c r="N46" s="263">
        <f t="shared" si="694"/>
        <v>0</v>
      </c>
      <c r="O46" s="262"/>
      <c r="P46" s="263">
        <f t="shared" ref="P46" si="921">ROUND(O46*$I46,2)</f>
        <v>0</v>
      </c>
      <c r="Q46" s="262"/>
      <c r="R46" s="263">
        <f t="shared" ref="R46" si="922">ROUND(Q46*$I46,2)</f>
        <v>0</v>
      </c>
      <c r="S46" s="262"/>
      <c r="T46" s="263">
        <f t="shared" ref="T46" si="923">ROUND(S46*$I46,2)</f>
        <v>0</v>
      </c>
      <c r="U46" s="262"/>
      <c r="V46" s="263">
        <f t="shared" ref="V46" si="924">ROUND(U46*$I46,2)</f>
        <v>0</v>
      </c>
      <c r="W46" s="264">
        <v>1</v>
      </c>
      <c r="X46" s="263">
        <f t="shared" ref="X46" si="925">ROUND(W46*$I46,2)</f>
        <v>27551.25</v>
      </c>
      <c r="Y46" s="264"/>
      <c r="Z46" s="263">
        <f t="shared" ref="Z46" si="926">ROUND(Y46*$I46,2)</f>
        <v>0</v>
      </c>
      <c r="AA46" s="265"/>
      <c r="AB46" s="263">
        <f t="shared" ref="AB46" si="927">ROUND(AA46*$I46,2)</f>
        <v>0</v>
      </c>
      <c r="AC46" s="265"/>
      <c r="AD46" s="263">
        <f t="shared" ref="AD46" si="928">ROUND(AC46*$I46,2)</f>
        <v>0</v>
      </c>
      <c r="AE46" s="265"/>
      <c r="AF46" s="263">
        <f t="shared" ref="AF46" si="929">ROUND(AE46*$I46,2)</f>
        <v>0</v>
      </c>
      <c r="AG46" s="266"/>
      <c r="AH46" s="263">
        <f t="shared" ref="AH46" si="930">ROUND(AG46*$I46,2)</f>
        <v>0</v>
      </c>
      <c r="AI46" s="265"/>
      <c r="AJ46" s="263">
        <f t="shared" ref="AJ46" si="931">ROUND(AI46*$I46,2)</f>
        <v>0</v>
      </c>
      <c r="AK46" s="265"/>
      <c r="AL46" s="263">
        <f t="shared" ref="AL46" si="932">ROUND(AK46*$I46,2)</f>
        <v>0</v>
      </c>
      <c r="AM46" s="265"/>
      <c r="AN46" s="263">
        <f t="shared" ref="AN46" si="933">ROUND(AM46*$I46,2)</f>
        <v>0</v>
      </c>
      <c r="AO46" s="265"/>
      <c r="AP46" s="263">
        <f t="shared" ref="AP46" si="934">ROUND(AO46*$I46,2)</f>
        <v>0</v>
      </c>
      <c r="AQ46" s="265"/>
      <c r="AR46" s="263">
        <f t="shared" ref="AR46" si="935">ROUND(AQ46*$I46,2)</f>
        <v>0</v>
      </c>
      <c r="AS46" s="265"/>
      <c r="AT46" s="263">
        <f t="shared" ref="AT46" si="936">ROUND(AS46*$I46,2)</f>
        <v>0</v>
      </c>
      <c r="AU46" s="265"/>
      <c r="AV46" s="263">
        <f t="shared" ref="AV46" si="937">ROUND(AU46*$I46,2)</f>
        <v>0</v>
      </c>
      <c r="AW46" s="265"/>
      <c r="AX46" s="263">
        <f t="shared" ref="AX46" si="938">ROUND(AW46*$I46,2)</f>
        <v>0</v>
      </c>
      <c r="AY46" s="265"/>
      <c r="AZ46" s="263">
        <f t="shared" ref="AZ46" si="939">ROUND(AY46*$I46,2)</f>
        <v>0</v>
      </c>
      <c r="BA46" s="265"/>
      <c r="BB46" s="263">
        <f t="shared" ref="BB46" si="940">ROUND(BA46*$I46,2)</f>
        <v>0</v>
      </c>
      <c r="BC46" s="265"/>
      <c r="BD46" s="263">
        <f t="shared" ref="BD46" si="941">ROUND(BC46*$I46,2)</f>
        <v>0</v>
      </c>
      <c r="BE46" s="264"/>
      <c r="BF46" s="263">
        <f t="shared" ref="BF46" si="942">ROUND(BE46*$I46,2)</f>
        <v>0</v>
      </c>
      <c r="BG46" s="265"/>
      <c r="BH46" s="263">
        <f t="shared" ref="BH46" si="943">ROUND(BG46*$I46,2)</f>
        <v>0</v>
      </c>
      <c r="BI46" s="264"/>
      <c r="BJ46" s="263">
        <f t="shared" ref="BJ46" si="944">ROUND(BI46*$I46,2)</f>
        <v>0</v>
      </c>
      <c r="BK46" s="267"/>
      <c r="BL46" s="263">
        <f t="shared" ref="BL46" si="945">ROUND(BK46*$I46,2)</f>
        <v>0</v>
      </c>
      <c r="BM46" s="267"/>
      <c r="BN46" s="263">
        <f t="shared" ref="BN46" si="946">ROUND(BM46*$I46,2)</f>
        <v>0</v>
      </c>
      <c r="BO46" s="267"/>
      <c r="BP46" s="263">
        <f t="shared" ref="BP46" si="947">ROUND(BO46*$I46,2)</f>
        <v>0</v>
      </c>
      <c r="BQ46" s="267"/>
      <c r="BR46" s="263">
        <f t="shared" ref="BR46" si="948">ROUND(BQ46*$I46,2)</f>
        <v>0</v>
      </c>
      <c r="BS46" s="267"/>
      <c r="BT46" s="263">
        <f t="shared" ref="BT46" si="949">ROUND(BS46*$I46,2)</f>
        <v>0</v>
      </c>
      <c r="BU46" s="268"/>
      <c r="BV46" s="263">
        <f t="shared" ref="BV46" si="950">ROUND(BU46*$I46,2)</f>
        <v>0</v>
      </c>
      <c r="BW46" s="268"/>
      <c r="BX46" s="263">
        <f t="shared" ref="BX46" si="951">ROUND(BW46*$I46,2)</f>
        <v>0</v>
      </c>
      <c r="BY46" s="268"/>
      <c r="BZ46" s="263">
        <f t="shared" ref="BZ46" si="952">ROUND(BY46*$I46,2)</f>
        <v>0</v>
      </c>
      <c r="CA46" s="505">
        <f t="shared" si="727"/>
        <v>1</v>
      </c>
      <c r="CB46" s="504">
        <f t="shared" si="728"/>
        <v>27551.25</v>
      </c>
      <c r="CC46" s="171">
        <f t="shared" si="33"/>
        <v>0</v>
      </c>
    </row>
    <row r="47" spans="1:81" ht="39.6">
      <c r="A47" s="305" t="s">
        <v>465</v>
      </c>
      <c r="B47" s="315" t="s">
        <v>162</v>
      </c>
      <c r="C47" s="316"/>
      <c r="D47" s="291">
        <v>93582</v>
      </c>
      <c r="E47" s="290" t="s">
        <v>871</v>
      </c>
      <c r="F47" s="291" t="s">
        <v>186</v>
      </c>
      <c r="G47" s="324">
        <v>18</v>
      </c>
      <c r="H47" s="292">
        <v>167.46</v>
      </c>
      <c r="I47" s="293">
        <v>3014.28</v>
      </c>
      <c r="J47" s="275">
        <f t="shared" si="693"/>
        <v>3.8735183318516313E-5</v>
      </c>
      <c r="K47" s="262"/>
      <c r="L47" s="263">
        <f t="shared" si="694"/>
        <v>0</v>
      </c>
      <c r="M47" s="262"/>
      <c r="N47" s="263">
        <f t="shared" si="694"/>
        <v>0</v>
      </c>
      <c r="O47" s="262"/>
      <c r="P47" s="263">
        <f t="shared" ref="P47" si="953">ROUND(O47*$I47,2)</f>
        <v>0</v>
      </c>
      <c r="Q47" s="262"/>
      <c r="R47" s="263">
        <f t="shared" ref="R47" si="954">ROUND(Q47*$I47,2)</f>
        <v>0</v>
      </c>
      <c r="S47" s="262"/>
      <c r="T47" s="263">
        <f t="shared" ref="T47" si="955">ROUND(S47*$I47,2)</f>
        <v>0</v>
      </c>
      <c r="U47" s="262"/>
      <c r="V47" s="263">
        <f t="shared" ref="V47" si="956">ROUND(U47*$I47,2)</f>
        <v>0</v>
      </c>
      <c r="W47" s="264">
        <v>1</v>
      </c>
      <c r="X47" s="263">
        <f t="shared" ref="X47" si="957">ROUND(W47*$I47,2)</f>
        <v>3014.28</v>
      </c>
      <c r="Y47" s="264"/>
      <c r="Z47" s="263">
        <f t="shared" ref="Z47" si="958">ROUND(Y47*$I47,2)</f>
        <v>0</v>
      </c>
      <c r="AA47" s="265"/>
      <c r="AB47" s="263">
        <f t="shared" ref="AB47" si="959">ROUND(AA47*$I47,2)</f>
        <v>0</v>
      </c>
      <c r="AC47" s="265"/>
      <c r="AD47" s="263">
        <f t="shared" ref="AD47" si="960">ROUND(AC47*$I47,2)</f>
        <v>0</v>
      </c>
      <c r="AE47" s="265"/>
      <c r="AF47" s="263">
        <f t="shared" ref="AF47" si="961">ROUND(AE47*$I47,2)</f>
        <v>0</v>
      </c>
      <c r="AG47" s="266"/>
      <c r="AH47" s="263">
        <f t="shared" ref="AH47" si="962">ROUND(AG47*$I47,2)</f>
        <v>0</v>
      </c>
      <c r="AI47" s="265"/>
      <c r="AJ47" s="263">
        <f t="shared" ref="AJ47" si="963">ROUND(AI47*$I47,2)</f>
        <v>0</v>
      </c>
      <c r="AK47" s="265"/>
      <c r="AL47" s="263">
        <f t="shared" ref="AL47" si="964">ROUND(AK47*$I47,2)</f>
        <v>0</v>
      </c>
      <c r="AM47" s="265"/>
      <c r="AN47" s="263">
        <f t="shared" ref="AN47" si="965">ROUND(AM47*$I47,2)</f>
        <v>0</v>
      </c>
      <c r="AO47" s="265"/>
      <c r="AP47" s="263">
        <f t="shared" ref="AP47" si="966">ROUND(AO47*$I47,2)</f>
        <v>0</v>
      </c>
      <c r="AQ47" s="265"/>
      <c r="AR47" s="263">
        <f t="shared" ref="AR47" si="967">ROUND(AQ47*$I47,2)</f>
        <v>0</v>
      </c>
      <c r="AS47" s="265"/>
      <c r="AT47" s="263">
        <f t="shared" ref="AT47" si="968">ROUND(AS47*$I47,2)</f>
        <v>0</v>
      </c>
      <c r="AU47" s="265"/>
      <c r="AV47" s="263">
        <f t="shared" ref="AV47" si="969">ROUND(AU47*$I47,2)</f>
        <v>0</v>
      </c>
      <c r="AW47" s="265"/>
      <c r="AX47" s="263">
        <f t="shared" ref="AX47" si="970">ROUND(AW47*$I47,2)</f>
        <v>0</v>
      </c>
      <c r="AY47" s="265"/>
      <c r="AZ47" s="263">
        <f t="shared" ref="AZ47" si="971">ROUND(AY47*$I47,2)</f>
        <v>0</v>
      </c>
      <c r="BA47" s="265"/>
      <c r="BB47" s="263">
        <f t="shared" ref="BB47" si="972">ROUND(BA47*$I47,2)</f>
        <v>0</v>
      </c>
      <c r="BC47" s="265"/>
      <c r="BD47" s="263">
        <f t="shared" ref="BD47" si="973">ROUND(BC47*$I47,2)</f>
        <v>0</v>
      </c>
      <c r="BE47" s="264"/>
      <c r="BF47" s="263">
        <f t="shared" ref="BF47" si="974">ROUND(BE47*$I47,2)</f>
        <v>0</v>
      </c>
      <c r="BG47" s="265"/>
      <c r="BH47" s="263">
        <f t="shared" ref="BH47" si="975">ROUND(BG47*$I47,2)</f>
        <v>0</v>
      </c>
      <c r="BI47" s="264"/>
      <c r="BJ47" s="263">
        <f t="shared" ref="BJ47" si="976">ROUND(BI47*$I47,2)</f>
        <v>0</v>
      </c>
      <c r="BK47" s="267"/>
      <c r="BL47" s="263">
        <f t="shared" ref="BL47" si="977">ROUND(BK47*$I47,2)</f>
        <v>0</v>
      </c>
      <c r="BM47" s="267"/>
      <c r="BN47" s="263">
        <f t="shared" ref="BN47" si="978">ROUND(BM47*$I47,2)</f>
        <v>0</v>
      </c>
      <c r="BO47" s="267"/>
      <c r="BP47" s="263">
        <f t="shared" ref="BP47" si="979">ROUND(BO47*$I47,2)</f>
        <v>0</v>
      </c>
      <c r="BQ47" s="267"/>
      <c r="BR47" s="263">
        <f t="shared" ref="BR47" si="980">ROUND(BQ47*$I47,2)</f>
        <v>0</v>
      </c>
      <c r="BS47" s="267"/>
      <c r="BT47" s="263">
        <f t="shared" ref="BT47" si="981">ROUND(BS47*$I47,2)</f>
        <v>0</v>
      </c>
      <c r="BU47" s="268"/>
      <c r="BV47" s="263">
        <f t="shared" ref="BV47" si="982">ROUND(BU47*$I47,2)</f>
        <v>0</v>
      </c>
      <c r="BW47" s="268"/>
      <c r="BX47" s="263">
        <f t="shared" ref="BX47" si="983">ROUND(BW47*$I47,2)</f>
        <v>0</v>
      </c>
      <c r="BY47" s="268"/>
      <c r="BZ47" s="263">
        <f t="shared" ref="BZ47" si="984">ROUND(BY47*$I47,2)</f>
        <v>0</v>
      </c>
      <c r="CA47" s="505">
        <f t="shared" si="727"/>
        <v>1</v>
      </c>
      <c r="CB47" s="504">
        <f t="shared" si="728"/>
        <v>3014.28</v>
      </c>
      <c r="CC47" s="171">
        <f t="shared" si="33"/>
        <v>0</v>
      </c>
    </row>
    <row r="48" spans="1:81" ht="52.8">
      <c r="A48" s="305" t="s">
        <v>1234</v>
      </c>
      <c r="B48" s="315" t="s">
        <v>162</v>
      </c>
      <c r="C48" s="316"/>
      <c r="D48" s="291">
        <v>93583</v>
      </c>
      <c r="E48" s="290" t="s">
        <v>872</v>
      </c>
      <c r="F48" s="291" t="s">
        <v>186</v>
      </c>
      <c r="G48" s="324">
        <v>18</v>
      </c>
      <c r="H48" s="292">
        <v>312.22000000000003</v>
      </c>
      <c r="I48" s="293">
        <v>5619.96</v>
      </c>
      <c r="J48" s="275">
        <f t="shared" si="693"/>
        <v>7.221962818408672E-5</v>
      </c>
      <c r="K48" s="262"/>
      <c r="L48" s="263">
        <f t="shared" si="694"/>
        <v>0</v>
      </c>
      <c r="M48" s="262"/>
      <c r="N48" s="263">
        <f t="shared" si="694"/>
        <v>0</v>
      </c>
      <c r="O48" s="262"/>
      <c r="P48" s="263">
        <f t="shared" ref="P48" si="985">ROUND(O48*$I48,2)</f>
        <v>0</v>
      </c>
      <c r="Q48" s="262"/>
      <c r="R48" s="263">
        <f t="shared" ref="R48" si="986">ROUND(Q48*$I48,2)</f>
        <v>0</v>
      </c>
      <c r="S48" s="262"/>
      <c r="T48" s="263">
        <f t="shared" ref="T48" si="987">ROUND(S48*$I48,2)</f>
        <v>0</v>
      </c>
      <c r="U48" s="262"/>
      <c r="V48" s="263">
        <f t="shared" ref="V48" si="988">ROUND(U48*$I48,2)</f>
        <v>0</v>
      </c>
      <c r="W48" s="264">
        <v>1</v>
      </c>
      <c r="X48" s="263">
        <f t="shared" ref="X48" si="989">ROUND(W48*$I48,2)</f>
        <v>5619.96</v>
      </c>
      <c r="Y48" s="264"/>
      <c r="Z48" s="263">
        <f t="shared" ref="Z48" si="990">ROUND(Y48*$I48,2)</f>
        <v>0</v>
      </c>
      <c r="AA48" s="265"/>
      <c r="AB48" s="263">
        <f t="shared" ref="AB48" si="991">ROUND(AA48*$I48,2)</f>
        <v>0</v>
      </c>
      <c r="AC48" s="265"/>
      <c r="AD48" s="263">
        <f t="shared" ref="AD48" si="992">ROUND(AC48*$I48,2)</f>
        <v>0</v>
      </c>
      <c r="AE48" s="265"/>
      <c r="AF48" s="263">
        <f t="shared" ref="AF48" si="993">ROUND(AE48*$I48,2)</f>
        <v>0</v>
      </c>
      <c r="AG48" s="266"/>
      <c r="AH48" s="263">
        <f t="shared" ref="AH48" si="994">ROUND(AG48*$I48,2)</f>
        <v>0</v>
      </c>
      <c r="AI48" s="265"/>
      <c r="AJ48" s="263">
        <f t="shared" ref="AJ48" si="995">ROUND(AI48*$I48,2)</f>
        <v>0</v>
      </c>
      <c r="AK48" s="265"/>
      <c r="AL48" s="263">
        <f t="shared" ref="AL48" si="996">ROUND(AK48*$I48,2)</f>
        <v>0</v>
      </c>
      <c r="AM48" s="265"/>
      <c r="AN48" s="263">
        <f t="shared" ref="AN48" si="997">ROUND(AM48*$I48,2)</f>
        <v>0</v>
      </c>
      <c r="AO48" s="265"/>
      <c r="AP48" s="263">
        <f t="shared" ref="AP48" si="998">ROUND(AO48*$I48,2)</f>
        <v>0</v>
      </c>
      <c r="AQ48" s="265"/>
      <c r="AR48" s="263">
        <f t="shared" ref="AR48" si="999">ROUND(AQ48*$I48,2)</f>
        <v>0</v>
      </c>
      <c r="AS48" s="265"/>
      <c r="AT48" s="263">
        <f t="shared" ref="AT48" si="1000">ROUND(AS48*$I48,2)</f>
        <v>0</v>
      </c>
      <c r="AU48" s="265"/>
      <c r="AV48" s="263">
        <f t="shared" ref="AV48" si="1001">ROUND(AU48*$I48,2)</f>
        <v>0</v>
      </c>
      <c r="AW48" s="265"/>
      <c r="AX48" s="263">
        <f t="shared" ref="AX48" si="1002">ROUND(AW48*$I48,2)</f>
        <v>0</v>
      </c>
      <c r="AY48" s="265"/>
      <c r="AZ48" s="263">
        <f t="shared" ref="AZ48" si="1003">ROUND(AY48*$I48,2)</f>
        <v>0</v>
      </c>
      <c r="BA48" s="265"/>
      <c r="BB48" s="263">
        <f t="shared" ref="BB48" si="1004">ROUND(BA48*$I48,2)</f>
        <v>0</v>
      </c>
      <c r="BC48" s="265"/>
      <c r="BD48" s="263">
        <f t="shared" ref="BD48" si="1005">ROUND(BC48*$I48,2)</f>
        <v>0</v>
      </c>
      <c r="BE48" s="264"/>
      <c r="BF48" s="263">
        <f t="shared" ref="BF48" si="1006">ROUND(BE48*$I48,2)</f>
        <v>0</v>
      </c>
      <c r="BG48" s="265"/>
      <c r="BH48" s="263">
        <f t="shared" ref="BH48" si="1007">ROUND(BG48*$I48,2)</f>
        <v>0</v>
      </c>
      <c r="BI48" s="264"/>
      <c r="BJ48" s="263">
        <f t="shared" ref="BJ48" si="1008">ROUND(BI48*$I48,2)</f>
        <v>0</v>
      </c>
      <c r="BK48" s="267"/>
      <c r="BL48" s="263">
        <f t="shared" ref="BL48" si="1009">ROUND(BK48*$I48,2)</f>
        <v>0</v>
      </c>
      <c r="BM48" s="267"/>
      <c r="BN48" s="263">
        <f t="shared" ref="BN48" si="1010">ROUND(BM48*$I48,2)</f>
        <v>0</v>
      </c>
      <c r="BO48" s="267"/>
      <c r="BP48" s="263">
        <f t="shared" ref="BP48" si="1011">ROUND(BO48*$I48,2)</f>
        <v>0</v>
      </c>
      <c r="BQ48" s="267"/>
      <c r="BR48" s="263">
        <f t="shared" ref="BR48" si="1012">ROUND(BQ48*$I48,2)</f>
        <v>0</v>
      </c>
      <c r="BS48" s="267"/>
      <c r="BT48" s="263">
        <f t="shared" ref="BT48" si="1013">ROUND(BS48*$I48,2)</f>
        <v>0</v>
      </c>
      <c r="BU48" s="268"/>
      <c r="BV48" s="263">
        <f t="shared" ref="BV48" si="1014">ROUND(BU48*$I48,2)</f>
        <v>0</v>
      </c>
      <c r="BW48" s="268"/>
      <c r="BX48" s="263">
        <f t="shared" ref="BX48" si="1015">ROUND(BW48*$I48,2)</f>
        <v>0</v>
      </c>
      <c r="BY48" s="268"/>
      <c r="BZ48" s="263">
        <f t="shared" ref="BZ48" si="1016">ROUND(BY48*$I48,2)</f>
        <v>0</v>
      </c>
      <c r="CA48" s="505">
        <f t="shared" si="727"/>
        <v>1</v>
      </c>
      <c r="CB48" s="504">
        <f t="shared" si="728"/>
        <v>5619.96</v>
      </c>
      <c r="CC48" s="171">
        <f t="shared" si="33"/>
        <v>0</v>
      </c>
    </row>
    <row r="49" spans="1:81" ht="26.4">
      <c r="A49" s="305" t="s">
        <v>1235</v>
      </c>
      <c r="B49" s="315" t="s">
        <v>719</v>
      </c>
      <c r="C49" s="316"/>
      <c r="D49" s="291" t="s">
        <v>874</v>
      </c>
      <c r="E49" s="290" t="s">
        <v>873</v>
      </c>
      <c r="F49" s="291" t="s">
        <v>164</v>
      </c>
      <c r="G49" s="324">
        <v>1</v>
      </c>
      <c r="H49" s="292">
        <v>8571.64</v>
      </c>
      <c r="I49" s="293">
        <v>8571.64</v>
      </c>
      <c r="J49" s="275">
        <f t="shared" si="693"/>
        <v>1.101503665022251E-4</v>
      </c>
      <c r="K49" s="262"/>
      <c r="L49" s="263">
        <f t="shared" si="694"/>
        <v>0</v>
      </c>
      <c r="M49" s="262"/>
      <c r="N49" s="263">
        <f t="shared" si="694"/>
        <v>0</v>
      </c>
      <c r="O49" s="262"/>
      <c r="P49" s="263">
        <f t="shared" ref="P49" si="1017">ROUND(O49*$I49,2)</f>
        <v>0</v>
      </c>
      <c r="Q49" s="262"/>
      <c r="R49" s="263">
        <f t="shared" ref="R49" si="1018">ROUND(Q49*$I49,2)</f>
        <v>0</v>
      </c>
      <c r="S49" s="262"/>
      <c r="T49" s="263">
        <f t="shared" ref="T49" si="1019">ROUND(S49*$I49,2)</f>
        <v>0</v>
      </c>
      <c r="U49" s="262"/>
      <c r="V49" s="263">
        <f t="shared" ref="V49" si="1020">ROUND(U49*$I49,2)</f>
        <v>0</v>
      </c>
      <c r="W49" s="264">
        <v>1</v>
      </c>
      <c r="X49" s="263">
        <f t="shared" ref="X49" si="1021">ROUND(W49*$I49,2)</f>
        <v>8571.64</v>
      </c>
      <c r="Y49" s="264"/>
      <c r="Z49" s="263">
        <f t="shared" ref="Z49" si="1022">ROUND(Y49*$I49,2)</f>
        <v>0</v>
      </c>
      <c r="AA49" s="265"/>
      <c r="AB49" s="263">
        <f t="shared" ref="AB49" si="1023">ROUND(AA49*$I49,2)</f>
        <v>0</v>
      </c>
      <c r="AC49" s="265"/>
      <c r="AD49" s="263">
        <f t="shared" ref="AD49" si="1024">ROUND(AC49*$I49,2)</f>
        <v>0</v>
      </c>
      <c r="AE49" s="265"/>
      <c r="AF49" s="263">
        <f t="shared" ref="AF49" si="1025">ROUND(AE49*$I49,2)</f>
        <v>0</v>
      </c>
      <c r="AG49" s="266"/>
      <c r="AH49" s="263">
        <f t="shared" ref="AH49" si="1026">ROUND(AG49*$I49,2)</f>
        <v>0</v>
      </c>
      <c r="AI49" s="265"/>
      <c r="AJ49" s="263">
        <f t="shared" ref="AJ49" si="1027">ROUND(AI49*$I49,2)</f>
        <v>0</v>
      </c>
      <c r="AK49" s="265"/>
      <c r="AL49" s="263">
        <f t="shared" ref="AL49" si="1028">ROUND(AK49*$I49,2)</f>
        <v>0</v>
      </c>
      <c r="AM49" s="265"/>
      <c r="AN49" s="263">
        <f t="shared" ref="AN49" si="1029">ROUND(AM49*$I49,2)</f>
        <v>0</v>
      </c>
      <c r="AO49" s="265"/>
      <c r="AP49" s="263">
        <f t="shared" ref="AP49" si="1030">ROUND(AO49*$I49,2)</f>
        <v>0</v>
      </c>
      <c r="AQ49" s="265"/>
      <c r="AR49" s="263">
        <f t="shared" ref="AR49" si="1031">ROUND(AQ49*$I49,2)</f>
        <v>0</v>
      </c>
      <c r="AS49" s="265"/>
      <c r="AT49" s="263">
        <f t="shared" ref="AT49" si="1032">ROUND(AS49*$I49,2)</f>
        <v>0</v>
      </c>
      <c r="AU49" s="265"/>
      <c r="AV49" s="263">
        <f t="shared" ref="AV49" si="1033">ROUND(AU49*$I49,2)</f>
        <v>0</v>
      </c>
      <c r="AW49" s="265"/>
      <c r="AX49" s="263">
        <f t="shared" ref="AX49" si="1034">ROUND(AW49*$I49,2)</f>
        <v>0</v>
      </c>
      <c r="AY49" s="265"/>
      <c r="AZ49" s="263">
        <f t="shared" ref="AZ49" si="1035">ROUND(AY49*$I49,2)</f>
        <v>0</v>
      </c>
      <c r="BA49" s="265"/>
      <c r="BB49" s="263">
        <f t="shared" ref="BB49" si="1036">ROUND(BA49*$I49,2)</f>
        <v>0</v>
      </c>
      <c r="BC49" s="265"/>
      <c r="BD49" s="263">
        <f t="shared" ref="BD49" si="1037">ROUND(BC49*$I49,2)</f>
        <v>0</v>
      </c>
      <c r="BE49" s="264"/>
      <c r="BF49" s="263">
        <f t="shared" ref="BF49" si="1038">ROUND(BE49*$I49,2)</f>
        <v>0</v>
      </c>
      <c r="BG49" s="265"/>
      <c r="BH49" s="263">
        <f t="shared" ref="BH49" si="1039">ROUND(BG49*$I49,2)</f>
        <v>0</v>
      </c>
      <c r="BI49" s="264"/>
      <c r="BJ49" s="263">
        <f t="shared" ref="BJ49" si="1040">ROUND(BI49*$I49,2)</f>
        <v>0</v>
      </c>
      <c r="BK49" s="267"/>
      <c r="BL49" s="263">
        <f t="shared" ref="BL49" si="1041">ROUND(BK49*$I49,2)</f>
        <v>0</v>
      </c>
      <c r="BM49" s="267"/>
      <c r="BN49" s="263">
        <f t="shared" ref="BN49" si="1042">ROUND(BM49*$I49,2)</f>
        <v>0</v>
      </c>
      <c r="BO49" s="267"/>
      <c r="BP49" s="263">
        <f t="shared" ref="BP49" si="1043">ROUND(BO49*$I49,2)</f>
        <v>0</v>
      </c>
      <c r="BQ49" s="267"/>
      <c r="BR49" s="263">
        <f t="shared" ref="BR49" si="1044">ROUND(BQ49*$I49,2)</f>
        <v>0</v>
      </c>
      <c r="BS49" s="267"/>
      <c r="BT49" s="263">
        <f t="shared" ref="BT49" si="1045">ROUND(BS49*$I49,2)</f>
        <v>0</v>
      </c>
      <c r="BU49" s="268"/>
      <c r="BV49" s="263">
        <f t="shared" ref="BV49" si="1046">ROUND(BU49*$I49,2)</f>
        <v>0</v>
      </c>
      <c r="BW49" s="268"/>
      <c r="BX49" s="263">
        <f t="shared" ref="BX49" si="1047">ROUND(BW49*$I49,2)</f>
        <v>0</v>
      </c>
      <c r="BY49" s="268"/>
      <c r="BZ49" s="263">
        <f t="shared" ref="BZ49" si="1048">ROUND(BY49*$I49,2)</f>
        <v>0</v>
      </c>
      <c r="CA49" s="505">
        <f t="shared" si="727"/>
        <v>1</v>
      </c>
      <c r="CB49" s="504">
        <f t="shared" si="728"/>
        <v>8571.64</v>
      </c>
      <c r="CC49" s="171">
        <f t="shared" si="33"/>
        <v>0</v>
      </c>
    </row>
    <row r="50" spans="1:81" ht="39.6">
      <c r="A50" s="305" t="s">
        <v>1236</v>
      </c>
      <c r="B50" s="315" t="s">
        <v>162</v>
      </c>
      <c r="C50" s="316"/>
      <c r="D50" s="291" t="s">
        <v>717</v>
      </c>
      <c r="E50" s="290" t="s">
        <v>718</v>
      </c>
      <c r="F50" s="291" t="s">
        <v>164</v>
      </c>
      <c r="G50" s="324">
        <v>1</v>
      </c>
      <c r="H50" s="292">
        <v>1467.46</v>
      </c>
      <c r="I50" s="293">
        <v>1467.46</v>
      </c>
      <c r="J50" s="275">
        <f t="shared" si="693"/>
        <v>1.8857681473715097E-5</v>
      </c>
      <c r="K50" s="262"/>
      <c r="L50" s="263">
        <f t="shared" si="694"/>
        <v>0</v>
      </c>
      <c r="M50" s="262"/>
      <c r="N50" s="263">
        <f t="shared" si="694"/>
        <v>0</v>
      </c>
      <c r="O50" s="262"/>
      <c r="P50" s="263">
        <f t="shared" ref="P50" si="1049">ROUND(O50*$I50,2)</f>
        <v>0</v>
      </c>
      <c r="Q50" s="262"/>
      <c r="R50" s="263">
        <f t="shared" ref="R50" si="1050">ROUND(Q50*$I50,2)</f>
        <v>0</v>
      </c>
      <c r="S50" s="262"/>
      <c r="T50" s="263">
        <f t="shared" ref="T50" si="1051">ROUND(S50*$I50,2)</f>
        <v>0</v>
      </c>
      <c r="U50" s="262"/>
      <c r="V50" s="263">
        <f t="shared" ref="V50" si="1052">ROUND(U50*$I50,2)</f>
        <v>0</v>
      </c>
      <c r="W50" s="264">
        <v>1</v>
      </c>
      <c r="X50" s="263">
        <f t="shared" ref="X50" si="1053">ROUND(W50*$I50,2)</f>
        <v>1467.46</v>
      </c>
      <c r="Y50" s="264"/>
      <c r="Z50" s="263">
        <f t="shared" ref="Z50" si="1054">ROUND(Y50*$I50,2)</f>
        <v>0</v>
      </c>
      <c r="AA50" s="265"/>
      <c r="AB50" s="263">
        <f t="shared" ref="AB50" si="1055">ROUND(AA50*$I50,2)</f>
        <v>0</v>
      </c>
      <c r="AC50" s="265"/>
      <c r="AD50" s="263">
        <f t="shared" ref="AD50" si="1056">ROUND(AC50*$I50,2)</f>
        <v>0</v>
      </c>
      <c r="AE50" s="265"/>
      <c r="AF50" s="263">
        <f t="shared" ref="AF50" si="1057">ROUND(AE50*$I50,2)</f>
        <v>0</v>
      </c>
      <c r="AG50" s="266"/>
      <c r="AH50" s="263">
        <f t="shared" ref="AH50" si="1058">ROUND(AG50*$I50,2)</f>
        <v>0</v>
      </c>
      <c r="AI50" s="265"/>
      <c r="AJ50" s="263">
        <f t="shared" ref="AJ50" si="1059">ROUND(AI50*$I50,2)</f>
        <v>0</v>
      </c>
      <c r="AK50" s="265"/>
      <c r="AL50" s="263">
        <f t="shared" ref="AL50" si="1060">ROUND(AK50*$I50,2)</f>
        <v>0</v>
      </c>
      <c r="AM50" s="265"/>
      <c r="AN50" s="263">
        <f t="shared" ref="AN50" si="1061">ROUND(AM50*$I50,2)</f>
        <v>0</v>
      </c>
      <c r="AO50" s="265"/>
      <c r="AP50" s="263">
        <f t="shared" ref="AP50" si="1062">ROUND(AO50*$I50,2)</f>
        <v>0</v>
      </c>
      <c r="AQ50" s="265"/>
      <c r="AR50" s="263">
        <f t="shared" ref="AR50" si="1063">ROUND(AQ50*$I50,2)</f>
        <v>0</v>
      </c>
      <c r="AS50" s="265"/>
      <c r="AT50" s="263">
        <f t="shared" ref="AT50" si="1064">ROUND(AS50*$I50,2)</f>
        <v>0</v>
      </c>
      <c r="AU50" s="265"/>
      <c r="AV50" s="263">
        <f t="shared" ref="AV50" si="1065">ROUND(AU50*$I50,2)</f>
        <v>0</v>
      </c>
      <c r="AW50" s="265"/>
      <c r="AX50" s="263">
        <f t="shared" ref="AX50" si="1066">ROUND(AW50*$I50,2)</f>
        <v>0</v>
      </c>
      <c r="AY50" s="265"/>
      <c r="AZ50" s="263">
        <f t="shared" ref="AZ50" si="1067">ROUND(AY50*$I50,2)</f>
        <v>0</v>
      </c>
      <c r="BA50" s="265"/>
      <c r="BB50" s="263">
        <f t="shared" ref="BB50" si="1068">ROUND(BA50*$I50,2)</f>
        <v>0</v>
      </c>
      <c r="BC50" s="265"/>
      <c r="BD50" s="263">
        <f t="shared" ref="BD50" si="1069">ROUND(BC50*$I50,2)</f>
        <v>0</v>
      </c>
      <c r="BE50" s="264"/>
      <c r="BF50" s="263">
        <f t="shared" ref="BF50" si="1070">ROUND(BE50*$I50,2)</f>
        <v>0</v>
      </c>
      <c r="BG50" s="265"/>
      <c r="BH50" s="263">
        <f t="shared" ref="BH50" si="1071">ROUND(BG50*$I50,2)</f>
        <v>0</v>
      </c>
      <c r="BI50" s="264"/>
      <c r="BJ50" s="263">
        <f t="shared" ref="BJ50" si="1072">ROUND(BI50*$I50,2)</f>
        <v>0</v>
      </c>
      <c r="BK50" s="267"/>
      <c r="BL50" s="263">
        <f t="shared" ref="BL50" si="1073">ROUND(BK50*$I50,2)</f>
        <v>0</v>
      </c>
      <c r="BM50" s="267"/>
      <c r="BN50" s="263">
        <f t="shared" ref="BN50" si="1074">ROUND(BM50*$I50,2)</f>
        <v>0</v>
      </c>
      <c r="BO50" s="267"/>
      <c r="BP50" s="263">
        <f t="shared" ref="BP50" si="1075">ROUND(BO50*$I50,2)</f>
        <v>0</v>
      </c>
      <c r="BQ50" s="267"/>
      <c r="BR50" s="263">
        <f t="shared" ref="BR50" si="1076">ROUND(BQ50*$I50,2)</f>
        <v>0</v>
      </c>
      <c r="BS50" s="267"/>
      <c r="BT50" s="263">
        <f t="shared" ref="BT50" si="1077">ROUND(BS50*$I50,2)</f>
        <v>0</v>
      </c>
      <c r="BU50" s="268"/>
      <c r="BV50" s="263">
        <f t="shared" ref="BV50" si="1078">ROUND(BU50*$I50,2)</f>
        <v>0</v>
      </c>
      <c r="BW50" s="268"/>
      <c r="BX50" s="263">
        <f t="shared" ref="BX50" si="1079">ROUND(BW50*$I50,2)</f>
        <v>0</v>
      </c>
      <c r="BY50" s="268"/>
      <c r="BZ50" s="263">
        <f t="shared" ref="BZ50" si="1080">ROUND(BY50*$I50,2)</f>
        <v>0</v>
      </c>
      <c r="CA50" s="505">
        <f t="shared" si="727"/>
        <v>1</v>
      </c>
      <c r="CB50" s="504">
        <f t="shared" si="728"/>
        <v>1467.46</v>
      </c>
      <c r="CC50" s="171">
        <f t="shared" si="33"/>
        <v>0</v>
      </c>
    </row>
    <row r="51" spans="1:81" ht="31.95" customHeight="1">
      <c r="A51" s="305" t="s">
        <v>1237</v>
      </c>
      <c r="B51" s="280" t="s">
        <v>162</v>
      </c>
      <c r="C51" s="281"/>
      <c r="D51" s="279" t="s">
        <v>898</v>
      </c>
      <c r="E51" s="286" t="s">
        <v>899</v>
      </c>
      <c r="F51" s="279" t="s">
        <v>186</v>
      </c>
      <c r="G51" s="327">
        <v>10237.49</v>
      </c>
      <c r="H51" s="318">
        <v>9.2200000000000006</v>
      </c>
      <c r="I51" s="293">
        <v>94389.66</v>
      </c>
      <c r="J51" s="275">
        <f t="shared" si="693"/>
        <v>1.2129599053413837E-3</v>
      </c>
      <c r="K51" s="262"/>
      <c r="L51" s="263">
        <f t="shared" si="694"/>
        <v>0</v>
      </c>
      <c r="M51" s="262"/>
      <c r="N51" s="263">
        <f t="shared" si="694"/>
        <v>0</v>
      </c>
      <c r="O51" s="262"/>
      <c r="P51" s="263">
        <f t="shared" ref="P51" si="1081">ROUND(O51*$I51,2)</f>
        <v>0</v>
      </c>
      <c r="Q51" s="262"/>
      <c r="R51" s="263">
        <f t="shared" ref="R51" si="1082">ROUND(Q51*$I51,2)</f>
        <v>0</v>
      </c>
      <c r="S51" s="262"/>
      <c r="T51" s="263">
        <f t="shared" ref="T51" si="1083">ROUND(S51*$I51,2)</f>
        <v>0</v>
      </c>
      <c r="U51" s="262"/>
      <c r="V51" s="263">
        <f t="shared" ref="V51" si="1084">ROUND(U51*$I51,2)</f>
        <v>0</v>
      </c>
      <c r="W51" s="264">
        <v>0.7</v>
      </c>
      <c r="X51" s="263">
        <f t="shared" ref="X51" si="1085">ROUND(W51*$I51,2)</f>
        <v>66072.759999999995</v>
      </c>
      <c r="Y51" s="264">
        <v>0.3</v>
      </c>
      <c r="Z51" s="263">
        <f t="shared" ref="Z51" si="1086">ROUND(Y51*$I51,2)</f>
        <v>28316.9</v>
      </c>
      <c r="AA51" s="265"/>
      <c r="AB51" s="263">
        <f t="shared" ref="AB51" si="1087">ROUND(AA51*$I51,2)</f>
        <v>0</v>
      </c>
      <c r="AC51" s="265"/>
      <c r="AD51" s="263">
        <f t="shared" ref="AD51" si="1088">ROUND(AC51*$I51,2)</f>
        <v>0</v>
      </c>
      <c r="AE51" s="265"/>
      <c r="AF51" s="263">
        <f t="shared" ref="AF51" si="1089">ROUND(AE51*$I51,2)</f>
        <v>0</v>
      </c>
      <c r="AG51" s="266"/>
      <c r="AH51" s="263">
        <f t="shared" ref="AH51" si="1090">ROUND(AG51*$I51,2)</f>
        <v>0</v>
      </c>
      <c r="AI51" s="265"/>
      <c r="AJ51" s="263">
        <f t="shared" ref="AJ51" si="1091">ROUND(AI51*$I51,2)</f>
        <v>0</v>
      </c>
      <c r="AK51" s="265"/>
      <c r="AL51" s="263">
        <f t="shared" ref="AL51" si="1092">ROUND(AK51*$I51,2)</f>
        <v>0</v>
      </c>
      <c r="AM51" s="265"/>
      <c r="AN51" s="263">
        <f t="shared" ref="AN51" si="1093">ROUND(AM51*$I51,2)</f>
        <v>0</v>
      </c>
      <c r="AO51" s="265"/>
      <c r="AP51" s="263">
        <f t="shared" ref="AP51" si="1094">ROUND(AO51*$I51,2)</f>
        <v>0</v>
      </c>
      <c r="AQ51" s="265"/>
      <c r="AR51" s="263">
        <f t="shared" ref="AR51" si="1095">ROUND(AQ51*$I51,2)</f>
        <v>0</v>
      </c>
      <c r="AS51" s="265"/>
      <c r="AT51" s="263">
        <f t="shared" ref="AT51" si="1096">ROUND(AS51*$I51,2)</f>
        <v>0</v>
      </c>
      <c r="AU51" s="265"/>
      <c r="AV51" s="263">
        <f t="shared" ref="AV51" si="1097">ROUND(AU51*$I51,2)</f>
        <v>0</v>
      </c>
      <c r="AW51" s="265"/>
      <c r="AX51" s="263">
        <f t="shared" ref="AX51" si="1098">ROUND(AW51*$I51,2)</f>
        <v>0</v>
      </c>
      <c r="AY51" s="265"/>
      <c r="AZ51" s="263">
        <f t="shared" ref="AZ51" si="1099">ROUND(AY51*$I51,2)</f>
        <v>0</v>
      </c>
      <c r="BA51" s="265"/>
      <c r="BB51" s="263">
        <f t="shared" ref="BB51" si="1100">ROUND(BA51*$I51,2)</f>
        <v>0</v>
      </c>
      <c r="BC51" s="265"/>
      <c r="BD51" s="263">
        <f t="shared" ref="BD51" si="1101">ROUND(BC51*$I51,2)</f>
        <v>0</v>
      </c>
      <c r="BE51" s="264"/>
      <c r="BF51" s="263">
        <f t="shared" ref="BF51" si="1102">ROUND(BE51*$I51,2)</f>
        <v>0</v>
      </c>
      <c r="BG51" s="265"/>
      <c r="BH51" s="263">
        <f t="shared" ref="BH51" si="1103">ROUND(BG51*$I51,2)</f>
        <v>0</v>
      </c>
      <c r="BI51" s="264"/>
      <c r="BJ51" s="263">
        <f t="shared" ref="BJ51" si="1104">ROUND(BI51*$I51,2)</f>
        <v>0</v>
      </c>
      <c r="BK51" s="267"/>
      <c r="BL51" s="263">
        <f t="shared" ref="BL51" si="1105">ROUND(BK51*$I51,2)</f>
        <v>0</v>
      </c>
      <c r="BM51" s="267"/>
      <c r="BN51" s="263">
        <f t="shared" ref="BN51" si="1106">ROUND(BM51*$I51,2)</f>
        <v>0</v>
      </c>
      <c r="BO51" s="267"/>
      <c r="BP51" s="263">
        <f t="shared" ref="BP51" si="1107">ROUND(BO51*$I51,2)</f>
        <v>0</v>
      </c>
      <c r="BQ51" s="267"/>
      <c r="BR51" s="263">
        <f t="shared" ref="BR51" si="1108">ROUND(BQ51*$I51,2)</f>
        <v>0</v>
      </c>
      <c r="BS51" s="267"/>
      <c r="BT51" s="263">
        <f t="shared" ref="BT51" si="1109">ROUND(BS51*$I51,2)</f>
        <v>0</v>
      </c>
      <c r="BU51" s="268"/>
      <c r="BV51" s="263">
        <f t="shared" ref="BV51" si="1110">ROUND(BU51*$I51,2)</f>
        <v>0</v>
      </c>
      <c r="BW51" s="268"/>
      <c r="BX51" s="263">
        <f t="shared" ref="BX51" si="1111">ROUND(BW51*$I51,2)</f>
        <v>0</v>
      </c>
      <c r="BY51" s="268"/>
      <c r="BZ51" s="263">
        <f t="shared" ref="BZ51" si="1112">ROUND(BY51*$I51,2)</f>
        <v>0</v>
      </c>
      <c r="CA51" s="505">
        <f t="shared" si="727"/>
        <v>1</v>
      </c>
      <c r="CB51" s="504">
        <f t="shared" si="728"/>
        <v>94389.66</v>
      </c>
      <c r="CC51" s="171">
        <f t="shared" si="33"/>
        <v>0</v>
      </c>
    </row>
    <row r="52" spans="1:81" ht="13.2">
      <c r="A52" s="305" t="s">
        <v>1238</v>
      </c>
      <c r="B52" s="315" t="s">
        <v>145</v>
      </c>
      <c r="C52" s="316"/>
      <c r="D52" s="291" t="s">
        <v>876</v>
      </c>
      <c r="E52" s="286" t="s">
        <v>875</v>
      </c>
      <c r="F52" s="291" t="s">
        <v>186</v>
      </c>
      <c r="G52" s="324">
        <v>9740.44</v>
      </c>
      <c r="H52" s="292">
        <v>0.65</v>
      </c>
      <c r="I52" s="293">
        <v>6331.29</v>
      </c>
      <c r="J52" s="275">
        <f t="shared" si="693"/>
        <v>8.1360616396847376E-5</v>
      </c>
      <c r="K52" s="262"/>
      <c r="L52" s="263">
        <f t="shared" si="694"/>
        <v>0</v>
      </c>
      <c r="M52" s="262"/>
      <c r="N52" s="263">
        <f t="shared" si="694"/>
        <v>0</v>
      </c>
      <c r="O52" s="262"/>
      <c r="P52" s="263">
        <f t="shared" ref="P52" si="1113">ROUND(O52*$I52,2)</f>
        <v>0</v>
      </c>
      <c r="Q52" s="262"/>
      <c r="R52" s="263">
        <f t="shared" ref="R52" si="1114">ROUND(Q52*$I52,2)</f>
        <v>0</v>
      </c>
      <c r="S52" s="262"/>
      <c r="T52" s="263">
        <f t="shared" ref="T52" si="1115">ROUND(S52*$I52,2)</f>
        <v>0</v>
      </c>
      <c r="U52" s="262"/>
      <c r="V52" s="263">
        <f t="shared" ref="V52" si="1116">ROUND(U52*$I52,2)</f>
        <v>0</v>
      </c>
      <c r="W52" s="264"/>
      <c r="X52" s="263">
        <f t="shared" ref="X52" si="1117">ROUND(W52*$I52,2)</f>
        <v>0</v>
      </c>
      <c r="Y52" s="264"/>
      <c r="Z52" s="263">
        <f t="shared" ref="Z52" si="1118">ROUND(Y52*$I52,2)</f>
        <v>0</v>
      </c>
      <c r="AA52" s="265"/>
      <c r="AB52" s="263">
        <f t="shared" ref="AB52" si="1119">ROUND(AA52*$I52,2)</f>
        <v>0</v>
      </c>
      <c r="AC52" s="265"/>
      <c r="AD52" s="263">
        <f t="shared" ref="AD52" si="1120">ROUND(AC52*$I52,2)</f>
        <v>0</v>
      </c>
      <c r="AE52" s="265"/>
      <c r="AF52" s="263">
        <f t="shared" ref="AF52" si="1121">ROUND(AE52*$I52,2)</f>
        <v>0</v>
      </c>
      <c r="AG52" s="266"/>
      <c r="AH52" s="263">
        <f t="shared" ref="AH52" si="1122">ROUND(AG52*$I52,2)</f>
        <v>0</v>
      </c>
      <c r="AI52" s="265"/>
      <c r="AJ52" s="263">
        <f t="shared" ref="AJ52" si="1123">ROUND(AI52*$I52,2)</f>
        <v>0</v>
      </c>
      <c r="AK52" s="265"/>
      <c r="AL52" s="263">
        <f t="shared" ref="AL52" si="1124">ROUND(AK52*$I52,2)</f>
        <v>0</v>
      </c>
      <c r="AM52" s="265"/>
      <c r="AN52" s="263">
        <f t="shared" ref="AN52" si="1125">ROUND(AM52*$I52,2)</f>
        <v>0</v>
      </c>
      <c r="AO52" s="265"/>
      <c r="AP52" s="263">
        <f t="shared" ref="AP52" si="1126">ROUND(AO52*$I52,2)</f>
        <v>0</v>
      </c>
      <c r="AQ52" s="265"/>
      <c r="AR52" s="263">
        <f t="shared" ref="AR52" si="1127">ROUND(AQ52*$I52,2)</f>
        <v>0</v>
      </c>
      <c r="AS52" s="265"/>
      <c r="AT52" s="263">
        <f t="shared" ref="AT52" si="1128">ROUND(AS52*$I52,2)</f>
        <v>0</v>
      </c>
      <c r="AU52" s="265"/>
      <c r="AV52" s="263">
        <f t="shared" ref="AV52" si="1129">ROUND(AU52*$I52,2)</f>
        <v>0</v>
      </c>
      <c r="AW52" s="265"/>
      <c r="AX52" s="263">
        <f t="shared" ref="AX52" si="1130">ROUND(AW52*$I52,2)</f>
        <v>0</v>
      </c>
      <c r="AY52" s="265"/>
      <c r="AZ52" s="263">
        <f t="shared" ref="AZ52" si="1131">ROUND(AY52*$I52,2)</f>
        <v>0</v>
      </c>
      <c r="BA52" s="265"/>
      <c r="BB52" s="263">
        <f t="shared" ref="BB52" si="1132">ROUND(BA52*$I52,2)</f>
        <v>0</v>
      </c>
      <c r="BC52" s="265"/>
      <c r="BD52" s="263">
        <f t="shared" ref="BD52" si="1133">ROUND(BC52*$I52,2)</f>
        <v>0</v>
      </c>
      <c r="BE52" s="264">
        <v>1</v>
      </c>
      <c r="BF52" s="263">
        <f t="shared" ref="BF52" si="1134">ROUND(BE52*$I52,2)</f>
        <v>6331.29</v>
      </c>
      <c r="BG52" s="265"/>
      <c r="BH52" s="263">
        <f t="shared" ref="BH52" si="1135">ROUND(BG52*$I52,2)</f>
        <v>0</v>
      </c>
      <c r="BI52" s="264"/>
      <c r="BJ52" s="263">
        <f t="shared" ref="BJ52" si="1136">ROUND(BI52*$I52,2)</f>
        <v>0</v>
      </c>
      <c r="BK52" s="267"/>
      <c r="BL52" s="263">
        <f t="shared" ref="BL52" si="1137">ROUND(BK52*$I52,2)</f>
        <v>0</v>
      </c>
      <c r="BM52" s="267"/>
      <c r="BN52" s="263">
        <f t="shared" ref="BN52" si="1138">ROUND(BM52*$I52,2)</f>
        <v>0</v>
      </c>
      <c r="BO52" s="267"/>
      <c r="BP52" s="263">
        <f t="shared" ref="BP52" si="1139">ROUND(BO52*$I52,2)</f>
        <v>0</v>
      </c>
      <c r="BQ52" s="267"/>
      <c r="BR52" s="263">
        <f t="shared" ref="BR52" si="1140">ROUND(BQ52*$I52,2)</f>
        <v>0</v>
      </c>
      <c r="BS52" s="267"/>
      <c r="BT52" s="263">
        <f t="shared" ref="BT52" si="1141">ROUND(BS52*$I52,2)</f>
        <v>0</v>
      </c>
      <c r="BU52" s="268"/>
      <c r="BV52" s="263">
        <f t="shared" ref="BV52" si="1142">ROUND(BU52*$I52,2)</f>
        <v>0</v>
      </c>
      <c r="BW52" s="268"/>
      <c r="BX52" s="263">
        <f t="shared" ref="BX52" si="1143">ROUND(BW52*$I52,2)</f>
        <v>0</v>
      </c>
      <c r="BY52" s="268"/>
      <c r="BZ52" s="263">
        <f t="shared" ref="BZ52" si="1144">ROUND(BY52*$I52,2)</f>
        <v>0</v>
      </c>
      <c r="CA52" s="505">
        <f t="shared" si="727"/>
        <v>1</v>
      </c>
      <c r="CB52" s="504">
        <f t="shared" si="728"/>
        <v>6331.29</v>
      </c>
      <c r="CC52" s="171">
        <f t="shared" si="33"/>
        <v>0</v>
      </c>
    </row>
    <row r="53" spans="1:81" s="187" customFormat="1" ht="13.8">
      <c r="A53" s="295"/>
      <c r="B53" s="296"/>
      <c r="C53" s="297"/>
      <c r="D53" s="297"/>
      <c r="E53" s="295" t="s">
        <v>194</v>
      </c>
      <c r="F53" s="297"/>
      <c r="G53" s="297"/>
      <c r="H53" s="298"/>
      <c r="I53" s="299">
        <f>SUBTOTAL(109,I39:I52)</f>
        <v>261766.69999999998</v>
      </c>
      <c r="J53" s="320"/>
      <c r="K53" s="301">
        <f>+L53/$I53</f>
        <v>0</v>
      </c>
      <c r="L53" s="299">
        <f>SUBTOTAL(109,L39:L52)</f>
        <v>0</v>
      </c>
      <c r="M53" s="301">
        <f t="shared" ref="M53" si="1145">+N53/$I53</f>
        <v>0</v>
      </c>
      <c r="N53" s="299">
        <f t="shared" ref="N53" si="1146">SUBTOTAL(109,N39:N52)</f>
        <v>0</v>
      </c>
      <c r="O53" s="301">
        <f t="shared" ref="O53" si="1147">+P53/$I53</f>
        <v>0</v>
      </c>
      <c r="P53" s="299">
        <f t="shared" ref="P53" si="1148">SUBTOTAL(109,P39:P52)</f>
        <v>0</v>
      </c>
      <c r="Q53" s="301">
        <f t="shared" ref="Q53" si="1149">+R53/$I53</f>
        <v>0</v>
      </c>
      <c r="R53" s="299">
        <f t="shared" ref="R53" si="1150">SUBTOTAL(109,R39:R52)</f>
        <v>0</v>
      </c>
      <c r="S53" s="301">
        <f t="shared" ref="S53" si="1151">+T53/$I53</f>
        <v>0</v>
      </c>
      <c r="T53" s="299">
        <f t="shared" ref="T53" si="1152">SUBTOTAL(109,T39:T52)</f>
        <v>0</v>
      </c>
      <c r="U53" s="301">
        <f t="shared" ref="U53" si="1153">+V53/$I53</f>
        <v>0</v>
      </c>
      <c r="V53" s="299">
        <f t="shared" ref="V53" si="1154">SUBTOTAL(109,V39:V52)</f>
        <v>0</v>
      </c>
      <c r="W53" s="301">
        <f t="shared" ref="W53" si="1155">+X53/$I53</f>
        <v>0.86763713642720774</v>
      </c>
      <c r="X53" s="299">
        <f t="shared" ref="X53" si="1156">SUBTOTAL(109,X39:X52)</f>
        <v>227118.50999999995</v>
      </c>
      <c r="Y53" s="301">
        <f t="shared" ref="Y53" si="1157">+Z53/$I53</f>
        <v>0.10817609726523658</v>
      </c>
      <c r="Z53" s="299">
        <f t="shared" ref="Z53" si="1158">SUBTOTAL(109,Z39:Z52)</f>
        <v>28316.9</v>
      </c>
      <c r="AA53" s="301">
        <f t="shared" ref="AA53" si="1159">+AB53/$I53</f>
        <v>0</v>
      </c>
      <c r="AB53" s="299">
        <f t="shared" ref="AB53" si="1160">SUBTOTAL(109,AB39:AB52)</f>
        <v>0</v>
      </c>
      <c r="AC53" s="301">
        <f t="shared" ref="AC53" si="1161">+AD53/$I53</f>
        <v>0</v>
      </c>
      <c r="AD53" s="299">
        <f t="shared" ref="AD53" si="1162">SUBTOTAL(109,AD39:AD52)</f>
        <v>0</v>
      </c>
      <c r="AE53" s="301">
        <f t="shared" ref="AE53" si="1163">+AF53/$I53</f>
        <v>0</v>
      </c>
      <c r="AF53" s="299">
        <f t="shared" ref="AF53" si="1164">SUBTOTAL(109,AF39:AF52)</f>
        <v>0</v>
      </c>
      <c r="AG53" s="301">
        <f t="shared" ref="AG53" si="1165">+AH53/$I53</f>
        <v>0</v>
      </c>
      <c r="AH53" s="299">
        <f t="shared" ref="AH53" si="1166">SUBTOTAL(109,AH39:AH52)</f>
        <v>0</v>
      </c>
      <c r="AI53" s="301">
        <f t="shared" ref="AI53" si="1167">+AJ53/$I53</f>
        <v>0</v>
      </c>
      <c r="AJ53" s="299">
        <f t="shared" ref="AJ53" si="1168">SUBTOTAL(109,AJ39:AJ52)</f>
        <v>0</v>
      </c>
      <c r="AK53" s="301">
        <f t="shared" ref="AK53" si="1169">+AL53/$I53</f>
        <v>0</v>
      </c>
      <c r="AL53" s="299">
        <f t="shared" ref="AL53" si="1170">SUBTOTAL(109,AL39:AL52)</f>
        <v>0</v>
      </c>
      <c r="AM53" s="301">
        <f t="shared" ref="AM53" si="1171">+AN53/$I53</f>
        <v>0</v>
      </c>
      <c r="AN53" s="299">
        <f t="shared" ref="AN53" si="1172">SUBTOTAL(109,AN39:AN52)</f>
        <v>0</v>
      </c>
      <c r="AO53" s="301">
        <f t="shared" ref="AO53" si="1173">+AP53/$I53</f>
        <v>0</v>
      </c>
      <c r="AP53" s="299">
        <f t="shared" ref="AP53" si="1174">SUBTOTAL(109,AP39:AP52)</f>
        <v>0</v>
      </c>
      <c r="AQ53" s="301">
        <f t="shared" ref="AQ53" si="1175">+AR53/$I53</f>
        <v>0</v>
      </c>
      <c r="AR53" s="299">
        <f t="shared" ref="AR53" si="1176">SUBTOTAL(109,AR39:AR52)</f>
        <v>0</v>
      </c>
      <c r="AS53" s="301">
        <f t="shared" ref="AS53" si="1177">+AT53/$I53</f>
        <v>0</v>
      </c>
      <c r="AT53" s="299">
        <f t="shared" ref="AT53" si="1178">SUBTOTAL(109,AT39:AT52)</f>
        <v>0</v>
      </c>
      <c r="AU53" s="301">
        <f t="shared" ref="AU53" si="1179">+AV53/$I53</f>
        <v>0</v>
      </c>
      <c r="AV53" s="299">
        <f t="shared" ref="AV53" si="1180">SUBTOTAL(109,AV39:AV52)</f>
        <v>0</v>
      </c>
      <c r="AW53" s="301">
        <f t="shared" ref="AW53" si="1181">+AX53/$I53</f>
        <v>0</v>
      </c>
      <c r="AX53" s="299">
        <f t="shared" ref="AX53" si="1182">SUBTOTAL(109,AX39:AX52)</f>
        <v>0</v>
      </c>
      <c r="AY53" s="301">
        <f t="shared" ref="AY53" si="1183">+AZ53/$I53</f>
        <v>0</v>
      </c>
      <c r="AZ53" s="299">
        <f t="shared" ref="AZ53" si="1184">SUBTOTAL(109,AZ39:AZ52)</f>
        <v>0</v>
      </c>
      <c r="BA53" s="301">
        <f t="shared" ref="BA53" si="1185">+BB53/$I53</f>
        <v>0</v>
      </c>
      <c r="BB53" s="299">
        <f t="shared" ref="BB53" si="1186">SUBTOTAL(109,BB39:BB52)</f>
        <v>0</v>
      </c>
      <c r="BC53" s="301">
        <f t="shared" ref="BC53" si="1187">+BD53/$I53</f>
        <v>0</v>
      </c>
      <c r="BD53" s="299">
        <f t="shared" ref="BD53" si="1188">SUBTOTAL(109,BD39:BD52)</f>
        <v>0</v>
      </c>
      <c r="BE53" s="301">
        <f t="shared" ref="BE53" si="1189">+BF53/$I53</f>
        <v>2.4186766307555545E-2</v>
      </c>
      <c r="BF53" s="299">
        <f t="shared" ref="BF53" si="1190">SUBTOTAL(109,BF39:BF52)</f>
        <v>6331.29</v>
      </c>
      <c r="BG53" s="301">
        <f t="shared" ref="BG53" si="1191">+BH53/$I53</f>
        <v>0</v>
      </c>
      <c r="BH53" s="299">
        <f t="shared" ref="BH53" si="1192">SUBTOTAL(109,BH39:BH52)</f>
        <v>0</v>
      </c>
      <c r="BI53" s="301">
        <f t="shared" ref="BI53" si="1193">+BJ53/$I53</f>
        <v>0</v>
      </c>
      <c r="BJ53" s="299">
        <f t="shared" ref="BJ53" si="1194">SUBTOTAL(109,BJ39:BJ52)</f>
        <v>0</v>
      </c>
      <c r="BK53" s="301">
        <f t="shared" ref="BK53" si="1195">+BL53/$I53</f>
        <v>0</v>
      </c>
      <c r="BL53" s="299">
        <f t="shared" ref="BL53" si="1196">SUBTOTAL(109,BL39:BL52)</f>
        <v>0</v>
      </c>
      <c r="BM53" s="301">
        <f t="shared" ref="BM53" si="1197">+BN53/$I53</f>
        <v>0</v>
      </c>
      <c r="BN53" s="299">
        <f t="shared" ref="BN53" si="1198">SUBTOTAL(109,BN39:BN52)</f>
        <v>0</v>
      </c>
      <c r="BO53" s="301">
        <f t="shared" ref="BO53" si="1199">+BP53/$I53</f>
        <v>0</v>
      </c>
      <c r="BP53" s="299">
        <f t="shared" ref="BP53" si="1200">SUBTOTAL(109,BP39:BP52)</f>
        <v>0</v>
      </c>
      <c r="BQ53" s="301">
        <f t="shared" ref="BQ53" si="1201">+BR53/$I53</f>
        <v>0</v>
      </c>
      <c r="BR53" s="299">
        <f t="shared" ref="BR53" si="1202">SUBTOTAL(109,BR39:BR52)</f>
        <v>0</v>
      </c>
      <c r="BS53" s="301">
        <f t="shared" ref="BS53" si="1203">+BT53/$I53</f>
        <v>0</v>
      </c>
      <c r="BT53" s="299">
        <f t="shared" ref="BT53" si="1204">SUBTOTAL(109,BT39:BT52)</f>
        <v>0</v>
      </c>
      <c r="BU53" s="301">
        <f t="shared" ref="BU53" si="1205">+BV53/$I53</f>
        <v>0</v>
      </c>
      <c r="BV53" s="299">
        <f t="shared" ref="BV53" si="1206">SUBTOTAL(109,BV39:BV52)</f>
        <v>0</v>
      </c>
      <c r="BW53" s="301">
        <f t="shared" ref="BW53" si="1207">+BX53/$I53</f>
        <v>0</v>
      </c>
      <c r="BX53" s="299">
        <f t="shared" ref="BX53" si="1208">SUBTOTAL(109,BX39:BX52)</f>
        <v>0</v>
      </c>
      <c r="BY53" s="301">
        <f t="shared" ref="BY53" si="1209">+BZ53/$I53</f>
        <v>0</v>
      </c>
      <c r="BZ53" s="299">
        <f t="shared" ref="BZ53" si="1210">SUBTOTAL(109,BZ39:BZ52)</f>
        <v>0</v>
      </c>
      <c r="CA53" s="235">
        <f>+CB53/I53</f>
        <v>1</v>
      </c>
      <c r="CB53" s="234">
        <f>SUBTOTAL(109,CB39:CB52)</f>
        <v>261766.69999999998</v>
      </c>
      <c r="CC53" s="188">
        <f t="shared" si="33"/>
        <v>0</v>
      </c>
    </row>
    <row r="54" spans="1:81" ht="13.2">
      <c r="A54" s="321" t="s">
        <v>202</v>
      </c>
      <c r="B54" s="616" t="s">
        <v>698</v>
      </c>
      <c r="C54" s="617"/>
      <c r="D54" s="617"/>
      <c r="E54" s="617"/>
      <c r="F54" s="322"/>
      <c r="G54" s="322"/>
      <c r="H54" s="322"/>
      <c r="I54" s="323"/>
      <c r="J54" s="233"/>
      <c r="K54" s="262"/>
      <c r="L54" s="263"/>
      <c r="M54" s="262"/>
      <c r="N54" s="263"/>
      <c r="O54" s="262"/>
      <c r="P54" s="263"/>
      <c r="Q54" s="262"/>
      <c r="R54" s="263"/>
      <c r="S54" s="262"/>
      <c r="T54" s="263"/>
      <c r="U54" s="262"/>
      <c r="V54" s="263"/>
      <c r="W54" s="264"/>
      <c r="X54" s="263"/>
      <c r="Y54" s="264"/>
      <c r="Z54" s="263"/>
      <c r="AA54" s="265"/>
      <c r="AB54" s="263"/>
      <c r="AC54" s="265"/>
      <c r="AD54" s="263"/>
      <c r="AE54" s="265"/>
      <c r="AF54" s="263"/>
      <c r="AG54" s="266"/>
      <c r="AH54" s="263"/>
      <c r="AI54" s="265"/>
      <c r="AJ54" s="263"/>
      <c r="AK54" s="265"/>
      <c r="AL54" s="263"/>
      <c r="AM54" s="265"/>
      <c r="AN54" s="263"/>
      <c r="AO54" s="265"/>
      <c r="AP54" s="263"/>
      <c r="AQ54" s="265"/>
      <c r="AR54" s="263"/>
      <c r="AS54" s="265"/>
      <c r="AT54" s="263"/>
      <c r="AU54" s="265"/>
      <c r="AV54" s="263"/>
      <c r="AW54" s="265"/>
      <c r="AX54" s="263"/>
      <c r="AY54" s="265"/>
      <c r="AZ54" s="263"/>
      <c r="BA54" s="265"/>
      <c r="BB54" s="263"/>
      <c r="BC54" s="265"/>
      <c r="BD54" s="263"/>
      <c r="BE54" s="264"/>
      <c r="BF54" s="263"/>
      <c r="BG54" s="265"/>
      <c r="BH54" s="263"/>
      <c r="BI54" s="264"/>
      <c r="BJ54" s="263"/>
      <c r="BK54" s="267"/>
      <c r="BL54" s="263"/>
      <c r="BM54" s="267"/>
      <c r="BN54" s="263"/>
      <c r="BO54" s="267"/>
      <c r="BP54" s="263"/>
      <c r="BQ54" s="267"/>
      <c r="BR54" s="263"/>
      <c r="BS54" s="267"/>
      <c r="BT54" s="263"/>
      <c r="BU54" s="268"/>
      <c r="BV54" s="263"/>
      <c r="BW54" s="268"/>
      <c r="BX54" s="263"/>
      <c r="BY54" s="268"/>
      <c r="BZ54" s="263"/>
      <c r="CA54" s="503"/>
      <c r="CC54" s="171">
        <f t="shared" si="33"/>
        <v>0</v>
      </c>
    </row>
    <row r="55" spans="1:81" ht="13.2">
      <c r="A55" s="305" t="s">
        <v>203</v>
      </c>
      <c r="B55" s="328" t="s">
        <v>162</v>
      </c>
      <c r="C55" s="329"/>
      <c r="D55" s="329">
        <v>72817</v>
      </c>
      <c r="E55" s="308" t="s">
        <v>699</v>
      </c>
      <c r="F55" s="309" t="s">
        <v>700</v>
      </c>
      <c r="G55" s="310">
        <v>615</v>
      </c>
      <c r="H55" s="310">
        <v>259.48</v>
      </c>
      <c r="I55" s="293">
        <v>159580.20000000001</v>
      </c>
      <c r="J55" s="275">
        <f>+I55/$I$467</f>
        <v>2.0506947931199148E-3</v>
      </c>
      <c r="K55" s="262"/>
      <c r="L55" s="263">
        <f>ROUND(K55*$I55,2)</f>
        <v>0</v>
      </c>
      <c r="M55" s="262"/>
      <c r="N55" s="263">
        <f>ROUND(M55*$I55,2)</f>
        <v>0</v>
      </c>
      <c r="O55" s="262"/>
      <c r="P55" s="263">
        <f>ROUND(O55*$I55,2)</f>
        <v>0</v>
      </c>
      <c r="Q55" s="262"/>
      <c r="R55" s="263">
        <f>ROUND(Q55*$I55,2)</f>
        <v>0</v>
      </c>
      <c r="S55" s="262"/>
      <c r="T55" s="263">
        <f>ROUND(S55*$I55,2)</f>
        <v>0</v>
      </c>
      <c r="U55" s="262"/>
      <c r="V55" s="263">
        <f>ROUND(U55*$I55,2)</f>
        <v>0</v>
      </c>
      <c r="W55" s="264"/>
      <c r="X55" s="263">
        <f>ROUND(W55*$I55,2)</f>
        <v>0</v>
      </c>
      <c r="Y55" s="264"/>
      <c r="Z55" s="263">
        <f>ROUND(Y55*$I55,2)</f>
        <v>0</v>
      </c>
      <c r="AA55" s="265"/>
      <c r="AB55" s="263">
        <f>ROUND(AA55*$I55,2)</f>
        <v>0</v>
      </c>
      <c r="AC55" s="266">
        <v>0.3</v>
      </c>
      <c r="AD55" s="263">
        <f>ROUND(AC55*$I55,2)</f>
        <v>47874.06</v>
      </c>
      <c r="AE55" s="265"/>
      <c r="AF55" s="263">
        <f>ROUND(AE55*$I55,2)</f>
        <v>0</v>
      </c>
      <c r="AG55" s="266"/>
      <c r="AH55" s="263">
        <f>ROUND(AG55*$I55,2)</f>
        <v>0</v>
      </c>
      <c r="AI55" s="266">
        <v>0.2</v>
      </c>
      <c r="AJ55" s="263">
        <f>ROUND(AI55*$I55,2)</f>
        <v>31916.04</v>
      </c>
      <c r="AK55" s="265"/>
      <c r="AL55" s="263">
        <f>ROUND(AK55*$I55,2)</f>
        <v>0</v>
      </c>
      <c r="AM55" s="265"/>
      <c r="AN55" s="263">
        <f>ROUND(AM55*$I55,2)</f>
        <v>0</v>
      </c>
      <c r="AO55" s="266">
        <v>0.2</v>
      </c>
      <c r="AP55" s="263">
        <f>ROUND(AO55*$I55,2)</f>
        <v>31916.04</v>
      </c>
      <c r="AQ55" s="265"/>
      <c r="AR55" s="263">
        <f>ROUND(AQ55*$I55,2)</f>
        <v>0</v>
      </c>
      <c r="AS55" s="265"/>
      <c r="AT55" s="263">
        <f>ROUND(AS55*$I55,2)</f>
        <v>0</v>
      </c>
      <c r="AU55" s="266">
        <v>0.2</v>
      </c>
      <c r="AV55" s="263">
        <f>ROUND(AU55*$I55,2)</f>
        <v>31916.04</v>
      </c>
      <c r="AW55" s="265"/>
      <c r="AX55" s="263">
        <f>ROUND(AW55*$I55,2)</f>
        <v>0</v>
      </c>
      <c r="AY55" s="266">
        <v>0.1</v>
      </c>
      <c r="AZ55" s="263">
        <f>ROUND(AY55*$I55,2)</f>
        <v>15958.02</v>
      </c>
      <c r="BA55" s="265"/>
      <c r="BB55" s="263">
        <f>ROUND(BA55*$I55,2)</f>
        <v>0</v>
      </c>
      <c r="BC55" s="265"/>
      <c r="BD55" s="263">
        <f>ROUND(BC55*$I55,2)</f>
        <v>0</v>
      </c>
      <c r="BE55" s="264"/>
      <c r="BF55" s="263">
        <f>ROUND(BE55*$I55,2)</f>
        <v>0</v>
      </c>
      <c r="BG55" s="265"/>
      <c r="BH55" s="263">
        <f>ROUND(BG55*$I55,2)</f>
        <v>0</v>
      </c>
      <c r="BI55" s="264"/>
      <c r="BJ55" s="263">
        <f>ROUND(BI55*$I55,2)</f>
        <v>0</v>
      </c>
      <c r="BK55" s="267"/>
      <c r="BL55" s="263">
        <f>ROUND(BK55*$I55,2)</f>
        <v>0</v>
      </c>
      <c r="BM55" s="267"/>
      <c r="BN55" s="263">
        <f>ROUND(BM55*$I55,2)</f>
        <v>0</v>
      </c>
      <c r="BO55" s="267"/>
      <c r="BP55" s="263">
        <f>ROUND(BO55*$I55,2)</f>
        <v>0</v>
      </c>
      <c r="BQ55" s="267"/>
      <c r="BR55" s="263">
        <f>ROUND(BQ55*$I55,2)</f>
        <v>0</v>
      </c>
      <c r="BS55" s="267"/>
      <c r="BT55" s="263">
        <f>ROUND(BS55*$I55,2)</f>
        <v>0</v>
      </c>
      <c r="BU55" s="268"/>
      <c r="BV55" s="263">
        <f>ROUND(BU55*$I55,2)</f>
        <v>0</v>
      </c>
      <c r="BW55" s="268"/>
      <c r="BX55" s="263">
        <f>ROUND(BW55*$I55,2)</f>
        <v>0</v>
      </c>
      <c r="BY55" s="268"/>
      <c r="BZ55" s="263">
        <f>ROUND(BY55*$I55,2)</f>
        <v>0</v>
      </c>
      <c r="CA55" s="505">
        <f t="shared" ref="CA55:CB59" si="1211">+BY55+BW55+BU55+BS55+BQ55+BO55+BM55+BK55+BI55+BG55+BE55+BC55+BA55+AY55+AW55+AU55+AS55+AQ55+AO55+AM55+AK55+AI55+AG55+AE55+AC55+AA55+Y55+W55+U55+S55+Q55+O55+M55+K55</f>
        <v>1</v>
      </c>
      <c r="CB55" s="504">
        <f t="shared" si="1211"/>
        <v>159580.20000000001</v>
      </c>
      <c r="CC55" s="171">
        <f t="shared" si="33"/>
        <v>0</v>
      </c>
    </row>
    <row r="56" spans="1:81" ht="26.4">
      <c r="A56" s="305" t="s">
        <v>204</v>
      </c>
      <c r="B56" s="328" t="s">
        <v>162</v>
      </c>
      <c r="C56" s="329"/>
      <c r="D56" s="329" t="s">
        <v>701</v>
      </c>
      <c r="E56" s="308" t="s">
        <v>702</v>
      </c>
      <c r="F56" s="309" t="s">
        <v>693</v>
      </c>
      <c r="G56" s="310">
        <v>8118</v>
      </c>
      <c r="H56" s="310">
        <v>20.239999999999998</v>
      </c>
      <c r="I56" s="293">
        <v>164308.32</v>
      </c>
      <c r="J56" s="275">
        <f>+I56/$I$467</f>
        <v>2.1114537786660298E-3</v>
      </c>
      <c r="K56" s="262"/>
      <c r="L56" s="263">
        <f>ROUND(K56*$I56,2)</f>
        <v>0</v>
      </c>
      <c r="M56" s="262"/>
      <c r="N56" s="263">
        <f>ROUND(M56*$I56,2)</f>
        <v>0</v>
      </c>
      <c r="O56" s="262"/>
      <c r="P56" s="263">
        <f>ROUND(O56*$I56,2)</f>
        <v>0</v>
      </c>
      <c r="Q56" s="262"/>
      <c r="R56" s="263">
        <f>ROUND(Q56*$I56,2)</f>
        <v>0</v>
      </c>
      <c r="S56" s="262"/>
      <c r="T56" s="263">
        <f>ROUND(S56*$I56,2)</f>
        <v>0</v>
      </c>
      <c r="U56" s="262"/>
      <c r="V56" s="263">
        <f>ROUND(U56*$I56,2)</f>
        <v>0</v>
      </c>
      <c r="W56" s="264"/>
      <c r="X56" s="263">
        <f>ROUND(W56*$I56,2)</f>
        <v>0</v>
      </c>
      <c r="Y56" s="264"/>
      <c r="Z56" s="263">
        <f>ROUND(Y56*$I56,2)</f>
        <v>0</v>
      </c>
      <c r="AA56" s="265"/>
      <c r="AB56" s="263">
        <f>ROUND(AA56*$I56,2)</f>
        <v>0</v>
      </c>
      <c r="AC56" s="265"/>
      <c r="AD56" s="263">
        <f>ROUND(AC56*$I56,2)</f>
        <v>0</v>
      </c>
      <c r="AE56" s="265"/>
      <c r="AF56" s="263">
        <f>ROUND(AE56*$I56,2)</f>
        <v>0</v>
      </c>
      <c r="AG56" s="266"/>
      <c r="AH56" s="263">
        <f>ROUND(AG56*$I56,2)</f>
        <v>0</v>
      </c>
      <c r="AI56" s="265"/>
      <c r="AJ56" s="263">
        <f>ROUND(AI56*$I56,2)</f>
        <v>0</v>
      </c>
      <c r="AK56" s="265"/>
      <c r="AL56" s="263">
        <f>ROUND(AK56*$I56,2)</f>
        <v>0</v>
      </c>
      <c r="AM56" s="265"/>
      <c r="AN56" s="263">
        <f>ROUND(AM56*$I56,2)</f>
        <v>0</v>
      </c>
      <c r="AO56" s="265"/>
      <c r="AP56" s="263">
        <f>ROUND(AO56*$I56,2)</f>
        <v>0</v>
      </c>
      <c r="AQ56" s="266">
        <v>0.4</v>
      </c>
      <c r="AR56" s="263">
        <f>ROUND(AQ56*$I56,2)</f>
        <v>65723.33</v>
      </c>
      <c r="AS56" s="266">
        <v>0.4</v>
      </c>
      <c r="AT56" s="263">
        <f>ROUND(AS56*$I56,2)</f>
        <v>65723.33</v>
      </c>
      <c r="AU56" s="265"/>
      <c r="AV56" s="263">
        <f>ROUND(AU56*$I56,2)</f>
        <v>0</v>
      </c>
      <c r="AW56" s="265"/>
      <c r="AX56" s="263">
        <f>ROUND(AW56*$I56,2)</f>
        <v>0</v>
      </c>
      <c r="AY56" s="266">
        <v>0.2</v>
      </c>
      <c r="AZ56" s="263">
        <f>ROUND(AY56*$I56,2)</f>
        <v>32861.660000000003</v>
      </c>
      <c r="BA56" s="265"/>
      <c r="BB56" s="263">
        <f>ROUND(BA56*$I56,2)</f>
        <v>0</v>
      </c>
      <c r="BC56" s="265"/>
      <c r="BD56" s="263">
        <f>ROUND(BC56*$I56,2)</f>
        <v>0</v>
      </c>
      <c r="BE56" s="264"/>
      <c r="BF56" s="263">
        <f>ROUND(BE56*$I56,2)</f>
        <v>0</v>
      </c>
      <c r="BG56" s="265"/>
      <c r="BH56" s="263">
        <f>ROUND(BG56*$I56,2)</f>
        <v>0</v>
      </c>
      <c r="BI56" s="264"/>
      <c r="BJ56" s="263">
        <f>ROUND(BI56*$I56,2)</f>
        <v>0</v>
      </c>
      <c r="BK56" s="267"/>
      <c r="BL56" s="263">
        <f>ROUND(BK56*$I56,2)</f>
        <v>0</v>
      </c>
      <c r="BM56" s="267"/>
      <c r="BN56" s="263">
        <f>ROUND(BM56*$I56,2)</f>
        <v>0</v>
      </c>
      <c r="BO56" s="267"/>
      <c r="BP56" s="263">
        <f>ROUND(BO56*$I56,2)</f>
        <v>0</v>
      </c>
      <c r="BQ56" s="267"/>
      <c r="BR56" s="263">
        <f>ROUND(BQ56*$I56,2)</f>
        <v>0</v>
      </c>
      <c r="BS56" s="267"/>
      <c r="BT56" s="263">
        <f>ROUND(BS56*$I56,2)</f>
        <v>0</v>
      </c>
      <c r="BU56" s="268"/>
      <c r="BV56" s="263">
        <f>ROUND(BU56*$I56,2)</f>
        <v>0</v>
      </c>
      <c r="BW56" s="268"/>
      <c r="BX56" s="263">
        <f>ROUND(BW56*$I56,2)</f>
        <v>0</v>
      </c>
      <c r="BY56" s="268"/>
      <c r="BZ56" s="263">
        <f>ROUND(BY56*$I56,2)</f>
        <v>0</v>
      </c>
      <c r="CA56" s="505">
        <f t="shared" si="1211"/>
        <v>1</v>
      </c>
      <c r="CB56" s="504">
        <f t="shared" si="1211"/>
        <v>164308.32</v>
      </c>
      <c r="CC56" s="171">
        <f t="shared" si="33"/>
        <v>0</v>
      </c>
    </row>
    <row r="57" spans="1:81" ht="13.2">
      <c r="A57" s="305" t="s">
        <v>205</v>
      </c>
      <c r="B57" s="328" t="s">
        <v>162</v>
      </c>
      <c r="C57" s="329"/>
      <c r="D57" s="329">
        <v>72554</v>
      </c>
      <c r="E57" s="308" t="s">
        <v>703</v>
      </c>
      <c r="F57" s="309" t="s">
        <v>695</v>
      </c>
      <c r="G57" s="310">
        <v>6</v>
      </c>
      <c r="H57" s="310">
        <v>548.38</v>
      </c>
      <c r="I57" s="293">
        <v>3290.28</v>
      </c>
      <c r="J57" s="275">
        <f>+I57/$I$467</f>
        <v>4.2281937633281527E-5</v>
      </c>
      <c r="K57" s="262"/>
      <c r="L57" s="263">
        <f>ROUND(K57*$I57,2)</f>
        <v>0</v>
      </c>
      <c r="M57" s="262"/>
      <c r="N57" s="263">
        <f>ROUND(M57*$I57,2)</f>
        <v>0</v>
      </c>
      <c r="O57" s="262"/>
      <c r="P57" s="263">
        <f>ROUND(O57*$I57,2)</f>
        <v>0</v>
      </c>
      <c r="Q57" s="262"/>
      <c r="R57" s="263">
        <f>ROUND(Q57*$I57,2)</f>
        <v>0</v>
      </c>
      <c r="S57" s="262"/>
      <c r="T57" s="263">
        <f>ROUND(S57*$I57,2)</f>
        <v>0</v>
      </c>
      <c r="U57" s="262"/>
      <c r="V57" s="263">
        <f>ROUND(U57*$I57,2)</f>
        <v>0</v>
      </c>
      <c r="W57" s="264">
        <v>1</v>
      </c>
      <c r="X57" s="263">
        <f>ROUND(W57*$I57,2)</f>
        <v>3290.28</v>
      </c>
      <c r="Y57" s="264"/>
      <c r="Z57" s="263">
        <f>ROUND(Y57*$I57,2)</f>
        <v>0</v>
      </c>
      <c r="AA57" s="265"/>
      <c r="AB57" s="263">
        <f>ROUND(AA57*$I57,2)</f>
        <v>0</v>
      </c>
      <c r="AC57" s="265"/>
      <c r="AD57" s="263">
        <f>ROUND(AC57*$I57,2)</f>
        <v>0</v>
      </c>
      <c r="AE57" s="265"/>
      <c r="AF57" s="263">
        <f>ROUND(AE57*$I57,2)</f>
        <v>0</v>
      </c>
      <c r="AG57" s="266"/>
      <c r="AH57" s="263">
        <f>ROUND(AG57*$I57,2)</f>
        <v>0</v>
      </c>
      <c r="AI57" s="265"/>
      <c r="AJ57" s="263">
        <f>ROUND(AI57*$I57,2)</f>
        <v>0</v>
      </c>
      <c r="AK57" s="265"/>
      <c r="AL57" s="263">
        <f>ROUND(AK57*$I57,2)</f>
        <v>0</v>
      </c>
      <c r="AM57" s="265"/>
      <c r="AN57" s="263">
        <f>ROUND(AM57*$I57,2)</f>
        <v>0</v>
      </c>
      <c r="AO57" s="265"/>
      <c r="AP57" s="263">
        <f>ROUND(AO57*$I57,2)</f>
        <v>0</v>
      </c>
      <c r="AQ57" s="265"/>
      <c r="AR57" s="263">
        <f>ROUND(AQ57*$I57,2)</f>
        <v>0</v>
      </c>
      <c r="AS57" s="265"/>
      <c r="AT57" s="263">
        <f>ROUND(AS57*$I57,2)</f>
        <v>0</v>
      </c>
      <c r="AU57" s="265"/>
      <c r="AV57" s="263">
        <f>ROUND(AU57*$I57,2)</f>
        <v>0</v>
      </c>
      <c r="AW57" s="265"/>
      <c r="AX57" s="263">
        <f>ROUND(AW57*$I57,2)</f>
        <v>0</v>
      </c>
      <c r="AY57" s="265"/>
      <c r="AZ57" s="263">
        <f>ROUND(AY57*$I57,2)</f>
        <v>0</v>
      </c>
      <c r="BA57" s="265"/>
      <c r="BB57" s="263">
        <f>ROUND(BA57*$I57,2)</f>
        <v>0</v>
      </c>
      <c r="BC57" s="265"/>
      <c r="BD57" s="263">
        <f>ROUND(BC57*$I57,2)</f>
        <v>0</v>
      </c>
      <c r="BE57" s="264"/>
      <c r="BF57" s="263">
        <f>ROUND(BE57*$I57,2)</f>
        <v>0</v>
      </c>
      <c r="BG57" s="265"/>
      <c r="BH57" s="263">
        <f>ROUND(BG57*$I57,2)</f>
        <v>0</v>
      </c>
      <c r="BI57" s="264"/>
      <c r="BJ57" s="263">
        <f>ROUND(BI57*$I57,2)</f>
        <v>0</v>
      </c>
      <c r="BK57" s="267"/>
      <c r="BL57" s="263">
        <f>ROUND(BK57*$I57,2)</f>
        <v>0</v>
      </c>
      <c r="BM57" s="267"/>
      <c r="BN57" s="263">
        <f>ROUND(BM57*$I57,2)</f>
        <v>0</v>
      </c>
      <c r="BO57" s="267"/>
      <c r="BP57" s="263">
        <f>ROUND(BO57*$I57,2)</f>
        <v>0</v>
      </c>
      <c r="BQ57" s="267"/>
      <c r="BR57" s="263">
        <f>ROUND(BQ57*$I57,2)</f>
        <v>0</v>
      </c>
      <c r="BS57" s="267"/>
      <c r="BT57" s="263">
        <f>ROUND(BS57*$I57,2)</f>
        <v>0</v>
      </c>
      <c r="BU57" s="268"/>
      <c r="BV57" s="263">
        <f>ROUND(BU57*$I57,2)</f>
        <v>0</v>
      </c>
      <c r="BW57" s="268"/>
      <c r="BX57" s="263">
        <f>ROUND(BW57*$I57,2)</f>
        <v>0</v>
      </c>
      <c r="BY57" s="268"/>
      <c r="BZ57" s="263">
        <f>ROUND(BY57*$I57,2)</f>
        <v>0</v>
      </c>
      <c r="CA57" s="505">
        <f t="shared" si="1211"/>
        <v>1</v>
      </c>
      <c r="CB57" s="504">
        <f t="shared" si="1211"/>
        <v>3290.28</v>
      </c>
      <c r="CC57" s="171">
        <f t="shared" si="33"/>
        <v>0</v>
      </c>
    </row>
    <row r="58" spans="1:81" ht="13.2">
      <c r="A58" s="305" t="s">
        <v>206</v>
      </c>
      <c r="B58" s="328" t="s">
        <v>162</v>
      </c>
      <c r="C58" s="329"/>
      <c r="D58" s="329" t="s">
        <v>704</v>
      </c>
      <c r="E58" s="308" t="s">
        <v>705</v>
      </c>
      <c r="F58" s="309" t="s">
        <v>695</v>
      </c>
      <c r="G58" s="310">
        <v>3</v>
      </c>
      <c r="H58" s="310">
        <v>165.9</v>
      </c>
      <c r="I58" s="293">
        <v>497.7</v>
      </c>
      <c r="J58" s="275">
        <f>+I58/$I$467</f>
        <v>6.3957232697777135E-6</v>
      </c>
      <c r="K58" s="262"/>
      <c r="L58" s="263">
        <f>ROUND(K58*$I58,2)</f>
        <v>0</v>
      </c>
      <c r="M58" s="262"/>
      <c r="N58" s="263">
        <f>ROUND(M58*$I58,2)</f>
        <v>0</v>
      </c>
      <c r="O58" s="262"/>
      <c r="P58" s="263">
        <f>ROUND(O58*$I58,2)</f>
        <v>0</v>
      </c>
      <c r="Q58" s="262"/>
      <c r="R58" s="263">
        <f>ROUND(Q58*$I58,2)</f>
        <v>0</v>
      </c>
      <c r="S58" s="262"/>
      <c r="T58" s="263">
        <f>ROUND(S58*$I58,2)</f>
        <v>0</v>
      </c>
      <c r="U58" s="262"/>
      <c r="V58" s="263">
        <f>ROUND(U58*$I58,2)</f>
        <v>0</v>
      </c>
      <c r="W58" s="264">
        <v>1</v>
      </c>
      <c r="X58" s="263">
        <f>ROUND(W58*$I58,2)</f>
        <v>497.7</v>
      </c>
      <c r="Y58" s="264"/>
      <c r="Z58" s="263">
        <f>ROUND(Y58*$I58,2)</f>
        <v>0</v>
      </c>
      <c r="AA58" s="265"/>
      <c r="AB58" s="263">
        <f>ROUND(AA58*$I58,2)</f>
        <v>0</v>
      </c>
      <c r="AC58" s="265"/>
      <c r="AD58" s="263">
        <f>ROUND(AC58*$I58,2)</f>
        <v>0</v>
      </c>
      <c r="AE58" s="265"/>
      <c r="AF58" s="263">
        <f>ROUND(AE58*$I58,2)</f>
        <v>0</v>
      </c>
      <c r="AG58" s="266"/>
      <c r="AH58" s="263">
        <f>ROUND(AG58*$I58,2)</f>
        <v>0</v>
      </c>
      <c r="AI58" s="265"/>
      <c r="AJ58" s="263">
        <f>ROUND(AI58*$I58,2)</f>
        <v>0</v>
      </c>
      <c r="AK58" s="265"/>
      <c r="AL58" s="263">
        <f>ROUND(AK58*$I58,2)</f>
        <v>0</v>
      </c>
      <c r="AM58" s="265"/>
      <c r="AN58" s="263">
        <f>ROUND(AM58*$I58,2)</f>
        <v>0</v>
      </c>
      <c r="AO58" s="265"/>
      <c r="AP58" s="263">
        <f>ROUND(AO58*$I58,2)</f>
        <v>0</v>
      </c>
      <c r="AQ58" s="265"/>
      <c r="AR58" s="263">
        <f>ROUND(AQ58*$I58,2)</f>
        <v>0</v>
      </c>
      <c r="AS58" s="265"/>
      <c r="AT58" s="263">
        <f>ROUND(AS58*$I58,2)</f>
        <v>0</v>
      </c>
      <c r="AU58" s="265"/>
      <c r="AV58" s="263">
        <f>ROUND(AU58*$I58,2)</f>
        <v>0</v>
      </c>
      <c r="AW58" s="265"/>
      <c r="AX58" s="263">
        <f>ROUND(AW58*$I58,2)</f>
        <v>0</v>
      </c>
      <c r="AY58" s="265"/>
      <c r="AZ58" s="263">
        <f>ROUND(AY58*$I58,2)</f>
        <v>0</v>
      </c>
      <c r="BA58" s="265"/>
      <c r="BB58" s="263">
        <f>ROUND(BA58*$I58,2)</f>
        <v>0</v>
      </c>
      <c r="BC58" s="265"/>
      <c r="BD58" s="263">
        <f>ROUND(BC58*$I58,2)</f>
        <v>0</v>
      </c>
      <c r="BE58" s="264"/>
      <c r="BF58" s="263">
        <f>ROUND(BE58*$I58,2)</f>
        <v>0</v>
      </c>
      <c r="BG58" s="265"/>
      <c r="BH58" s="263">
        <f>ROUND(BG58*$I58,2)</f>
        <v>0</v>
      </c>
      <c r="BI58" s="264"/>
      <c r="BJ58" s="263">
        <f>ROUND(BI58*$I58,2)</f>
        <v>0</v>
      </c>
      <c r="BK58" s="267"/>
      <c r="BL58" s="263">
        <f>ROUND(BK58*$I58,2)</f>
        <v>0</v>
      </c>
      <c r="BM58" s="267"/>
      <c r="BN58" s="263">
        <f>ROUND(BM58*$I58,2)</f>
        <v>0</v>
      </c>
      <c r="BO58" s="267"/>
      <c r="BP58" s="263">
        <f>ROUND(BO58*$I58,2)</f>
        <v>0</v>
      </c>
      <c r="BQ58" s="267"/>
      <c r="BR58" s="263">
        <f>ROUND(BQ58*$I58,2)</f>
        <v>0</v>
      </c>
      <c r="BS58" s="267"/>
      <c r="BT58" s="263">
        <f>ROUND(BS58*$I58,2)</f>
        <v>0</v>
      </c>
      <c r="BU58" s="268"/>
      <c r="BV58" s="263">
        <f>ROUND(BU58*$I58,2)</f>
        <v>0</v>
      </c>
      <c r="BW58" s="268"/>
      <c r="BX58" s="263">
        <f>ROUND(BW58*$I58,2)</f>
        <v>0</v>
      </c>
      <c r="BY58" s="268"/>
      <c r="BZ58" s="263">
        <f>ROUND(BY58*$I58,2)</f>
        <v>0</v>
      </c>
      <c r="CA58" s="505">
        <f t="shared" si="1211"/>
        <v>1</v>
      </c>
      <c r="CB58" s="504">
        <f t="shared" si="1211"/>
        <v>497.7</v>
      </c>
      <c r="CC58" s="171">
        <f t="shared" si="33"/>
        <v>0</v>
      </c>
    </row>
    <row r="59" spans="1:81" ht="26.4">
      <c r="A59" s="305" t="s">
        <v>207</v>
      </c>
      <c r="B59" s="328" t="s">
        <v>162</v>
      </c>
      <c r="C59" s="329"/>
      <c r="D59" s="329" t="s">
        <v>706</v>
      </c>
      <c r="E59" s="308" t="s">
        <v>707</v>
      </c>
      <c r="F59" s="309" t="s">
        <v>695</v>
      </c>
      <c r="G59" s="310">
        <v>3</v>
      </c>
      <c r="H59" s="310">
        <v>171.1</v>
      </c>
      <c r="I59" s="293">
        <v>513.29999999999995</v>
      </c>
      <c r="J59" s="275">
        <f>+I59/$I$467</f>
        <v>6.5961919919166166E-6</v>
      </c>
      <c r="K59" s="262"/>
      <c r="L59" s="263">
        <f>ROUND(K59*$I59,2)</f>
        <v>0</v>
      </c>
      <c r="M59" s="262"/>
      <c r="N59" s="263">
        <f>ROUND(M59*$I59,2)</f>
        <v>0</v>
      </c>
      <c r="O59" s="262"/>
      <c r="P59" s="263">
        <f>ROUND(O59*$I59,2)</f>
        <v>0</v>
      </c>
      <c r="Q59" s="262"/>
      <c r="R59" s="263">
        <f>ROUND(Q59*$I59,2)</f>
        <v>0</v>
      </c>
      <c r="S59" s="262"/>
      <c r="T59" s="263">
        <f>ROUND(S59*$I59,2)</f>
        <v>0</v>
      </c>
      <c r="U59" s="262"/>
      <c r="V59" s="263">
        <f>ROUND(U59*$I59,2)</f>
        <v>0</v>
      </c>
      <c r="W59" s="264">
        <v>1</v>
      </c>
      <c r="X59" s="263">
        <f>ROUND(W59*$I59,2)</f>
        <v>513.29999999999995</v>
      </c>
      <c r="Y59" s="264"/>
      <c r="Z59" s="263">
        <f>ROUND(Y59*$I59,2)</f>
        <v>0</v>
      </c>
      <c r="AA59" s="265"/>
      <c r="AB59" s="263">
        <f>ROUND(AA59*$I59,2)</f>
        <v>0</v>
      </c>
      <c r="AC59" s="265"/>
      <c r="AD59" s="263">
        <f>ROUND(AC59*$I59,2)</f>
        <v>0</v>
      </c>
      <c r="AE59" s="265"/>
      <c r="AF59" s="263">
        <f>ROUND(AE59*$I59,2)</f>
        <v>0</v>
      </c>
      <c r="AG59" s="266"/>
      <c r="AH59" s="263">
        <f>ROUND(AG59*$I59,2)</f>
        <v>0</v>
      </c>
      <c r="AI59" s="265"/>
      <c r="AJ59" s="263">
        <f>ROUND(AI59*$I59,2)</f>
        <v>0</v>
      </c>
      <c r="AK59" s="265"/>
      <c r="AL59" s="263">
        <f>ROUND(AK59*$I59,2)</f>
        <v>0</v>
      </c>
      <c r="AM59" s="265"/>
      <c r="AN59" s="263">
        <f>ROUND(AM59*$I59,2)</f>
        <v>0</v>
      </c>
      <c r="AO59" s="265"/>
      <c r="AP59" s="263">
        <f>ROUND(AO59*$I59,2)</f>
        <v>0</v>
      </c>
      <c r="AQ59" s="265"/>
      <c r="AR59" s="263">
        <f>ROUND(AQ59*$I59,2)</f>
        <v>0</v>
      </c>
      <c r="AS59" s="265"/>
      <c r="AT59" s="263">
        <f>ROUND(AS59*$I59,2)</f>
        <v>0</v>
      </c>
      <c r="AU59" s="265"/>
      <c r="AV59" s="263">
        <f>ROUND(AU59*$I59,2)</f>
        <v>0</v>
      </c>
      <c r="AW59" s="265"/>
      <c r="AX59" s="263">
        <f>ROUND(AW59*$I59,2)</f>
        <v>0</v>
      </c>
      <c r="AY59" s="265"/>
      <c r="AZ59" s="263">
        <f>ROUND(AY59*$I59,2)</f>
        <v>0</v>
      </c>
      <c r="BA59" s="265"/>
      <c r="BB59" s="263">
        <f>ROUND(BA59*$I59,2)</f>
        <v>0</v>
      </c>
      <c r="BC59" s="265"/>
      <c r="BD59" s="263">
        <f>ROUND(BC59*$I59,2)</f>
        <v>0</v>
      </c>
      <c r="BE59" s="264"/>
      <c r="BF59" s="263">
        <f>ROUND(BE59*$I59,2)</f>
        <v>0</v>
      </c>
      <c r="BG59" s="265"/>
      <c r="BH59" s="263">
        <f>ROUND(BG59*$I59,2)</f>
        <v>0</v>
      </c>
      <c r="BI59" s="264"/>
      <c r="BJ59" s="263">
        <f>ROUND(BI59*$I59,2)</f>
        <v>0</v>
      </c>
      <c r="BK59" s="267"/>
      <c r="BL59" s="263">
        <f>ROUND(BK59*$I59,2)</f>
        <v>0</v>
      </c>
      <c r="BM59" s="267"/>
      <c r="BN59" s="263">
        <f>ROUND(BM59*$I59,2)</f>
        <v>0</v>
      </c>
      <c r="BO59" s="267"/>
      <c r="BP59" s="263">
        <f>ROUND(BO59*$I59,2)</f>
        <v>0</v>
      </c>
      <c r="BQ59" s="267"/>
      <c r="BR59" s="263">
        <f>ROUND(BQ59*$I59,2)</f>
        <v>0</v>
      </c>
      <c r="BS59" s="267"/>
      <c r="BT59" s="263">
        <f>ROUND(BS59*$I59,2)</f>
        <v>0</v>
      </c>
      <c r="BU59" s="268"/>
      <c r="BV59" s="263">
        <f>ROUND(BU59*$I59,2)</f>
        <v>0</v>
      </c>
      <c r="BW59" s="268"/>
      <c r="BX59" s="263">
        <f>ROUND(BW59*$I59,2)</f>
        <v>0</v>
      </c>
      <c r="BY59" s="268"/>
      <c r="BZ59" s="263">
        <f>ROUND(BY59*$I59,2)</f>
        <v>0</v>
      </c>
      <c r="CA59" s="505">
        <f t="shared" si="1211"/>
        <v>1</v>
      </c>
      <c r="CB59" s="504">
        <f t="shared" si="1211"/>
        <v>513.29999999999995</v>
      </c>
      <c r="CC59" s="171">
        <f t="shared" si="33"/>
        <v>0</v>
      </c>
    </row>
    <row r="60" spans="1:81" s="187" customFormat="1" ht="13.8">
      <c r="A60" s="295"/>
      <c r="B60" s="296"/>
      <c r="C60" s="297"/>
      <c r="D60" s="297"/>
      <c r="E60" s="295" t="s">
        <v>201</v>
      </c>
      <c r="F60" s="297"/>
      <c r="G60" s="297"/>
      <c r="H60" s="298"/>
      <c r="I60" s="299">
        <f>SUBTOTAL(109,I55:I59)</f>
        <v>328189.80000000005</v>
      </c>
      <c r="J60" s="320"/>
      <c r="K60" s="301">
        <f>+L60/$I60</f>
        <v>0</v>
      </c>
      <c r="L60" s="299">
        <f>SUBTOTAL(109,L55:L59)</f>
        <v>0</v>
      </c>
      <c r="M60" s="301">
        <f t="shared" ref="M60" si="1212">+N60/$I60</f>
        <v>0</v>
      </c>
      <c r="N60" s="299">
        <f t="shared" ref="N60" si="1213">SUBTOTAL(109,N55:N59)</f>
        <v>0</v>
      </c>
      <c r="O60" s="301">
        <f t="shared" ref="O60" si="1214">+P60/$I60</f>
        <v>0</v>
      </c>
      <c r="P60" s="299">
        <f t="shared" ref="P60" si="1215">SUBTOTAL(109,P55:P59)</f>
        <v>0</v>
      </c>
      <c r="Q60" s="301">
        <f t="shared" ref="Q60" si="1216">+R60/$I60</f>
        <v>0</v>
      </c>
      <c r="R60" s="299">
        <f t="shared" ref="R60" si="1217">SUBTOTAL(109,R55:R59)</f>
        <v>0</v>
      </c>
      <c r="S60" s="301">
        <f t="shared" ref="S60" si="1218">+T60/$I60</f>
        <v>0</v>
      </c>
      <c r="T60" s="299">
        <f t="shared" ref="T60" si="1219">SUBTOTAL(109,T55:T59)</f>
        <v>0</v>
      </c>
      <c r="U60" s="301">
        <f t="shared" ref="U60" si="1220">+V60/$I60</f>
        <v>0</v>
      </c>
      <c r="V60" s="299">
        <f t="shared" ref="V60" si="1221">SUBTOTAL(109,V55:V59)</f>
        <v>0</v>
      </c>
      <c r="W60" s="301">
        <f t="shared" ref="W60" si="1222">+X60/$I60</f>
        <v>1.310607459464005E-2</v>
      </c>
      <c r="X60" s="299">
        <f t="shared" ref="X60" si="1223">SUBTOTAL(109,X55:X59)</f>
        <v>4301.28</v>
      </c>
      <c r="Y60" s="301">
        <f t="shared" ref="Y60" si="1224">+Z60/$I60</f>
        <v>0</v>
      </c>
      <c r="Z60" s="299">
        <f t="shared" ref="Z60" si="1225">SUBTOTAL(109,Z55:Z59)</f>
        <v>0</v>
      </c>
      <c r="AA60" s="301">
        <f t="shared" ref="AA60" si="1226">+AB60/$I60</f>
        <v>0</v>
      </c>
      <c r="AB60" s="299">
        <f t="shared" ref="AB60" si="1227">SUBTOTAL(109,AB55:AB59)</f>
        <v>0</v>
      </c>
      <c r="AC60" s="301">
        <f t="shared" ref="AC60" si="1228">+AD60/$I60</f>
        <v>0.14587308929162329</v>
      </c>
      <c r="AD60" s="299">
        <f t="shared" ref="AD60" si="1229">SUBTOTAL(109,AD55:AD59)</f>
        <v>47874.06</v>
      </c>
      <c r="AE60" s="301">
        <f t="shared" ref="AE60" si="1230">+AF60/$I60</f>
        <v>0</v>
      </c>
      <c r="AF60" s="299">
        <f t="shared" ref="AF60" si="1231">SUBTOTAL(109,AF55:AF59)</f>
        <v>0</v>
      </c>
      <c r="AG60" s="301">
        <f t="shared" ref="AG60" si="1232">+AH60/$I60</f>
        <v>0</v>
      </c>
      <c r="AH60" s="299">
        <f t="shared" ref="AH60" si="1233">SUBTOTAL(109,AH55:AH59)</f>
        <v>0</v>
      </c>
      <c r="AI60" s="301">
        <f t="shared" ref="AI60" si="1234">+AJ60/$I60</f>
        <v>9.7248726194415533E-2</v>
      </c>
      <c r="AJ60" s="299">
        <f t="shared" ref="AJ60" si="1235">SUBTOTAL(109,AJ55:AJ59)</f>
        <v>31916.04</v>
      </c>
      <c r="AK60" s="301">
        <f t="shared" ref="AK60" si="1236">+AL60/$I60</f>
        <v>0</v>
      </c>
      <c r="AL60" s="299">
        <f t="shared" ref="AL60" si="1237">SUBTOTAL(109,AL55:AL59)</f>
        <v>0</v>
      </c>
      <c r="AM60" s="301">
        <f t="shared" ref="AM60" si="1238">+AN60/$I60</f>
        <v>0</v>
      </c>
      <c r="AN60" s="299">
        <f t="shared" ref="AN60" si="1239">SUBTOTAL(109,AN55:AN59)</f>
        <v>0</v>
      </c>
      <c r="AO60" s="301">
        <f t="shared" ref="AO60" si="1240">+AP60/$I60</f>
        <v>9.7248726194415533E-2</v>
      </c>
      <c r="AP60" s="299">
        <f t="shared" ref="AP60" si="1241">SUBTOTAL(109,AP55:AP59)</f>
        <v>31916.04</v>
      </c>
      <c r="AQ60" s="301">
        <f t="shared" ref="AQ60" si="1242">+AR60/$I60</f>
        <v>0.20026012386734746</v>
      </c>
      <c r="AR60" s="299">
        <f t="shared" ref="AR60" si="1243">SUBTOTAL(109,AR55:AR59)</f>
        <v>65723.33</v>
      </c>
      <c r="AS60" s="301">
        <f t="shared" ref="AS60" si="1244">+AT60/$I60</f>
        <v>0.20026012386734746</v>
      </c>
      <c r="AT60" s="299">
        <f t="shared" ref="AT60" si="1245">SUBTOTAL(109,AT55:AT59)</f>
        <v>65723.33</v>
      </c>
      <c r="AU60" s="301">
        <f t="shared" ref="AU60" si="1246">+AV60/$I60</f>
        <v>9.7248726194415533E-2</v>
      </c>
      <c r="AV60" s="299">
        <f t="shared" ref="AV60" si="1247">SUBTOTAL(109,AV55:AV59)</f>
        <v>31916.04</v>
      </c>
      <c r="AW60" s="301">
        <f t="shared" ref="AW60" si="1248">+AX60/$I60</f>
        <v>0</v>
      </c>
      <c r="AX60" s="299">
        <f t="shared" ref="AX60" si="1249">SUBTOTAL(109,AX55:AX59)</f>
        <v>0</v>
      </c>
      <c r="AY60" s="301">
        <f t="shared" ref="AY60" si="1250">+AZ60/$I60</f>
        <v>0.14875440979579499</v>
      </c>
      <c r="AZ60" s="299">
        <f t="shared" ref="AZ60" si="1251">SUBTOTAL(109,AZ55:AZ59)</f>
        <v>48819.680000000008</v>
      </c>
      <c r="BA60" s="301">
        <f t="shared" ref="BA60" si="1252">+BB60/$I60</f>
        <v>0</v>
      </c>
      <c r="BB60" s="299">
        <f t="shared" ref="BB60" si="1253">SUBTOTAL(109,BB55:BB59)</f>
        <v>0</v>
      </c>
      <c r="BC60" s="301">
        <f t="shared" ref="BC60" si="1254">+BD60/$I60</f>
        <v>0</v>
      </c>
      <c r="BD60" s="299">
        <f t="shared" ref="BD60" si="1255">SUBTOTAL(109,BD55:BD59)</f>
        <v>0</v>
      </c>
      <c r="BE60" s="301">
        <f t="shared" ref="BE60" si="1256">+BF60/$I60</f>
        <v>0</v>
      </c>
      <c r="BF60" s="299">
        <f t="shared" ref="BF60" si="1257">SUBTOTAL(109,BF55:BF59)</f>
        <v>0</v>
      </c>
      <c r="BG60" s="301">
        <f t="shared" ref="BG60" si="1258">+BH60/$I60</f>
        <v>0</v>
      </c>
      <c r="BH60" s="299">
        <f t="shared" ref="BH60" si="1259">SUBTOTAL(109,BH55:BH59)</f>
        <v>0</v>
      </c>
      <c r="BI60" s="301">
        <f t="shared" ref="BI60" si="1260">+BJ60/$I60</f>
        <v>0</v>
      </c>
      <c r="BJ60" s="299">
        <f t="shared" ref="BJ60" si="1261">SUBTOTAL(109,BJ55:BJ59)</f>
        <v>0</v>
      </c>
      <c r="BK60" s="301">
        <f t="shared" ref="BK60" si="1262">+BL60/$I60</f>
        <v>0</v>
      </c>
      <c r="BL60" s="299">
        <f t="shared" ref="BL60" si="1263">SUBTOTAL(109,BL55:BL59)</f>
        <v>0</v>
      </c>
      <c r="BM60" s="301">
        <f t="shared" ref="BM60" si="1264">+BN60/$I60</f>
        <v>0</v>
      </c>
      <c r="BN60" s="299">
        <f t="shared" ref="BN60" si="1265">SUBTOTAL(109,BN55:BN59)</f>
        <v>0</v>
      </c>
      <c r="BO60" s="301">
        <f t="shared" ref="BO60" si="1266">+BP60/$I60</f>
        <v>0</v>
      </c>
      <c r="BP60" s="299">
        <f t="shared" ref="BP60" si="1267">SUBTOTAL(109,BP55:BP59)</f>
        <v>0</v>
      </c>
      <c r="BQ60" s="301">
        <f t="shared" ref="BQ60" si="1268">+BR60/$I60</f>
        <v>0</v>
      </c>
      <c r="BR60" s="299">
        <f t="shared" ref="BR60" si="1269">SUBTOTAL(109,BR55:BR59)</f>
        <v>0</v>
      </c>
      <c r="BS60" s="301">
        <f t="shared" ref="BS60" si="1270">+BT60/$I60</f>
        <v>0</v>
      </c>
      <c r="BT60" s="299">
        <f t="shared" ref="BT60" si="1271">SUBTOTAL(109,BT55:BT59)</f>
        <v>0</v>
      </c>
      <c r="BU60" s="301">
        <f t="shared" ref="BU60" si="1272">+BV60/$I60</f>
        <v>0</v>
      </c>
      <c r="BV60" s="299">
        <f t="shared" ref="BV60" si="1273">SUBTOTAL(109,BV55:BV59)</f>
        <v>0</v>
      </c>
      <c r="BW60" s="301">
        <f t="shared" ref="BW60" si="1274">+BX60/$I60</f>
        <v>0</v>
      </c>
      <c r="BX60" s="299">
        <f t="shared" ref="BX60" si="1275">SUBTOTAL(109,BX55:BX59)</f>
        <v>0</v>
      </c>
      <c r="BY60" s="301">
        <f t="shared" ref="BY60" si="1276">+BZ60/$I60</f>
        <v>0</v>
      </c>
      <c r="BZ60" s="299">
        <f t="shared" ref="BZ60" si="1277">SUBTOTAL(109,BZ55:BZ59)</f>
        <v>0</v>
      </c>
      <c r="CA60" s="235">
        <f>+CB60/I60</f>
        <v>1</v>
      </c>
      <c r="CB60" s="234">
        <f>SUBTOTAL(109,CB55:CB59)</f>
        <v>328189.80000000005</v>
      </c>
      <c r="CC60" s="188">
        <f t="shared" si="33"/>
        <v>0</v>
      </c>
    </row>
    <row r="61" spans="1:81" ht="15.6" customHeight="1">
      <c r="A61" s="321" t="s">
        <v>214</v>
      </c>
      <c r="B61" s="629" t="s">
        <v>196</v>
      </c>
      <c r="C61" s="630"/>
      <c r="D61" s="630"/>
      <c r="E61" s="630"/>
      <c r="F61" s="322"/>
      <c r="G61" s="322"/>
      <c r="H61" s="322"/>
      <c r="I61" s="323"/>
      <c r="J61" s="233"/>
      <c r="K61" s="262"/>
      <c r="L61" s="263"/>
      <c r="M61" s="262"/>
      <c r="N61" s="263"/>
      <c r="O61" s="262"/>
      <c r="P61" s="263"/>
      <c r="Q61" s="262"/>
      <c r="R61" s="263"/>
      <c r="S61" s="262"/>
      <c r="T61" s="263"/>
      <c r="U61" s="262"/>
      <c r="V61" s="263"/>
      <c r="W61" s="264"/>
      <c r="X61" s="263"/>
      <c r="Y61" s="264"/>
      <c r="Z61" s="263"/>
      <c r="AA61" s="265"/>
      <c r="AB61" s="263"/>
      <c r="AC61" s="265"/>
      <c r="AD61" s="263"/>
      <c r="AE61" s="265"/>
      <c r="AF61" s="263"/>
      <c r="AG61" s="266"/>
      <c r="AH61" s="263"/>
      <c r="AI61" s="265"/>
      <c r="AJ61" s="263"/>
      <c r="AK61" s="265"/>
      <c r="AL61" s="263"/>
      <c r="AM61" s="265"/>
      <c r="AN61" s="263"/>
      <c r="AO61" s="265"/>
      <c r="AP61" s="263"/>
      <c r="AQ61" s="265"/>
      <c r="AR61" s="263"/>
      <c r="AS61" s="265"/>
      <c r="AT61" s="263"/>
      <c r="AU61" s="265"/>
      <c r="AV61" s="263"/>
      <c r="AW61" s="265"/>
      <c r="AX61" s="263"/>
      <c r="AY61" s="265"/>
      <c r="AZ61" s="263"/>
      <c r="BA61" s="265"/>
      <c r="BB61" s="263"/>
      <c r="BC61" s="265"/>
      <c r="BD61" s="263"/>
      <c r="BE61" s="264"/>
      <c r="BF61" s="263"/>
      <c r="BG61" s="265"/>
      <c r="BH61" s="263"/>
      <c r="BI61" s="264"/>
      <c r="BJ61" s="263"/>
      <c r="BK61" s="267"/>
      <c r="BL61" s="263"/>
      <c r="BM61" s="267"/>
      <c r="BN61" s="263"/>
      <c r="BO61" s="267"/>
      <c r="BP61" s="263"/>
      <c r="BQ61" s="267"/>
      <c r="BR61" s="263"/>
      <c r="BS61" s="267"/>
      <c r="BT61" s="263"/>
      <c r="BU61" s="268"/>
      <c r="BV61" s="263"/>
      <c r="BW61" s="268"/>
      <c r="BX61" s="263"/>
      <c r="BY61" s="268"/>
      <c r="BZ61" s="263"/>
      <c r="CA61" s="503"/>
      <c r="CC61" s="171">
        <f t="shared" si="33"/>
        <v>0</v>
      </c>
    </row>
    <row r="62" spans="1:81" ht="26.4">
      <c r="A62" s="305" t="s">
        <v>216</v>
      </c>
      <c r="B62" s="315" t="s">
        <v>162</v>
      </c>
      <c r="C62" s="316" t="s">
        <v>653</v>
      </c>
      <c r="D62" s="291">
        <v>73618</v>
      </c>
      <c r="E62" s="330" t="s">
        <v>198</v>
      </c>
      <c r="F62" s="291" t="s">
        <v>186</v>
      </c>
      <c r="G62" s="331">
        <v>8818</v>
      </c>
      <c r="H62" s="292">
        <v>4.6900000000000004</v>
      </c>
      <c r="I62" s="293">
        <v>41356.42</v>
      </c>
      <c r="J62" s="275">
        <f t="shared" ref="J62:J68" si="1278">+I62/$I$467</f>
        <v>5.3145311984870484E-4</v>
      </c>
      <c r="K62" s="262"/>
      <c r="L62" s="263">
        <f t="shared" ref="L62:N68" si="1279">ROUND(K62*$I62,2)</f>
        <v>0</v>
      </c>
      <c r="M62" s="262"/>
      <c r="N62" s="263">
        <f t="shared" si="1279"/>
        <v>0</v>
      </c>
      <c r="O62" s="262"/>
      <c r="P62" s="263">
        <f t="shared" ref="P62" si="1280">ROUND(O62*$I62,2)</f>
        <v>0</v>
      </c>
      <c r="Q62" s="262"/>
      <c r="R62" s="263">
        <f t="shared" ref="R62" si="1281">ROUND(Q62*$I62,2)</f>
        <v>0</v>
      </c>
      <c r="S62" s="262"/>
      <c r="T62" s="263">
        <f t="shared" ref="T62" si="1282">ROUND(S62*$I62,2)</f>
        <v>0</v>
      </c>
      <c r="U62" s="262"/>
      <c r="V62" s="263">
        <f t="shared" ref="V62" si="1283">ROUND(U62*$I62,2)</f>
        <v>0</v>
      </c>
      <c r="W62" s="264"/>
      <c r="X62" s="263">
        <f t="shared" ref="X62" si="1284">ROUND(W62*$I62,2)</f>
        <v>0</v>
      </c>
      <c r="Y62" s="264"/>
      <c r="Z62" s="263">
        <f t="shared" ref="Z62" si="1285">ROUND(Y62*$I62,2)</f>
        <v>0</v>
      </c>
      <c r="AA62" s="332"/>
      <c r="AB62" s="263">
        <f t="shared" ref="AB62" si="1286">ROUND(AA62*$I62,2)</f>
        <v>0</v>
      </c>
      <c r="AC62" s="332"/>
      <c r="AD62" s="263">
        <f t="shared" ref="AD62" si="1287">ROUND(AC62*$I62,2)</f>
        <v>0</v>
      </c>
      <c r="AE62" s="332"/>
      <c r="AF62" s="263">
        <f t="shared" ref="AF62" si="1288">ROUND(AE62*$I62,2)</f>
        <v>0</v>
      </c>
      <c r="AG62" s="266"/>
      <c r="AH62" s="263">
        <f t="shared" ref="AH62" si="1289">ROUND(AG62*$I62,2)</f>
        <v>0</v>
      </c>
      <c r="AI62" s="332"/>
      <c r="AJ62" s="263">
        <f t="shared" ref="AJ62" si="1290">ROUND(AI62*$I62,2)</f>
        <v>0</v>
      </c>
      <c r="AK62" s="332"/>
      <c r="AL62" s="263">
        <f t="shared" ref="AL62" si="1291">ROUND(AK62*$I62,2)</f>
        <v>0</v>
      </c>
      <c r="AM62" s="332">
        <v>0.2</v>
      </c>
      <c r="AN62" s="263">
        <f t="shared" ref="AN62" si="1292">ROUND(AM62*$I62,2)</f>
        <v>8271.2800000000007</v>
      </c>
      <c r="AO62" s="332">
        <v>0.08</v>
      </c>
      <c r="AP62" s="263">
        <f t="shared" ref="AP62" si="1293">ROUND(AO62*$I62,2)</f>
        <v>3308.51</v>
      </c>
      <c r="AQ62" s="332">
        <v>0.08</v>
      </c>
      <c r="AR62" s="263">
        <f t="shared" ref="AR62" si="1294">ROUND(AQ62*$I62,2)</f>
        <v>3308.51</v>
      </c>
      <c r="AS62" s="332">
        <v>0.08</v>
      </c>
      <c r="AT62" s="263">
        <f t="shared" ref="AT62" si="1295">ROUND(AS62*$I62,2)</f>
        <v>3308.51</v>
      </c>
      <c r="AU62" s="332">
        <v>0.08</v>
      </c>
      <c r="AV62" s="263">
        <f t="shared" ref="AV62" si="1296">ROUND(AU62*$I62,2)</f>
        <v>3308.51</v>
      </c>
      <c r="AW62" s="332">
        <v>0.08</v>
      </c>
      <c r="AX62" s="263">
        <f t="shared" ref="AX62" si="1297">ROUND(AW62*$I62,2)</f>
        <v>3308.51</v>
      </c>
      <c r="AY62" s="332">
        <v>0.08</v>
      </c>
      <c r="AZ62" s="263">
        <f t="shared" ref="AZ62" si="1298">ROUND(AY62*$I62,2)</f>
        <v>3308.51</v>
      </c>
      <c r="BA62" s="332">
        <v>0.08</v>
      </c>
      <c r="BB62" s="263">
        <f t="shared" ref="BB62" si="1299">ROUND(BA62*$I62,2)</f>
        <v>3308.51</v>
      </c>
      <c r="BC62" s="332">
        <v>0.08</v>
      </c>
      <c r="BD62" s="263">
        <f t="shared" ref="BD62" si="1300">ROUND(BC62*$I62,2)</f>
        <v>3308.51</v>
      </c>
      <c r="BE62" s="332">
        <v>0.08</v>
      </c>
      <c r="BF62" s="263">
        <f t="shared" ref="BF62" si="1301">ROUND(BE62*$I62,2)</f>
        <v>3308.51</v>
      </c>
      <c r="BG62" s="332">
        <v>0.08</v>
      </c>
      <c r="BH62" s="263">
        <f t="shared" ref="BH62" si="1302">ROUND(BG62*$I62,2)</f>
        <v>3308.51</v>
      </c>
      <c r="BI62" s="264"/>
      <c r="BJ62" s="263">
        <f t="shared" ref="BJ62" si="1303">ROUND(BI62*$I62,2)</f>
        <v>0</v>
      </c>
      <c r="BK62" s="333"/>
      <c r="BL62" s="263">
        <f t="shared" ref="BL62" si="1304">ROUND(BK62*$I62,2)</f>
        <v>0</v>
      </c>
      <c r="BM62" s="333"/>
      <c r="BN62" s="263">
        <f t="shared" ref="BN62" si="1305">ROUND(BM62*$I62,2)</f>
        <v>0</v>
      </c>
      <c r="BO62" s="333"/>
      <c r="BP62" s="263">
        <f t="shared" ref="BP62" si="1306">ROUND(BO62*$I62,2)</f>
        <v>0</v>
      </c>
      <c r="BQ62" s="333"/>
      <c r="BR62" s="263">
        <f t="shared" ref="BR62" si="1307">ROUND(BQ62*$I62,2)</f>
        <v>0</v>
      </c>
      <c r="BS62" s="333"/>
      <c r="BT62" s="263">
        <f t="shared" ref="BT62" si="1308">ROUND(BS62*$I62,2)</f>
        <v>0</v>
      </c>
      <c r="BU62" s="268"/>
      <c r="BV62" s="263">
        <f t="shared" ref="BV62" si="1309">ROUND(BU62*$I62,2)</f>
        <v>0</v>
      </c>
      <c r="BW62" s="268"/>
      <c r="BX62" s="263">
        <f t="shared" ref="BX62" si="1310">ROUND(BW62*$I62,2)</f>
        <v>0</v>
      </c>
      <c r="BY62" s="268"/>
      <c r="BZ62" s="263">
        <f t="shared" ref="BZ62" si="1311">ROUND(BY62*$I62,2)</f>
        <v>0</v>
      </c>
      <c r="CA62" s="505">
        <f t="shared" ref="CA62:CA68" si="1312">+BY62+BW62+BU62+BS62+BQ62+BO62+BM62+BK62+BI62+BG62+BE62+BC62+BA62+AY62+AW62+AU62+AS62+AQ62+AO62+AM62+AK62+AI62+AG62+AE62+AC62+AA62+Y62+W62+U62+S62+Q62+O62+M62+K62</f>
        <v>1</v>
      </c>
      <c r="CB62" s="504">
        <f t="shared" ref="CB62:CB68" si="1313">+BZ62+BX62+BV62+BT62+BR62+BP62+BN62+BL62+BJ62+BH62+BF62+BD62+BB62+AZ62+AX62+AV62+AT62+AR62+AP62+AN62+AL62+AJ62+AH62+AF62+AD62+AB62+Z62+X62+V62+T62+R62+P62+N62+L62</f>
        <v>41356.380000000012</v>
      </c>
      <c r="CC62" s="171">
        <f t="shared" si="33"/>
        <v>3.99999999863212E-2</v>
      </c>
    </row>
    <row r="63" spans="1:81" ht="66">
      <c r="A63" s="305" t="s">
        <v>217</v>
      </c>
      <c r="B63" s="334" t="s">
        <v>878</v>
      </c>
      <c r="C63" s="335" t="s">
        <v>879</v>
      </c>
      <c r="D63" s="291">
        <v>39814</v>
      </c>
      <c r="E63" s="330" t="s">
        <v>877</v>
      </c>
      <c r="F63" s="291" t="s">
        <v>200</v>
      </c>
      <c r="G63" s="331">
        <v>6160</v>
      </c>
      <c r="H63" s="292">
        <v>48.09</v>
      </c>
      <c r="I63" s="293">
        <v>296234.40000000002</v>
      </c>
      <c r="J63" s="275">
        <f t="shared" si="1278"/>
        <v>3.8067776680503099E-3</v>
      </c>
      <c r="K63" s="262"/>
      <c r="L63" s="263">
        <f t="shared" si="1279"/>
        <v>0</v>
      </c>
      <c r="M63" s="262"/>
      <c r="N63" s="263">
        <f t="shared" si="1279"/>
        <v>0</v>
      </c>
      <c r="O63" s="262"/>
      <c r="P63" s="263">
        <f t="shared" ref="P63" si="1314">ROUND(O63*$I63,2)</f>
        <v>0</v>
      </c>
      <c r="Q63" s="262"/>
      <c r="R63" s="263">
        <f t="shared" ref="R63" si="1315">ROUND(Q63*$I63,2)</f>
        <v>0</v>
      </c>
      <c r="S63" s="262"/>
      <c r="T63" s="263">
        <f t="shared" ref="T63" si="1316">ROUND(S63*$I63,2)</f>
        <v>0</v>
      </c>
      <c r="U63" s="262"/>
      <c r="V63" s="263">
        <f t="shared" ref="V63" si="1317">ROUND(U63*$I63,2)</f>
        <v>0</v>
      </c>
      <c r="W63" s="264"/>
      <c r="X63" s="263">
        <f t="shared" ref="X63" si="1318">ROUND(W63*$I63,2)</f>
        <v>0</v>
      </c>
      <c r="Y63" s="264"/>
      <c r="Z63" s="263">
        <f t="shared" ref="Z63" si="1319">ROUND(Y63*$I63,2)</f>
        <v>0</v>
      </c>
      <c r="AA63" s="332"/>
      <c r="AB63" s="263">
        <f t="shared" ref="AB63" si="1320">ROUND(AA63*$I63,2)</f>
        <v>0</v>
      </c>
      <c r="AC63" s="266">
        <v>0.155</v>
      </c>
      <c r="AD63" s="263">
        <f t="shared" ref="AD63" si="1321">ROUND(AC63*$I63,2)</f>
        <v>45916.33</v>
      </c>
      <c r="AE63" s="266">
        <v>6.5000000000000002E-2</v>
      </c>
      <c r="AF63" s="263">
        <f t="shared" ref="AF63" si="1322">ROUND(AE63*$I63,2)</f>
        <v>19255.240000000002</v>
      </c>
      <c r="AG63" s="266">
        <v>6.5000000000000002E-2</v>
      </c>
      <c r="AH63" s="263">
        <f t="shared" ref="AH63" si="1323">ROUND(AG63*$I63,2)</f>
        <v>19255.240000000002</v>
      </c>
      <c r="AI63" s="266">
        <v>6.5000000000000002E-2</v>
      </c>
      <c r="AJ63" s="263">
        <f t="shared" ref="AJ63" si="1324">ROUND(AI63*$I63,2)</f>
        <v>19255.240000000002</v>
      </c>
      <c r="AK63" s="266">
        <v>6.5000000000000002E-2</v>
      </c>
      <c r="AL63" s="263">
        <f t="shared" ref="AL63" si="1325">ROUND(AK63*$I63,2)</f>
        <v>19255.240000000002</v>
      </c>
      <c r="AM63" s="266">
        <v>6.5000000000000002E-2</v>
      </c>
      <c r="AN63" s="263">
        <f t="shared" ref="AN63" si="1326">ROUND(AM63*$I63,2)</f>
        <v>19255.240000000002</v>
      </c>
      <c r="AO63" s="266">
        <v>6.5000000000000002E-2</v>
      </c>
      <c r="AP63" s="263">
        <f t="shared" ref="AP63" si="1327">ROUND(AO63*$I63,2)</f>
        <v>19255.240000000002</v>
      </c>
      <c r="AQ63" s="266">
        <v>6.5000000000000002E-2</v>
      </c>
      <c r="AR63" s="263">
        <f t="shared" ref="AR63" si="1328">ROUND(AQ63*$I63,2)</f>
        <v>19255.240000000002</v>
      </c>
      <c r="AS63" s="266">
        <v>6.5000000000000002E-2</v>
      </c>
      <c r="AT63" s="263">
        <f t="shared" ref="AT63" si="1329">ROUND(AS63*$I63,2)</f>
        <v>19255.240000000002</v>
      </c>
      <c r="AU63" s="266">
        <v>6.5000000000000002E-2</v>
      </c>
      <c r="AV63" s="263">
        <f t="shared" ref="AV63" si="1330">ROUND(AU63*$I63,2)</f>
        <v>19255.240000000002</v>
      </c>
      <c r="AW63" s="266">
        <v>6.5000000000000002E-2</v>
      </c>
      <c r="AX63" s="263">
        <f t="shared" ref="AX63" si="1331">ROUND(AW63*$I63,2)</f>
        <v>19255.240000000002</v>
      </c>
      <c r="AY63" s="266">
        <v>6.5000000000000002E-2</v>
      </c>
      <c r="AZ63" s="263">
        <f t="shared" ref="AZ63" si="1332">ROUND(AY63*$I63,2)</f>
        <v>19255.240000000002</v>
      </c>
      <c r="BA63" s="266">
        <v>6.5000000000000002E-2</v>
      </c>
      <c r="BB63" s="263">
        <f t="shared" ref="BB63" si="1333">ROUND(BA63*$I63,2)</f>
        <v>19255.240000000002</v>
      </c>
      <c r="BC63" s="266">
        <v>6.5000000000000002E-2</v>
      </c>
      <c r="BD63" s="263">
        <f t="shared" ref="BD63" si="1334">ROUND(BC63*$I63,2)</f>
        <v>19255.240000000002</v>
      </c>
      <c r="BE63" s="264"/>
      <c r="BF63" s="263">
        <f t="shared" ref="BF63" si="1335">ROUND(BE63*$I63,2)</f>
        <v>0</v>
      </c>
      <c r="BG63" s="332"/>
      <c r="BH63" s="263">
        <f t="shared" ref="BH63" si="1336">ROUND(BG63*$I63,2)</f>
        <v>0</v>
      </c>
      <c r="BI63" s="264"/>
      <c r="BJ63" s="263">
        <f t="shared" ref="BJ63" si="1337">ROUND(BI63*$I63,2)</f>
        <v>0</v>
      </c>
      <c r="BK63" s="333"/>
      <c r="BL63" s="263">
        <f t="shared" ref="BL63" si="1338">ROUND(BK63*$I63,2)</f>
        <v>0</v>
      </c>
      <c r="BM63" s="333"/>
      <c r="BN63" s="263">
        <f t="shared" ref="BN63" si="1339">ROUND(BM63*$I63,2)</f>
        <v>0</v>
      </c>
      <c r="BO63" s="333"/>
      <c r="BP63" s="263">
        <f t="shared" ref="BP63" si="1340">ROUND(BO63*$I63,2)</f>
        <v>0</v>
      </c>
      <c r="BQ63" s="333"/>
      <c r="BR63" s="263">
        <f t="shared" ref="BR63" si="1341">ROUND(BQ63*$I63,2)</f>
        <v>0</v>
      </c>
      <c r="BS63" s="333"/>
      <c r="BT63" s="263">
        <f t="shared" ref="BT63" si="1342">ROUND(BS63*$I63,2)</f>
        <v>0</v>
      </c>
      <c r="BU63" s="268"/>
      <c r="BV63" s="263">
        <f t="shared" ref="BV63" si="1343">ROUND(BU63*$I63,2)</f>
        <v>0</v>
      </c>
      <c r="BW63" s="268"/>
      <c r="BX63" s="263">
        <f t="shared" ref="BX63" si="1344">ROUND(BW63*$I63,2)</f>
        <v>0</v>
      </c>
      <c r="BY63" s="268"/>
      <c r="BZ63" s="263">
        <f t="shared" ref="BZ63" si="1345">ROUND(BY63*$I63,2)</f>
        <v>0</v>
      </c>
      <c r="CA63" s="505">
        <f t="shared" si="1312"/>
        <v>0.99999999999999978</v>
      </c>
      <c r="CB63" s="504">
        <f t="shared" si="1313"/>
        <v>296234.44999999995</v>
      </c>
      <c r="CC63" s="171">
        <f t="shared" si="33"/>
        <v>-4.9999999930150807E-2</v>
      </c>
    </row>
    <row r="64" spans="1:81" ht="33" customHeight="1">
      <c r="A64" s="305" t="s">
        <v>218</v>
      </c>
      <c r="B64" s="334" t="s">
        <v>878</v>
      </c>
      <c r="C64" s="335" t="s">
        <v>879</v>
      </c>
      <c r="D64" s="291">
        <v>1443</v>
      </c>
      <c r="E64" s="336" t="s">
        <v>458</v>
      </c>
      <c r="F64" s="337" t="s">
        <v>200</v>
      </c>
      <c r="G64" s="331">
        <v>1320</v>
      </c>
      <c r="H64" s="292">
        <v>2.3199999999999998</v>
      </c>
      <c r="I64" s="293">
        <v>3062.4</v>
      </c>
      <c r="J64" s="275">
        <f t="shared" si="1278"/>
        <v>3.9353552222960157E-5</v>
      </c>
      <c r="K64" s="262"/>
      <c r="L64" s="263">
        <f t="shared" si="1279"/>
        <v>0</v>
      </c>
      <c r="M64" s="262"/>
      <c r="N64" s="263">
        <f t="shared" si="1279"/>
        <v>0</v>
      </c>
      <c r="O64" s="262"/>
      <c r="P64" s="263">
        <f t="shared" ref="P64" si="1346">ROUND(O64*$I64,2)</f>
        <v>0</v>
      </c>
      <c r="Q64" s="262"/>
      <c r="R64" s="263">
        <f t="shared" ref="R64" si="1347">ROUND(Q64*$I64,2)</f>
        <v>0</v>
      </c>
      <c r="S64" s="262"/>
      <c r="T64" s="263">
        <f t="shared" ref="T64" si="1348">ROUND(S64*$I64,2)</f>
        <v>0</v>
      </c>
      <c r="U64" s="262"/>
      <c r="V64" s="263">
        <f t="shared" ref="V64" si="1349">ROUND(U64*$I64,2)</f>
        <v>0</v>
      </c>
      <c r="W64" s="264">
        <v>0.3</v>
      </c>
      <c r="X64" s="263">
        <f t="shared" ref="X64" si="1350">ROUND(W64*$I64,2)</f>
        <v>918.72</v>
      </c>
      <c r="Y64" s="264">
        <v>0.3</v>
      </c>
      <c r="Z64" s="263">
        <f t="shared" ref="Z64" si="1351">ROUND(Y64*$I64,2)</f>
        <v>918.72</v>
      </c>
      <c r="AA64" s="265"/>
      <c r="AB64" s="263">
        <f t="shared" ref="AB64" si="1352">ROUND(AA64*$I64,2)</f>
        <v>0</v>
      </c>
      <c r="AC64" s="265"/>
      <c r="AD64" s="263">
        <f t="shared" ref="AD64" si="1353">ROUND(AC64*$I64,2)</f>
        <v>0</v>
      </c>
      <c r="AE64" s="265"/>
      <c r="AF64" s="263">
        <f t="shared" ref="AF64" si="1354">ROUND(AE64*$I64,2)</f>
        <v>0</v>
      </c>
      <c r="AG64" s="266"/>
      <c r="AH64" s="263">
        <f t="shared" ref="AH64" si="1355">ROUND(AG64*$I64,2)</f>
        <v>0</v>
      </c>
      <c r="AI64" s="265"/>
      <c r="AJ64" s="263">
        <f t="shared" ref="AJ64" si="1356">ROUND(AI64*$I64,2)</f>
        <v>0</v>
      </c>
      <c r="AK64" s="265"/>
      <c r="AL64" s="263">
        <f t="shared" ref="AL64" si="1357">ROUND(AK64*$I64,2)</f>
        <v>0</v>
      </c>
      <c r="AM64" s="265"/>
      <c r="AN64" s="263">
        <f t="shared" ref="AN64" si="1358">ROUND(AM64*$I64,2)</f>
        <v>0</v>
      </c>
      <c r="AO64" s="265"/>
      <c r="AP64" s="263">
        <f t="shared" ref="AP64" si="1359">ROUND(AO64*$I64,2)</f>
        <v>0</v>
      </c>
      <c r="AQ64" s="265"/>
      <c r="AR64" s="263">
        <f t="shared" ref="AR64" si="1360">ROUND(AQ64*$I64,2)</f>
        <v>0</v>
      </c>
      <c r="AS64" s="265"/>
      <c r="AT64" s="263">
        <f t="shared" ref="AT64" si="1361">ROUND(AS64*$I64,2)</f>
        <v>0</v>
      </c>
      <c r="AU64" s="265"/>
      <c r="AV64" s="263">
        <f t="shared" ref="AV64" si="1362">ROUND(AU64*$I64,2)</f>
        <v>0</v>
      </c>
      <c r="AW64" s="265"/>
      <c r="AX64" s="263">
        <f t="shared" ref="AX64" si="1363">ROUND(AW64*$I64,2)</f>
        <v>0</v>
      </c>
      <c r="AY64" s="265"/>
      <c r="AZ64" s="263">
        <f t="shared" ref="AZ64" si="1364">ROUND(AY64*$I64,2)</f>
        <v>0</v>
      </c>
      <c r="BA64" s="265"/>
      <c r="BB64" s="263">
        <f t="shared" ref="BB64" si="1365">ROUND(BA64*$I64,2)</f>
        <v>0</v>
      </c>
      <c r="BC64" s="265"/>
      <c r="BD64" s="263">
        <f t="shared" ref="BD64" si="1366">ROUND(BC64*$I64,2)</f>
        <v>0</v>
      </c>
      <c r="BE64" s="264">
        <v>0.4</v>
      </c>
      <c r="BF64" s="263">
        <f t="shared" ref="BF64" si="1367">ROUND(BE64*$I64,2)</f>
        <v>1224.96</v>
      </c>
      <c r="BG64" s="265"/>
      <c r="BH64" s="263">
        <f t="shared" ref="BH64" si="1368">ROUND(BG64*$I64,2)</f>
        <v>0</v>
      </c>
      <c r="BI64" s="264"/>
      <c r="BJ64" s="263">
        <f t="shared" ref="BJ64" si="1369">ROUND(BI64*$I64,2)</f>
        <v>0</v>
      </c>
      <c r="BK64" s="267"/>
      <c r="BL64" s="263">
        <f t="shared" ref="BL64" si="1370">ROUND(BK64*$I64,2)</f>
        <v>0</v>
      </c>
      <c r="BM64" s="267"/>
      <c r="BN64" s="263">
        <f t="shared" ref="BN64" si="1371">ROUND(BM64*$I64,2)</f>
        <v>0</v>
      </c>
      <c r="BO64" s="267"/>
      <c r="BP64" s="263">
        <f t="shared" ref="BP64" si="1372">ROUND(BO64*$I64,2)</f>
        <v>0</v>
      </c>
      <c r="BQ64" s="267"/>
      <c r="BR64" s="263">
        <f t="shared" ref="BR64" si="1373">ROUND(BQ64*$I64,2)</f>
        <v>0</v>
      </c>
      <c r="BS64" s="267"/>
      <c r="BT64" s="263">
        <f t="shared" ref="BT64" si="1374">ROUND(BS64*$I64,2)</f>
        <v>0</v>
      </c>
      <c r="BU64" s="268"/>
      <c r="BV64" s="263">
        <f t="shared" ref="BV64" si="1375">ROUND(BU64*$I64,2)</f>
        <v>0</v>
      </c>
      <c r="BW64" s="268"/>
      <c r="BX64" s="263">
        <f t="shared" ref="BX64" si="1376">ROUND(BW64*$I64,2)</f>
        <v>0</v>
      </c>
      <c r="BY64" s="268"/>
      <c r="BZ64" s="263">
        <f t="shared" ref="BZ64" si="1377">ROUND(BY64*$I64,2)</f>
        <v>0</v>
      </c>
      <c r="CA64" s="505">
        <f t="shared" si="1312"/>
        <v>1</v>
      </c>
      <c r="CB64" s="504">
        <f t="shared" si="1313"/>
        <v>3062.4000000000005</v>
      </c>
      <c r="CC64" s="171">
        <f t="shared" si="33"/>
        <v>0</v>
      </c>
    </row>
    <row r="65" spans="1:81" ht="39.6">
      <c r="A65" s="305" t="s">
        <v>733</v>
      </c>
      <c r="B65" s="334" t="s">
        <v>880</v>
      </c>
      <c r="C65" s="335" t="s">
        <v>879</v>
      </c>
      <c r="D65" s="291">
        <v>10485</v>
      </c>
      <c r="E65" s="336" t="s">
        <v>460</v>
      </c>
      <c r="F65" s="337" t="s">
        <v>200</v>
      </c>
      <c r="G65" s="338">
        <v>13200</v>
      </c>
      <c r="H65" s="292">
        <v>1.07</v>
      </c>
      <c r="I65" s="293">
        <v>14124</v>
      </c>
      <c r="J65" s="275">
        <f t="shared" si="1278"/>
        <v>1.8150129689037658E-4</v>
      </c>
      <c r="K65" s="262"/>
      <c r="L65" s="263">
        <f t="shared" si="1279"/>
        <v>0</v>
      </c>
      <c r="M65" s="262"/>
      <c r="N65" s="263">
        <f t="shared" si="1279"/>
        <v>0</v>
      </c>
      <c r="O65" s="262"/>
      <c r="P65" s="263">
        <f t="shared" ref="P65" si="1378">ROUND(O65*$I65,2)</f>
        <v>0</v>
      </c>
      <c r="Q65" s="262"/>
      <c r="R65" s="263">
        <f t="shared" ref="R65" si="1379">ROUND(Q65*$I65,2)</f>
        <v>0</v>
      </c>
      <c r="S65" s="262"/>
      <c r="T65" s="263">
        <f t="shared" ref="T65" si="1380">ROUND(S65*$I65,2)</f>
        <v>0</v>
      </c>
      <c r="U65" s="262"/>
      <c r="V65" s="263">
        <f t="shared" ref="V65" si="1381">ROUND(U65*$I65,2)</f>
        <v>0</v>
      </c>
      <c r="W65" s="264"/>
      <c r="X65" s="263">
        <f t="shared" ref="X65" si="1382">ROUND(W65*$I65,2)</f>
        <v>0</v>
      </c>
      <c r="Y65" s="266">
        <v>0.1</v>
      </c>
      <c r="Z65" s="263">
        <f t="shared" ref="Z65" si="1383">ROUND(Y65*$I65,2)</f>
        <v>1412.4</v>
      </c>
      <c r="AA65" s="266">
        <v>0.1</v>
      </c>
      <c r="AB65" s="263">
        <f t="shared" ref="AB65" si="1384">ROUND(AA65*$I65,2)</f>
        <v>1412.4</v>
      </c>
      <c r="AC65" s="266">
        <v>0.1</v>
      </c>
      <c r="AD65" s="263">
        <f t="shared" ref="AD65" si="1385">ROUND(AC65*$I65,2)</f>
        <v>1412.4</v>
      </c>
      <c r="AE65" s="266">
        <v>0.1</v>
      </c>
      <c r="AF65" s="263">
        <f t="shared" ref="AF65" si="1386">ROUND(AE65*$I65,2)</f>
        <v>1412.4</v>
      </c>
      <c r="AG65" s="266">
        <v>0.1</v>
      </c>
      <c r="AH65" s="263">
        <f t="shared" ref="AH65" si="1387">ROUND(AG65*$I65,2)</f>
        <v>1412.4</v>
      </c>
      <c r="AI65" s="266">
        <v>0.1</v>
      </c>
      <c r="AJ65" s="263">
        <f t="shared" ref="AJ65" si="1388">ROUND(AI65*$I65,2)</f>
        <v>1412.4</v>
      </c>
      <c r="AK65" s="266">
        <v>0.1</v>
      </c>
      <c r="AL65" s="263">
        <f t="shared" ref="AL65" si="1389">ROUND(AK65*$I65,2)</f>
        <v>1412.4</v>
      </c>
      <c r="AM65" s="266">
        <v>0.1</v>
      </c>
      <c r="AN65" s="263">
        <f t="shared" ref="AN65" si="1390">ROUND(AM65*$I65,2)</f>
        <v>1412.4</v>
      </c>
      <c r="AO65" s="266">
        <v>0.1</v>
      </c>
      <c r="AP65" s="263">
        <f t="shared" ref="AP65" si="1391">ROUND(AO65*$I65,2)</f>
        <v>1412.4</v>
      </c>
      <c r="AQ65" s="266">
        <v>0.1</v>
      </c>
      <c r="AR65" s="263">
        <f t="shared" ref="AR65" si="1392">ROUND(AQ65*$I65,2)</f>
        <v>1412.4</v>
      </c>
      <c r="AS65" s="332"/>
      <c r="AT65" s="263">
        <f t="shared" ref="AT65" si="1393">ROUND(AS65*$I65,2)</f>
        <v>0</v>
      </c>
      <c r="AU65" s="332"/>
      <c r="AV65" s="263">
        <f t="shared" ref="AV65" si="1394">ROUND(AU65*$I65,2)</f>
        <v>0</v>
      </c>
      <c r="AW65" s="332"/>
      <c r="AX65" s="263">
        <f t="shared" ref="AX65" si="1395">ROUND(AW65*$I65,2)</f>
        <v>0</v>
      </c>
      <c r="AY65" s="332"/>
      <c r="AZ65" s="263">
        <f t="shared" ref="AZ65" si="1396">ROUND(AY65*$I65,2)</f>
        <v>0</v>
      </c>
      <c r="BA65" s="332"/>
      <c r="BB65" s="263">
        <f t="shared" ref="BB65" si="1397">ROUND(BA65*$I65,2)</f>
        <v>0</v>
      </c>
      <c r="BC65" s="332"/>
      <c r="BD65" s="263">
        <f t="shared" ref="BD65" si="1398">ROUND(BC65*$I65,2)</f>
        <v>0</v>
      </c>
      <c r="BE65" s="264"/>
      <c r="BF65" s="263">
        <f t="shared" ref="BF65" si="1399">ROUND(BE65*$I65,2)</f>
        <v>0</v>
      </c>
      <c r="BG65" s="332"/>
      <c r="BH65" s="263">
        <f t="shared" ref="BH65" si="1400">ROUND(BG65*$I65,2)</f>
        <v>0</v>
      </c>
      <c r="BI65" s="264"/>
      <c r="BJ65" s="263">
        <f t="shared" ref="BJ65" si="1401">ROUND(BI65*$I65,2)</f>
        <v>0</v>
      </c>
      <c r="BK65" s="333"/>
      <c r="BL65" s="263">
        <f t="shared" ref="BL65" si="1402">ROUND(BK65*$I65,2)</f>
        <v>0</v>
      </c>
      <c r="BM65" s="333"/>
      <c r="BN65" s="263">
        <f t="shared" ref="BN65" si="1403">ROUND(BM65*$I65,2)</f>
        <v>0</v>
      </c>
      <c r="BO65" s="333"/>
      <c r="BP65" s="263">
        <f t="shared" ref="BP65" si="1404">ROUND(BO65*$I65,2)</f>
        <v>0</v>
      </c>
      <c r="BQ65" s="333"/>
      <c r="BR65" s="263">
        <f t="shared" ref="BR65" si="1405">ROUND(BQ65*$I65,2)</f>
        <v>0</v>
      </c>
      <c r="BS65" s="333"/>
      <c r="BT65" s="263">
        <f t="shared" ref="BT65" si="1406">ROUND(BS65*$I65,2)</f>
        <v>0</v>
      </c>
      <c r="BU65" s="268"/>
      <c r="BV65" s="263">
        <f t="shared" ref="BV65" si="1407">ROUND(BU65*$I65,2)</f>
        <v>0</v>
      </c>
      <c r="BW65" s="268"/>
      <c r="BX65" s="263">
        <f t="shared" ref="BX65" si="1408">ROUND(BW65*$I65,2)</f>
        <v>0</v>
      </c>
      <c r="BY65" s="268"/>
      <c r="BZ65" s="263">
        <f t="shared" ref="BZ65" si="1409">ROUND(BY65*$I65,2)</f>
        <v>0</v>
      </c>
      <c r="CA65" s="505">
        <f t="shared" si="1312"/>
        <v>0.99999999999999989</v>
      </c>
      <c r="CB65" s="504">
        <f t="shared" si="1313"/>
        <v>14123.999999999998</v>
      </c>
      <c r="CC65" s="171">
        <f t="shared" si="33"/>
        <v>0</v>
      </c>
    </row>
    <row r="66" spans="1:81" ht="39.6">
      <c r="A66" s="305" t="s">
        <v>734</v>
      </c>
      <c r="B66" s="334" t="s">
        <v>878</v>
      </c>
      <c r="C66" s="335" t="s">
        <v>879</v>
      </c>
      <c r="D66" s="291">
        <v>10790</v>
      </c>
      <c r="E66" s="336" t="s">
        <v>462</v>
      </c>
      <c r="F66" s="337" t="s">
        <v>200</v>
      </c>
      <c r="G66" s="338">
        <v>4400</v>
      </c>
      <c r="H66" s="292">
        <v>1.44</v>
      </c>
      <c r="I66" s="293">
        <v>6336</v>
      </c>
      <c r="J66" s="275">
        <f t="shared" si="1278"/>
        <v>8.1421142530262392E-5</v>
      </c>
      <c r="K66" s="262"/>
      <c r="L66" s="263">
        <f t="shared" si="1279"/>
        <v>0</v>
      </c>
      <c r="M66" s="262"/>
      <c r="N66" s="263">
        <f t="shared" si="1279"/>
        <v>0</v>
      </c>
      <c r="O66" s="262"/>
      <c r="P66" s="263">
        <f t="shared" ref="P66" si="1410">ROUND(O66*$I66,2)</f>
        <v>0</v>
      </c>
      <c r="Q66" s="262"/>
      <c r="R66" s="263">
        <f t="shared" ref="R66" si="1411">ROUND(Q66*$I66,2)</f>
        <v>0</v>
      </c>
      <c r="S66" s="262"/>
      <c r="T66" s="263">
        <f t="shared" ref="T66" si="1412">ROUND(S66*$I66,2)</f>
        <v>0</v>
      </c>
      <c r="U66" s="262"/>
      <c r="V66" s="263">
        <f t="shared" ref="V66" si="1413">ROUND(U66*$I66,2)</f>
        <v>0</v>
      </c>
      <c r="W66" s="264"/>
      <c r="X66" s="263">
        <f t="shared" ref="X66" si="1414">ROUND(W66*$I66,2)</f>
        <v>0</v>
      </c>
      <c r="Y66" s="266">
        <v>0.1</v>
      </c>
      <c r="Z66" s="263">
        <f t="shared" ref="Z66" si="1415">ROUND(Y66*$I66,2)</f>
        <v>633.6</v>
      </c>
      <c r="AA66" s="266">
        <v>0.1</v>
      </c>
      <c r="AB66" s="263">
        <f t="shared" ref="AB66" si="1416">ROUND(AA66*$I66,2)</f>
        <v>633.6</v>
      </c>
      <c r="AC66" s="266">
        <v>0.1</v>
      </c>
      <c r="AD66" s="263">
        <f t="shared" ref="AD66" si="1417">ROUND(AC66*$I66,2)</f>
        <v>633.6</v>
      </c>
      <c r="AE66" s="266">
        <v>0.1</v>
      </c>
      <c r="AF66" s="263">
        <f t="shared" ref="AF66" si="1418">ROUND(AE66*$I66,2)</f>
        <v>633.6</v>
      </c>
      <c r="AG66" s="266">
        <v>0.1</v>
      </c>
      <c r="AH66" s="263">
        <f t="shared" ref="AH66" si="1419">ROUND(AG66*$I66,2)</f>
        <v>633.6</v>
      </c>
      <c r="AI66" s="266">
        <v>0.1</v>
      </c>
      <c r="AJ66" s="263">
        <f t="shared" ref="AJ66" si="1420">ROUND(AI66*$I66,2)</f>
        <v>633.6</v>
      </c>
      <c r="AK66" s="266">
        <v>0.1</v>
      </c>
      <c r="AL66" s="263">
        <f t="shared" ref="AL66" si="1421">ROUND(AK66*$I66,2)</f>
        <v>633.6</v>
      </c>
      <c r="AM66" s="266">
        <v>0.1</v>
      </c>
      <c r="AN66" s="263">
        <f t="shared" ref="AN66" si="1422">ROUND(AM66*$I66,2)</f>
        <v>633.6</v>
      </c>
      <c r="AO66" s="266">
        <v>0.1</v>
      </c>
      <c r="AP66" s="263">
        <f t="shared" ref="AP66" si="1423">ROUND(AO66*$I66,2)</f>
        <v>633.6</v>
      </c>
      <c r="AQ66" s="266">
        <v>0.1</v>
      </c>
      <c r="AR66" s="263">
        <f t="shared" ref="AR66" si="1424">ROUND(AQ66*$I66,2)</f>
        <v>633.6</v>
      </c>
      <c r="AS66" s="332"/>
      <c r="AT66" s="263">
        <f t="shared" ref="AT66" si="1425">ROUND(AS66*$I66,2)</f>
        <v>0</v>
      </c>
      <c r="AU66" s="332"/>
      <c r="AV66" s="263">
        <f t="shared" ref="AV66" si="1426">ROUND(AU66*$I66,2)</f>
        <v>0</v>
      </c>
      <c r="AW66" s="332"/>
      <c r="AX66" s="263">
        <f t="shared" ref="AX66" si="1427">ROUND(AW66*$I66,2)</f>
        <v>0</v>
      </c>
      <c r="AY66" s="332"/>
      <c r="AZ66" s="263">
        <f t="shared" ref="AZ66" si="1428">ROUND(AY66*$I66,2)</f>
        <v>0</v>
      </c>
      <c r="BA66" s="332"/>
      <c r="BB66" s="263">
        <f t="shared" ref="BB66" si="1429">ROUND(BA66*$I66,2)</f>
        <v>0</v>
      </c>
      <c r="BC66" s="332"/>
      <c r="BD66" s="263">
        <f t="shared" ref="BD66" si="1430">ROUND(BC66*$I66,2)</f>
        <v>0</v>
      </c>
      <c r="BE66" s="264"/>
      <c r="BF66" s="263">
        <f t="shared" ref="BF66" si="1431">ROUND(BE66*$I66,2)</f>
        <v>0</v>
      </c>
      <c r="BG66" s="332"/>
      <c r="BH66" s="263">
        <f t="shared" ref="BH66" si="1432">ROUND(BG66*$I66,2)</f>
        <v>0</v>
      </c>
      <c r="BI66" s="264"/>
      <c r="BJ66" s="263">
        <f t="shared" ref="BJ66" si="1433">ROUND(BI66*$I66,2)</f>
        <v>0</v>
      </c>
      <c r="BK66" s="333"/>
      <c r="BL66" s="263">
        <f t="shared" ref="BL66" si="1434">ROUND(BK66*$I66,2)</f>
        <v>0</v>
      </c>
      <c r="BM66" s="333"/>
      <c r="BN66" s="263">
        <f t="shared" ref="BN66" si="1435">ROUND(BM66*$I66,2)</f>
        <v>0</v>
      </c>
      <c r="BO66" s="333"/>
      <c r="BP66" s="263">
        <f t="shared" ref="BP66" si="1436">ROUND(BO66*$I66,2)</f>
        <v>0</v>
      </c>
      <c r="BQ66" s="333"/>
      <c r="BR66" s="263">
        <f t="shared" ref="BR66" si="1437">ROUND(BQ66*$I66,2)</f>
        <v>0</v>
      </c>
      <c r="BS66" s="333"/>
      <c r="BT66" s="263">
        <f t="shared" ref="BT66" si="1438">ROUND(BS66*$I66,2)</f>
        <v>0</v>
      </c>
      <c r="BU66" s="268"/>
      <c r="BV66" s="263">
        <f t="shared" ref="BV66" si="1439">ROUND(BU66*$I66,2)</f>
        <v>0</v>
      </c>
      <c r="BW66" s="268"/>
      <c r="BX66" s="263">
        <f t="shared" ref="BX66" si="1440">ROUND(BW66*$I66,2)</f>
        <v>0</v>
      </c>
      <c r="BY66" s="268"/>
      <c r="BZ66" s="263">
        <f t="shared" ref="BZ66" si="1441">ROUND(BY66*$I66,2)</f>
        <v>0</v>
      </c>
      <c r="CA66" s="505">
        <f t="shared" si="1312"/>
        <v>0.99999999999999989</v>
      </c>
      <c r="CB66" s="504">
        <f t="shared" si="1313"/>
        <v>6336.0000000000009</v>
      </c>
      <c r="CC66" s="171">
        <f t="shared" si="33"/>
        <v>0</v>
      </c>
    </row>
    <row r="67" spans="1:81" ht="18" customHeight="1">
      <c r="A67" s="305" t="s">
        <v>735</v>
      </c>
      <c r="B67" s="334" t="s">
        <v>162</v>
      </c>
      <c r="C67" s="335" t="s">
        <v>879</v>
      </c>
      <c r="D67" s="291">
        <v>4037</v>
      </c>
      <c r="E67" s="336" t="s">
        <v>721</v>
      </c>
      <c r="F67" s="337" t="s">
        <v>200</v>
      </c>
      <c r="G67" s="331">
        <v>3960</v>
      </c>
      <c r="H67" s="292">
        <v>6.01</v>
      </c>
      <c r="I67" s="293">
        <v>23799.599999999999</v>
      </c>
      <c r="J67" s="275">
        <f t="shared" si="1278"/>
        <v>3.058381666292981E-4</v>
      </c>
      <c r="K67" s="262"/>
      <c r="L67" s="263">
        <f t="shared" si="1279"/>
        <v>0</v>
      </c>
      <c r="M67" s="262"/>
      <c r="N67" s="263">
        <f t="shared" si="1279"/>
        <v>0</v>
      </c>
      <c r="O67" s="262"/>
      <c r="P67" s="263">
        <f t="shared" ref="P67" si="1442">ROUND(O67*$I67,2)</f>
        <v>0</v>
      </c>
      <c r="Q67" s="262"/>
      <c r="R67" s="263">
        <f t="shared" ref="R67" si="1443">ROUND(Q67*$I67,2)</f>
        <v>0</v>
      </c>
      <c r="S67" s="262"/>
      <c r="T67" s="263">
        <f t="shared" ref="T67" si="1444">ROUND(S67*$I67,2)</f>
        <v>0</v>
      </c>
      <c r="U67" s="262"/>
      <c r="V67" s="263">
        <f t="shared" ref="V67" si="1445">ROUND(U67*$I67,2)</f>
        <v>0</v>
      </c>
      <c r="W67" s="264"/>
      <c r="X67" s="263">
        <f t="shared" ref="X67" si="1446">ROUND(W67*$I67,2)</f>
        <v>0</v>
      </c>
      <c r="Y67" s="266">
        <v>0.1</v>
      </c>
      <c r="Z67" s="263">
        <f t="shared" ref="Z67" si="1447">ROUND(Y67*$I67,2)</f>
        <v>2379.96</v>
      </c>
      <c r="AA67" s="266">
        <v>0.1</v>
      </c>
      <c r="AB67" s="263">
        <f t="shared" ref="AB67" si="1448">ROUND(AA67*$I67,2)</f>
        <v>2379.96</v>
      </c>
      <c r="AC67" s="266">
        <v>0.1</v>
      </c>
      <c r="AD67" s="263">
        <f t="shared" ref="AD67" si="1449">ROUND(AC67*$I67,2)</f>
        <v>2379.96</v>
      </c>
      <c r="AE67" s="266">
        <v>0.1</v>
      </c>
      <c r="AF67" s="263">
        <f t="shared" ref="AF67" si="1450">ROUND(AE67*$I67,2)</f>
        <v>2379.96</v>
      </c>
      <c r="AG67" s="266">
        <v>0.1</v>
      </c>
      <c r="AH67" s="263">
        <f t="shared" ref="AH67" si="1451">ROUND(AG67*$I67,2)</f>
        <v>2379.96</v>
      </c>
      <c r="AI67" s="266">
        <v>0.1</v>
      </c>
      <c r="AJ67" s="263">
        <f t="shared" ref="AJ67" si="1452">ROUND(AI67*$I67,2)</f>
        <v>2379.96</v>
      </c>
      <c r="AK67" s="266">
        <v>0.1</v>
      </c>
      <c r="AL67" s="263">
        <f t="shared" ref="AL67" si="1453">ROUND(AK67*$I67,2)</f>
        <v>2379.96</v>
      </c>
      <c r="AM67" s="266">
        <v>0.1</v>
      </c>
      <c r="AN67" s="263">
        <f t="shared" ref="AN67" si="1454">ROUND(AM67*$I67,2)</f>
        <v>2379.96</v>
      </c>
      <c r="AO67" s="266">
        <v>0.1</v>
      </c>
      <c r="AP67" s="263">
        <f t="shared" ref="AP67" si="1455">ROUND(AO67*$I67,2)</f>
        <v>2379.96</v>
      </c>
      <c r="AQ67" s="266">
        <v>0.1</v>
      </c>
      <c r="AR67" s="263">
        <f t="shared" ref="AR67" si="1456">ROUND(AQ67*$I67,2)</f>
        <v>2379.96</v>
      </c>
      <c r="AS67" s="265"/>
      <c r="AT67" s="263">
        <f t="shared" ref="AT67" si="1457">ROUND(AS67*$I67,2)</f>
        <v>0</v>
      </c>
      <c r="AU67" s="265"/>
      <c r="AV67" s="263">
        <f t="shared" ref="AV67" si="1458">ROUND(AU67*$I67,2)</f>
        <v>0</v>
      </c>
      <c r="AW67" s="265"/>
      <c r="AX67" s="263">
        <f t="shared" ref="AX67" si="1459">ROUND(AW67*$I67,2)</f>
        <v>0</v>
      </c>
      <c r="AY67" s="265"/>
      <c r="AZ67" s="263">
        <f t="shared" ref="AZ67" si="1460">ROUND(AY67*$I67,2)</f>
        <v>0</v>
      </c>
      <c r="BA67" s="265"/>
      <c r="BB67" s="263">
        <f t="shared" ref="BB67" si="1461">ROUND(BA67*$I67,2)</f>
        <v>0</v>
      </c>
      <c r="BC67" s="265"/>
      <c r="BD67" s="263">
        <f t="shared" ref="BD67" si="1462">ROUND(BC67*$I67,2)</f>
        <v>0</v>
      </c>
      <c r="BE67" s="264"/>
      <c r="BF67" s="263">
        <f t="shared" ref="BF67" si="1463">ROUND(BE67*$I67,2)</f>
        <v>0</v>
      </c>
      <c r="BG67" s="265"/>
      <c r="BH67" s="263">
        <f t="shared" ref="BH67" si="1464">ROUND(BG67*$I67,2)</f>
        <v>0</v>
      </c>
      <c r="BI67" s="264"/>
      <c r="BJ67" s="263">
        <f t="shared" ref="BJ67" si="1465">ROUND(BI67*$I67,2)</f>
        <v>0</v>
      </c>
      <c r="BK67" s="267"/>
      <c r="BL67" s="263">
        <f t="shared" ref="BL67" si="1466">ROUND(BK67*$I67,2)</f>
        <v>0</v>
      </c>
      <c r="BM67" s="267"/>
      <c r="BN67" s="263">
        <f t="shared" ref="BN67" si="1467">ROUND(BM67*$I67,2)</f>
        <v>0</v>
      </c>
      <c r="BO67" s="267"/>
      <c r="BP67" s="263">
        <f t="shared" ref="BP67" si="1468">ROUND(BO67*$I67,2)</f>
        <v>0</v>
      </c>
      <c r="BQ67" s="267"/>
      <c r="BR67" s="263">
        <f t="shared" ref="BR67" si="1469">ROUND(BQ67*$I67,2)</f>
        <v>0</v>
      </c>
      <c r="BS67" s="267"/>
      <c r="BT67" s="263">
        <f t="shared" ref="BT67" si="1470">ROUND(BS67*$I67,2)</f>
        <v>0</v>
      </c>
      <c r="BU67" s="268"/>
      <c r="BV67" s="263">
        <f t="shared" ref="BV67" si="1471">ROUND(BU67*$I67,2)</f>
        <v>0</v>
      </c>
      <c r="BW67" s="268"/>
      <c r="BX67" s="263">
        <f t="shared" ref="BX67" si="1472">ROUND(BW67*$I67,2)</f>
        <v>0</v>
      </c>
      <c r="BY67" s="268"/>
      <c r="BZ67" s="263">
        <f t="shared" ref="BZ67" si="1473">ROUND(BY67*$I67,2)</f>
        <v>0</v>
      </c>
      <c r="CA67" s="505">
        <f t="shared" si="1312"/>
        <v>0.99999999999999989</v>
      </c>
      <c r="CB67" s="504">
        <f t="shared" si="1313"/>
        <v>23799.599999999995</v>
      </c>
      <c r="CC67" s="171">
        <f t="shared" si="33"/>
        <v>0</v>
      </c>
    </row>
    <row r="68" spans="1:81" ht="26.4">
      <c r="A68" s="305" t="s">
        <v>736</v>
      </c>
      <c r="B68" s="334" t="s">
        <v>162</v>
      </c>
      <c r="C68" s="335" t="s">
        <v>879</v>
      </c>
      <c r="D68" s="291">
        <v>3291</v>
      </c>
      <c r="E68" s="336" t="s">
        <v>466</v>
      </c>
      <c r="F68" s="337" t="s">
        <v>200</v>
      </c>
      <c r="G68" s="331">
        <v>3960</v>
      </c>
      <c r="H68" s="292">
        <v>0.59</v>
      </c>
      <c r="I68" s="293">
        <v>2336.4</v>
      </c>
      <c r="J68" s="275">
        <f t="shared" si="1278"/>
        <v>3.0024046308034256E-5</v>
      </c>
      <c r="K68" s="262"/>
      <c r="L68" s="263">
        <f t="shared" si="1279"/>
        <v>0</v>
      </c>
      <c r="M68" s="262"/>
      <c r="N68" s="263">
        <f t="shared" si="1279"/>
        <v>0</v>
      </c>
      <c r="O68" s="262"/>
      <c r="P68" s="263">
        <f t="shared" ref="P68" si="1474">ROUND(O68*$I68,2)</f>
        <v>0</v>
      </c>
      <c r="Q68" s="262"/>
      <c r="R68" s="263">
        <f t="shared" ref="R68" si="1475">ROUND(Q68*$I68,2)</f>
        <v>0</v>
      </c>
      <c r="S68" s="262"/>
      <c r="T68" s="263">
        <f t="shared" ref="T68" si="1476">ROUND(S68*$I68,2)</f>
        <v>0</v>
      </c>
      <c r="U68" s="262"/>
      <c r="V68" s="263">
        <f t="shared" ref="V68" si="1477">ROUND(U68*$I68,2)</f>
        <v>0</v>
      </c>
      <c r="W68" s="266">
        <v>0.05</v>
      </c>
      <c r="X68" s="263">
        <f t="shared" ref="X68" si="1478">ROUND(W68*$I68,2)</f>
        <v>116.82</v>
      </c>
      <c r="Y68" s="266">
        <v>0.05</v>
      </c>
      <c r="Z68" s="263">
        <f t="shared" ref="Z68" si="1479">ROUND(Y68*$I68,2)</f>
        <v>116.82</v>
      </c>
      <c r="AA68" s="266">
        <v>0.05</v>
      </c>
      <c r="AB68" s="263">
        <f t="shared" ref="AB68" si="1480">ROUND(AA68*$I68,2)</f>
        <v>116.82</v>
      </c>
      <c r="AC68" s="266">
        <v>0.05</v>
      </c>
      <c r="AD68" s="263">
        <f t="shared" ref="AD68" si="1481">ROUND(AC68*$I68,2)</f>
        <v>116.82</v>
      </c>
      <c r="AE68" s="266">
        <v>0.05</v>
      </c>
      <c r="AF68" s="263">
        <f t="shared" ref="AF68" si="1482">ROUND(AE68*$I68,2)</f>
        <v>116.82</v>
      </c>
      <c r="AG68" s="266">
        <v>0.05</v>
      </c>
      <c r="AH68" s="263">
        <f t="shared" ref="AH68" si="1483">ROUND(AG68*$I68,2)</f>
        <v>116.82</v>
      </c>
      <c r="AI68" s="266">
        <v>0.05</v>
      </c>
      <c r="AJ68" s="263">
        <f t="shared" ref="AJ68" si="1484">ROUND(AI68*$I68,2)</f>
        <v>116.82</v>
      </c>
      <c r="AK68" s="266">
        <v>0.05</v>
      </c>
      <c r="AL68" s="263">
        <f t="shared" ref="AL68" si="1485">ROUND(AK68*$I68,2)</f>
        <v>116.82</v>
      </c>
      <c r="AM68" s="266">
        <v>0.05</v>
      </c>
      <c r="AN68" s="263">
        <f t="shared" ref="AN68" si="1486">ROUND(AM68*$I68,2)</f>
        <v>116.82</v>
      </c>
      <c r="AO68" s="266">
        <v>0.05</v>
      </c>
      <c r="AP68" s="263">
        <f t="shared" ref="AP68" si="1487">ROUND(AO68*$I68,2)</f>
        <v>116.82</v>
      </c>
      <c r="AQ68" s="266">
        <v>0.05</v>
      </c>
      <c r="AR68" s="263">
        <f t="shared" ref="AR68" si="1488">ROUND(AQ68*$I68,2)</f>
        <v>116.82</v>
      </c>
      <c r="AS68" s="266">
        <v>0.05</v>
      </c>
      <c r="AT68" s="263">
        <f t="shared" ref="AT68" si="1489">ROUND(AS68*$I68,2)</f>
        <v>116.82</v>
      </c>
      <c r="AU68" s="266">
        <v>0.05</v>
      </c>
      <c r="AV68" s="263">
        <f t="shared" ref="AV68" si="1490">ROUND(AU68*$I68,2)</f>
        <v>116.82</v>
      </c>
      <c r="AW68" s="266">
        <v>0.05</v>
      </c>
      <c r="AX68" s="263">
        <f t="shared" ref="AX68" si="1491">ROUND(AW68*$I68,2)</f>
        <v>116.82</v>
      </c>
      <c r="AY68" s="266">
        <v>0.05</v>
      </c>
      <c r="AZ68" s="263">
        <f t="shared" ref="AZ68" si="1492">ROUND(AY68*$I68,2)</f>
        <v>116.82</v>
      </c>
      <c r="BA68" s="266">
        <v>0.05</v>
      </c>
      <c r="BB68" s="263">
        <f t="shared" ref="BB68" si="1493">ROUND(BA68*$I68,2)</f>
        <v>116.82</v>
      </c>
      <c r="BC68" s="266">
        <v>0.05</v>
      </c>
      <c r="BD68" s="263">
        <f t="shared" ref="BD68" si="1494">ROUND(BC68*$I68,2)</f>
        <v>116.82</v>
      </c>
      <c r="BE68" s="266">
        <v>0.05</v>
      </c>
      <c r="BF68" s="263">
        <f t="shared" ref="BF68" si="1495">ROUND(BE68*$I68,2)</f>
        <v>116.82</v>
      </c>
      <c r="BG68" s="266">
        <v>0.05</v>
      </c>
      <c r="BH68" s="263">
        <f t="shared" ref="BH68" si="1496">ROUND(BG68*$I68,2)</f>
        <v>116.82</v>
      </c>
      <c r="BI68" s="266">
        <v>0.05</v>
      </c>
      <c r="BJ68" s="263">
        <f t="shared" ref="BJ68" si="1497">ROUND(BI68*$I68,2)</f>
        <v>116.82</v>
      </c>
      <c r="BK68" s="294"/>
      <c r="BL68" s="263">
        <f t="shared" ref="BL68" si="1498">ROUND(BK68*$I68,2)</f>
        <v>0</v>
      </c>
      <c r="BM68" s="294"/>
      <c r="BN68" s="263">
        <f t="shared" ref="BN68" si="1499">ROUND(BM68*$I68,2)</f>
        <v>0</v>
      </c>
      <c r="BO68" s="294"/>
      <c r="BP68" s="263">
        <f t="shared" ref="BP68" si="1500">ROUND(BO68*$I68,2)</f>
        <v>0</v>
      </c>
      <c r="BQ68" s="294"/>
      <c r="BR68" s="263">
        <f t="shared" ref="BR68" si="1501">ROUND(BQ68*$I68,2)</f>
        <v>0</v>
      </c>
      <c r="BS68" s="294"/>
      <c r="BT68" s="263">
        <f t="shared" ref="BT68" si="1502">ROUND(BS68*$I68,2)</f>
        <v>0</v>
      </c>
      <c r="BU68" s="294"/>
      <c r="BV68" s="263">
        <f t="shared" ref="BV68" si="1503">ROUND(BU68*$I68,2)</f>
        <v>0</v>
      </c>
      <c r="BW68" s="294"/>
      <c r="BX68" s="263">
        <f t="shared" ref="BX68" si="1504">ROUND(BW68*$I68,2)</f>
        <v>0</v>
      </c>
      <c r="BY68" s="294"/>
      <c r="BZ68" s="263">
        <f t="shared" ref="BZ68" si="1505">ROUND(BY68*$I68,2)</f>
        <v>0</v>
      </c>
      <c r="CA68" s="505">
        <f t="shared" si="1312"/>
        <v>1.0000000000000002</v>
      </c>
      <c r="CB68" s="504">
        <f t="shared" si="1313"/>
        <v>2336.3999999999996</v>
      </c>
      <c r="CC68" s="171">
        <f t="shared" si="33"/>
        <v>0</v>
      </c>
    </row>
    <row r="69" spans="1:81" s="187" customFormat="1" ht="13.8">
      <c r="A69" s="295"/>
      <c r="B69" s="296"/>
      <c r="C69" s="297"/>
      <c r="D69" s="297"/>
      <c r="E69" s="295" t="s">
        <v>201</v>
      </c>
      <c r="F69" s="297"/>
      <c r="G69" s="297"/>
      <c r="H69" s="298"/>
      <c r="I69" s="299">
        <f>SUBTOTAL(109,I62:I68)</f>
        <v>387249.22000000003</v>
      </c>
      <c r="J69" s="320"/>
      <c r="K69" s="301">
        <f>+L69/$I69</f>
        <v>0</v>
      </c>
      <c r="L69" s="299">
        <f>SUBTOTAL(109,L62:L68)</f>
        <v>0</v>
      </c>
      <c r="M69" s="301">
        <f t="shared" ref="M69" si="1506">+N69/$I69</f>
        <v>0</v>
      </c>
      <c r="N69" s="299">
        <f t="shared" ref="N69" si="1507">SUBTOTAL(109,N62:N68)</f>
        <v>0</v>
      </c>
      <c r="O69" s="301">
        <f t="shared" ref="O69" si="1508">+P69/$I69</f>
        <v>0</v>
      </c>
      <c r="P69" s="299">
        <f t="shared" ref="P69" si="1509">SUBTOTAL(109,P62:P68)</f>
        <v>0</v>
      </c>
      <c r="Q69" s="301">
        <f t="shared" ref="Q69" si="1510">+R69/$I69</f>
        <v>0</v>
      </c>
      <c r="R69" s="299">
        <f t="shared" ref="R69" si="1511">SUBTOTAL(109,R62:R68)</f>
        <v>0</v>
      </c>
      <c r="S69" s="301">
        <f t="shared" ref="S69" si="1512">+T69/$I69</f>
        <v>0</v>
      </c>
      <c r="T69" s="299">
        <f t="shared" ref="T69" si="1513">SUBTOTAL(109,T62:T68)</f>
        <v>0</v>
      </c>
      <c r="U69" s="301">
        <f t="shared" ref="U69" si="1514">+V69/$I69</f>
        <v>0</v>
      </c>
      <c r="V69" s="299">
        <f t="shared" ref="V69" si="1515">SUBTOTAL(109,V62:V68)</f>
        <v>0</v>
      </c>
      <c r="W69" s="301">
        <f t="shared" ref="W69" si="1516">+X69/$I69</f>
        <v>2.674091893587287E-3</v>
      </c>
      <c r="X69" s="299">
        <f t="shared" ref="X69" si="1517">SUBTOTAL(109,X62:X68)</f>
        <v>1035.54</v>
      </c>
      <c r="Y69" s="301">
        <f t="shared" ref="Y69" si="1518">+Z69/$I69</f>
        <v>1.4103320853686934E-2</v>
      </c>
      <c r="Z69" s="299">
        <f t="shared" ref="Z69" si="1519">SUBTOTAL(109,Z62:Z68)</f>
        <v>5461.5</v>
      </c>
      <c r="AA69" s="301">
        <f t="shared" ref="AA69" si="1520">+AB69/$I69</f>
        <v>1.1730895158420202E-2</v>
      </c>
      <c r="AB69" s="299">
        <f t="shared" ref="AB69" si="1521">SUBTOTAL(109,AB62:AB68)</f>
        <v>4542.78</v>
      </c>
      <c r="AC69" s="301">
        <f t="shared" ref="AC69" si="1522">+AD69/$I69</f>
        <v>0.13030138575876279</v>
      </c>
      <c r="AD69" s="299">
        <f t="shared" ref="AD69" si="1523">SUBTOTAL(109,AD62:AD68)</f>
        <v>50459.11</v>
      </c>
      <c r="AE69" s="301">
        <f t="shared" ref="AE69" si="1524">+AF69/$I69</f>
        <v>6.1454016614933396E-2</v>
      </c>
      <c r="AF69" s="299">
        <f t="shared" ref="AF69" si="1525">SUBTOTAL(109,AF62:AF68)</f>
        <v>23798.02</v>
      </c>
      <c r="AG69" s="301">
        <f t="shared" ref="AG69" si="1526">+AH69/$I69</f>
        <v>6.1454016614933396E-2</v>
      </c>
      <c r="AH69" s="299">
        <f t="shared" ref="AH69" si="1527">SUBTOTAL(109,AH62:AH68)</f>
        <v>23798.02</v>
      </c>
      <c r="AI69" s="301">
        <f t="shared" ref="AI69" si="1528">+AJ69/$I69</f>
        <v>6.1454016614933396E-2</v>
      </c>
      <c r="AJ69" s="299">
        <f t="shared" ref="AJ69" si="1529">SUBTOTAL(109,AJ62:AJ68)</f>
        <v>23798.02</v>
      </c>
      <c r="AK69" s="301">
        <f t="shared" ref="AK69" si="1530">+AL69/$I69</f>
        <v>6.1454016614933396E-2</v>
      </c>
      <c r="AL69" s="299">
        <f t="shared" ref="AL69" si="1531">SUBTOTAL(109,AL62:AL68)</f>
        <v>23798.02</v>
      </c>
      <c r="AM69" s="301">
        <f t="shared" ref="AM69" si="1532">+AN69/$I69</f>
        <v>8.2813078358169451E-2</v>
      </c>
      <c r="AN69" s="299">
        <f t="shared" ref="AN69" si="1533">SUBTOTAL(109,AN62:AN68)</f>
        <v>32069.300000000003</v>
      </c>
      <c r="AO69" s="301">
        <f t="shared" ref="AO69" si="1534">+AP69/$I69</f>
        <v>6.9997636147595077E-2</v>
      </c>
      <c r="AP69" s="299">
        <f t="shared" ref="AP69" si="1535">SUBTOTAL(109,AP62:AP68)</f>
        <v>27106.53</v>
      </c>
      <c r="AQ69" s="301">
        <f t="shared" ref="AQ69" si="1536">+AR69/$I69</f>
        <v>6.9997636147595077E-2</v>
      </c>
      <c r="AR69" s="299">
        <f t="shared" ref="AR69" si="1537">SUBTOTAL(109,AR62:AR68)</f>
        <v>27106.53</v>
      </c>
      <c r="AS69" s="301">
        <f t="shared" ref="AS69" si="1538">+AT69/$I69</f>
        <v>5.8568407187495425E-2</v>
      </c>
      <c r="AT69" s="299">
        <f t="shared" ref="AT69" si="1539">SUBTOTAL(109,AT62:AT68)</f>
        <v>22680.57</v>
      </c>
      <c r="AU69" s="301">
        <f t="shared" ref="AU69" si="1540">+AV69/$I69</f>
        <v>5.8568407187495425E-2</v>
      </c>
      <c r="AV69" s="299">
        <f t="shared" ref="AV69" si="1541">SUBTOTAL(109,AV62:AV68)</f>
        <v>22680.57</v>
      </c>
      <c r="AW69" s="301">
        <f t="shared" ref="AW69" si="1542">+AX69/$I69</f>
        <v>5.8568407187495425E-2</v>
      </c>
      <c r="AX69" s="299">
        <f t="shared" ref="AX69" si="1543">SUBTOTAL(109,AX62:AX68)</f>
        <v>22680.57</v>
      </c>
      <c r="AY69" s="301">
        <f t="shared" ref="AY69" si="1544">+AZ69/$I69</f>
        <v>5.8568407187495425E-2</v>
      </c>
      <c r="AZ69" s="299">
        <f t="shared" ref="AZ69" si="1545">SUBTOTAL(109,AZ62:AZ68)</f>
        <v>22680.57</v>
      </c>
      <c r="BA69" s="301">
        <f t="shared" ref="BA69" si="1546">+BB69/$I69</f>
        <v>5.8568407187495425E-2</v>
      </c>
      <c r="BB69" s="299">
        <f t="shared" ref="BB69" si="1547">SUBTOTAL(109,BB62:BB68)</f>
        <v>22680.57</v>
      </c>
      <c r="BC69" s="301">
        <f t="shared" ref="BC69" si="1548">+BD69/$I69</f>
        <v>5.8568407187495425E-2</v>
      </c>
      <c r="BD69" s="299">
        <f t="shared" ref="BD69" si="1549">SUBTOTAL(109,BD62:BD68)</f>
        <v>22680.57</v>
      </c>
      <c r="BE69" s="301">
        <f t="shared" ref="BE69" si="1550">+BF69/$I69</f>
        <v>1.2008519991337877E-2</v>
      </c>
      <c r="BF69" s="299">
        <f t="shared" ref="BF69" si="1551">SUBTOTAL(109,BF62:BF68)</f>
        <v>4650.29</v>
      </c>
      <c r="BG69" s="301">
        <f t="shared" ref="BG69" si="1552">+BH69/$I69</f>
        <v>8.8452857309822344E-3</v>
      </c>
      <c r="BH69" s="299">
        <f t="shared" ref="BH69" si="1553">SUBTOTAL(109,BH62:BH68)</f>
        <v>3425.3300000000004</v>
      </c>
      <c r="BI69" s="301">
        <f t="shared" ref="BI69" si="1554">+BJ69/$I69</f>
        <v>3.0166619832055434E-4</v>
      </c>
      <c r="BJ69" s="299">
        <f t="shared" ref="BJ69" si="1555">SUBTOTAL(109,BJ62:BJ68)</f>
        <v>116.82</v>
      </c>
      <c r="BK69" s="301">
        <f t="shared" ref="BK69" si="1556">+BL69/$I69</f>
        <v>0</v>
      </c>
      <c r="BL69" s="299">
        <f t="shared" ref="BL69" si="1557">SUBTOTAL(109,BL62:BL68)</f>
        <v>0</v>
      </c>
      <c r="BM69" s="301">
        <f t="shared" ref="BM69" si="1558">+BN69/$I69</f>
        <v>0</v>
      </c>
      <c r="BN69" s="299">
        <f t="shared" ref="BN69" si="1559">SUBTOTAL(109,BN62:BN68)</f>
        <v>0</v>
      </c>
      <c r="BO69" s="301">
        <f t="shared" ref="BO69" si="1560">+BP69/$I69</f>
        <v>0</v>
      </c>
      <c r="BP69" s="299">
        <f t="shared" ref="BP69" si="1561">SUBTOTAL(109,BP62:BP68)</f>
        <v>0</v>
      </c>
      <c r="BQ69" s="301">
        <f t="shared" ref="BQ69" si="1562">+BR69/$I69</f>
        <v>0</v>
      </c>
      <c r="BR69" s="299">
        <f t="shared" ref="BR69" si="1563">SUBTOTAL(109,BR62:BR68)</f>
        <v>0</v>
      </c>
      <c r="BS69" s="301">
        <f t="shared" ref="BS69" si="1564">+BT69/$I69</f>
        <v>0</v>
      </c>
      <c r="BT69" s="299">
        <f t="shared" ref="BT69" si="1565">SUBTOTAL(109,BT62:BT68)</f>
        <v>0</v>
      </c>
      <c r="BU69" s="301">
        <f t="shared" ref="BU69" si="1566">+BV69/$I69</f>
        <v>0</v>
      </c>
      <c r="BV69" s="299">
        <f t="shared" ref="BV69" si="1567">SUBTOTAL(109,BV62:BV68)</f>
        <v>0</v>
      </c>
      <c r="BW69" s="301">
        <f t="shared" ref="BW69" si="1568">+BX69/$I69</f>
        <v>0</v>
      </c>
      <c r="BX69" s="299">
        <f t="shared" ref="BX69" si="1569">SUBTOTAL(109,BX62:BX68)</f>
        <v>0</v>
      </c>
      <c r="BY69" s="301">
        <f t="shared" ref="BY69" si="1570">+BZ69/$I69</f>
        <v>0</v>
      </c>
      <c r="BZ69" s="299">
        <f t="shared" ref="BZ69" si="1571">SUBTOTAL(109,BZ62:BZ68)</f>
        <v>0</v>
      </c>
      <c r="CA69" s="235">
        <f>+CB69/I69</f>
        <v>1.0000000258231636</v>
      </c>
      <c r="CB69" s="234">
        <f>SUBTOTAL(109,CB62:CB68)</f>
        <v>387249.23</v>
      </c>
      <c r="CC69" s="188">
        <f t="shared" si="33"/>
        <v>-9.9999999511055648E-3</v>
      </c>
    </row>
    <row r="70" spans="1:81" ht="13.2">
      <c r="A70" s="321" t="s">
        <v>737</v>
      </c>
      <c r="B70" s="616" t="s">
        <v>679</v>
      </c>
      <c r="C70" s="617"/>
      <c r="D70" s="617"/>
      <c r="E70" s="617"/>
      <c r="F70" s="322"/>
      <c r="G70" s="322"/>
      <c r="H70" s="322"/>
      <c r="I70" s="323"/>
      <c r="J70" s="233"/>
      <c r="K70" s="262"/>
      <c r="L70" s="263"/>
      <c r="M70" s="262"/>
      <c r="N70" s="263"/>
      <c r="O70" s="262"/>
      <c r="P70" s="263"/>
      <c r="Q70" s="262"/>
      <c r="R70" s="263"/>
      <c r="S70" s="262"/>
      <c r="T70" s="263"/>
      <c r="U70" s="262"/>
      <c r="V70" s="263"/>
      <c r="W70" s="264"/>
      <c r="X70" s="263"/>
      <c r="Y70" s="264"/>
      <c r="Z70" s="263"/>
      <c r="AA70" s="265"/>
      <c r="AB70" s="263"/>
      <c r="AC70" s="265"/>
      <c r="AD70" s="263"/>
      <c r="AE70" s="265"/>
      <c r="AF70" s="263"/>
      <c r="AG70" s="266"/>
      <c r="AH70" s="263"/>
      <c r="AI70" s="265"/>
      <c r="AJ70" s="263"/>
      <c r="AK70" s="265"/>
      <c r="AL70" s="263"/>
      <c r="AM70" s="265"/>
      <c r="AN70" s="263"/>
      <c r="AO70" s="265"/>
      <c r="AP70" s="263"/>
      <c r="AQ70" s="265"/>
      <c r="AR70" s="263"/>
      <c r="AS70" s="265"/>
      <c r="AT70" s="263"/>
      <c r="AU70" s="265"/>
      <c r="AV70" s="263"/>
      <c r="AW70" s="265"/>
      <c r="AX70" s="263"/>
      <c r="AY70" s="265"/>
      <c r="AZ70" s="263"/>
      <c r="BA70" s="265"/>
      <c r="BB70" s="263"/>
      <c r="BC70" s="265"/>
      <c r="BD70" s="263"/>
      <c r="BE70" s="264"/>
      <c r="BF70" s="263"/>
      <c r="BG70" s="265"/>
      <c r="BH70" s="263"/>
      <c r="BI70" s="264"/>
      <c r="BJ70" s="263"/>
      <c r="BK70" s="267"/>
      <c r="BL70" s="263"/>
      <c r="BM70" s="267"/>
      <c r="BN70" s="263"/>
      <c r="BO70" s="267"/>
      <c r="BP70" s="263"/>
      <c r="BQ70" s="267"/>
      <c r="BR70" s="263"/>
      <c r="BS70" s="267"/>
      <c r="BT70" s="263"/>
      <c r="BU70" s="268"/>
      <c r="BV70" s="263"/>
      <c r="BW70" s="268"/>
      <c r="BX70" s="263"/>
      <c r="BY70" s="268"/>
      <c r="BZ70" s="263"/>
      <c r="CA70" s="503"/>
      <c r="CC70" s="171">
        <f t="shared" si="33"/>
        <v>0</v>
      </c>
    </row>
    <row r="71" spans="1:81" ht="18" customHeight="1">
      <c r="A71" s="339" t="s">
        <v>738</v>
      </c>
      <c r="B71" s="280" t="s">
        <v>145</v>
      </c>
      <c r="C71" s="281"/>
      <c r="D71" s="281" t="s">
        <v>881</v>
      </c>
      <c r="E71" s="286" t="s">
        <v>680</v>
      </c>
      <c r="F71" s="281" t="s">
        <v>186</v>
      </c>
      <c r="G71" s="340">
        <v>2314.5</v>
      </c>
      <c r="H71" s="340">
        <v>54.67</v>
      </c>
      <c r="I71" s="293">
        <v>126533.72</v>
      </c>
      <c r="J71" s="275">
        <f>+I71/$I$467</f>
        <v>1.6260290484539635E-3</v>
      </c>
      <c r="K71" s="262"/>
      <c r="L71" s="263">
        <f t="shared" ref="L71:BZ74" si="1572">ROUND(K71*$I71,2)</f>
        <v>0</v>
      </c>
      <c r="M71" s="262"/>
      <c r="N71" s="263">
        <f t="shared" si="1572"/>
        <v>0</v>
      </c>
      <c r="O71" s="262"/>
      <c r="P71" s="263">
        <f t="shared" si="1572"/>
        <v>0</v>
      </c>
      <c r="Q71" s="262"/>
      <c r="R71" s="263">
        <f t="shared" si="1572"/>
        <v>0</v>
      </c>
      <c r="S71" s="262"/>
      <c r="T71" s="263">
        <f t="shared" si="1572"/>
        <v>0</v>
      </c>
      <c r="U71" s="262"/>
      <c r="V71" s="263">
        <f t="shared" si="1572"/>
        <v>0</v>
      </c>
      <c r="W71" s="264">
        <v>1</v>
      </c>
      <c r="X71" s="263">
        <f t="shared" si="1572"/>
        <v>126533.72</v>
      </c>
      <c r="Y71" s="264"/>
      <c r="Z71" s="263">
        <f t="shared" si="1572"/>
        <v>0</v>
      </c>
      <c r="AA71" s="265"/>
      <c r="AB71" s="263">
        <f t="shared" si="1572"/>
        <v>0</v>
      </c>
      <c r="AC71" s="265"/>
      <c r="AD71" s="263">
        <f t="shared" si="1572"/>
        <v>0</v>
      </c>
      <c r="AE71" s="265"/>
      <c r="AF71" s="263">
        <f t="shared" si="1572"/>
        <v>0</v>
      </c>
      <c r="AG71" s="266"/>
      <c r="AH71" s="263">
        <f t="shared" si="1572"/>
        <v>0</v>
      </c>
      <c r="AI71" s="265"/>
      <c r="AJ71" s="263">
        <f t="shared" si="1572"/>
        <v>0</v>
      </c>
      <c r="AK71" s="265"/>
      <c r="AL71" s="263">
        <f t="shared" si="1572"/>
        <v>0</v>
      </c>
      <c r="AM71" s="265"/>
      <c r="AN71" s="263">
        <f t="shared" si="1572"/>
        <v>0</v>
      </c>
      <c r="AO71" s="265"/>
      <c r="AP71" s="263">
        <f t="shared" si="1572"/>
        <v>0</v>
      </c>
      <c r="AQ71" s="265"/>
      <c r="AR71" s="263">
        <f t="shared" si="1572"/>
        <v>0</v>
      </c>
      <c r="AS71" s="265"/>
      <c r="AT71" s="263">
        <f t="shared" si="1572"/>
        <v>0</v>
      </c>
      <c r="AU71" s="265"/>
      <c r="AV71" s="263">
        <f t="shared" si="1572"/>
        <v>0</v>
      </c>
      <c r="AW71" s="265"/>
      <c r="AX71" s="263">
        <f t="shared" si="1572"/>
        <v>0</v>
      </c>
      <c r="AY71" s="265"/>
      <c r="AZ71" s="263">
        <f t="shared" si="1572"/>
        <v>0</v>
      </c>
      <c r="BA71" s="265"/>
      <c r="BB71" s="263">
        <f t="shared" si="1572"/>
        <v>0</v>
      </c>
      <c r="BC71" s="265"/>
      <c r="BD71" s="263">
        <f t="shared" si="1572"/>
        <v>0</v>
      </c>
      <c r="BE71" s="264"/>
      <c r="BF71" s="263">
        <f t="shared" si="1572"/>
        <v>0</v>
      </c>
      <c r="BG71" s="265"/>
      <c r="BH71" s="263">
        <f t="shared" si="1572"/>
        <v>0</v>
      </c>
      <c r="BI71" s="264"/>
      <c r="BJ71" s="263">
        <f t="shared" si="1572"/>
        <v>0</v>
      </c>
      <c r="BK71" s="267"/>
      <c r="BL71" s="263">
        <f t="shared" si="1572"/>
        <v>0</v>
      </c>
      <c r="BM71" s="267"/>
      <c r="BN71" s="263">
        <f t="shared" si="1572"/>
        <v>0</v>
      </c>
      <c r="BO71" s="267"/>
      <c r="BP71" s="263">
        <f t="shared" si="1572"/>
        <v>0</v>
      </c>
      <c r="BQ71" s="267"/>
      <c r="BR71" s="263">
        <f t="shared" si="1572"/>
        <v>0</v>
      </c>
      <c r="BS71" s="267"/>
      <c r="BT71" s="263">
        <f t="shared" si="1572"/>
        <v>0</v>
      </c>
      <c r="BU71" s="268"/>
      <c r="BV71" s="263">
        <f t="shared" si="1572"/>
        <v>0</v>
      </c>
      <c r="BW71" s="268"/>
      <c r="BX71" s="263">
        <f t="shared" si="1572"/>
        <v>0</v>
      </c>
      <c r="BY71" s="268"/>
      <c r="BZ71" s="263">
        <f t="shared" si="1572"/>
        <v>0</v>
      </c>
      <c r="CA71" s="505">
        <f t="shared" ref="CA71:CB74" si="1573">+BY71+BW71+BU71+BS71+BQ71+BO71+BM71+BK71+BI71+BG71+BE71+BC71+BA71+AY71+AW71+AU71+AS71+AQ71+AO71+AM71+AK71+AI71+AG71+AE71+AC71+AA71+Y71+W71+U71+S71+Q71+O71+M71+K71</f>
        <v>1</v>
      </c>
      <c r="CB71" s="504">
        <f t="shared" si="1573"/>
        <v>126533.72</v>
      </c>
      <c r="CC71" s="171">
        <f t="shared" si="33"/>
        <v>0</v>
      </c>
    </row>
    <row r="72" spans="1:81" ht="18" customHeight="1">
      <c r="A72" s="339" t="s">
        <v>739</v>
      </c>
      <c r="B72" s="280" t="s">
        <v>145</v>
      </c>
      <c r="C72" s="281"/>
      <c r="D72" s="281" t="s">
        <v>882</v>
      </c>
      <c r="E72" s="286" t="s">
        <v>681</v>
      </c>
      <c r="F72" s="281" t="s">
        <v>147</v>
      </c>
      <c r="G72" s="340">
        <v>505.41</v>
      </c>
      <c r="H72" s="340">
        <v>10.18</v>
      </c>
      <c r="I72" s="293">
        <v>5145.07</v>
      </c>
      <c r="J72" s="275">
        <f>+I72/$I$467</f>
        <v>6.6117026167641585E-5</v>
      </c>
      <c r="K72" s="262"/>
      <c r="L72" s="263">
        <f t="shared" si="1572"/>
        <v>0</v>
      </c>
      <c r="M72" s="262"/>
      <c r="N72" s="263">
        <f t="shared" si="1572"/>
        <v>0</v>
      </c>
      <c r="O72" s="262"/>
      <c r="P72" s="263">
        <f t="shared" si="1572"/>
        <v>0</v>
      </c>
      <c r="Q72" s="262"/>
      <c r="R72" s="263">
        <f t="shared" si="1572"/>
        <v>0</v>
      </c>
      <c r="S72" s="262"/>
      <c r="T72" s="263">
        <f t="shared" si="1572"/>
        <v>0</v>
      </c>
      <c r="U72" s="262"/>
      <c r="V72" s="263">
        <f t="shared" si="1572"/>
        <v>0</v>
      </c>
      <c r="W72" s="264">
        <v>1</v>
      </c>
      <c r="X72" s="263">
        <f t="shared" si="1572"/>
        <v>5145.07</v>
      </c>
      <c r="Y72" s="264"/>
      <c r="Z72" s="263">
        <f t="shared" si="1572"/>
        <v>0</v>
      </c>
      <c r="AA72" s="265"/>
      <c r="AB72" s="263">
        <f t="shared" si="1572"/>
        <v>0</v>
      </c>
      <c r="AC72" s="265"/>
      <c r="AD72" s="263">
        <f t="shared" si="1572"/>
        <v>0</v>
      </c>
      <c r="AE72" s="265"/>
      <c r="AF72" s="263">
        <f t="shared" si="1572"/>
        <v>0</v>
      </c>
      <c r="AG72" s="266"/>
      <c r="AH72" s="263">
        <f t="shared" si="1572"/>
        <v>0</v>
      </c>
      <c r="AI72" s="265"/>
      <c r="AJ72" s="263">
        <f t="shared" si="1572"/>
        <v>0</v>
      </c>
      <c r="AK72" s="265"/>
      <c r="AL72" s="263">
        <f t="shared" si="1572"/>
        <v>0</v>
      </c>
      <c r="AM72" s="265"/>
      <c r="AN72" s="263">
        <f t="shared" si="1572"/>
        <v>0</v>
      </c>
      <c r="AO72" s="265"/>
      <c r="AP72" s="263">
        <f t="shared" si="1572"/>
        <v>0</v>
      </c>
      <c r="AQ72" s="265"/>
      <c r="AR72" s="263">
        <f t="shared" si="1572"/>
        <v>0</v>
      </c>
      <c r="AS72" s="265"/>
      <c r="AT72" s="263">
        <f t="shared" si="1572"/>
        <v>0</v>
      </c>
      <c r="AU72" s="265"/>
      <c r="AV72" s="263">
        <f t="shared" si="1572"/>
        <v>0</v>
      </c>
      <c r="AW72" s="265"/>
      <c r="AX72" s="263">
        <f t="shared" si="1572"/>
        <v>0</v>
      </c>
      <c r="AY72" s="265"/>
      <c r="AZ72" s="263">
        <f t="shared" si="1572"/>
        <v>0</v>
      </c>
      <c r="BA72" s="265"/>
      <c r="BB72" s="263">
        <f t="shared" si="1572"/>
        <v>0</v>
      </c>
      <c r="BC72" s="265"/>
      <c r="BD72" s="263">
        <f t="shared" si="1572"/>
        <v>0</v>
      </c>
      <c r="BE72" s="264"/>
      <c r="BF72" s="263">
        <f t="shared" si="1572"/>
        <v>0</v>
      </c>
      <c r="BG72" s="265"/>
      <c r="BH72" s="263">
        <f t="shared" si="1572"/>
        <v>0</v>
      </c>
      <c r="BI72" s="264"/>
      <c r="BJ72" s="263">
        <f t="shared" si="1572"/>
        <v>0</v>
      </c>
      <c r="BK72" s="267"/>
      <c r="BL72" s="263">
        <f t="shared" si="1572"/>
        <v>0</v>
      </c>
      <c r="BM72" s="267"/>
      <c r="BN72" s="263">
        <f t="shared" si="1572"/>
        <v>0</v>
      </c>
      <c r="BO72" s="267"/>
      <c r="BP72" s="263">
        <f t="shared" si="1572"/>
        <v>0</v>
      </c>
      <c r="BQ72" s="267"/>
      <c r="BR72" s="263">
        <f t="shared" si="1572"/>
        <v>0</v>
      </c>
      <c r="BS72" s="267"/>
      <c r="BT72" s="263">
        <f t="shared" si="1572"/>
        <v>0</v>
      </c>
      <c r="BU72" s="268"/>
      <c r="BV72" s="263">
        <f t="shared" si="1572"/>
        <v>0</v>
      </c>
      <c r="BW72" s="268"/>
      <c r="BX72" s="263">
        <f t="shared" si="1572"/>
        <v>0</v>
      </c>
      <c r="BY72" s="268"/>
      <c r="BZ72" s="263">
        <f t="shared" si="1572"/>
        <v>0</v>
      </c>
      <c r="CA72" s="505">
        <f t="shared" si="1573"/>
        <v>1</v>
      </c>
      <c r="CB72" s="504">
        <f t="shared" si="1573"/>
        <v>5145.07</v>
      </c>
      <c r="CC72" s="171">
        <f t="shared" si="33"/>
        <v>0</v>
      </c>
    </row>
    <row r="73" spans="1:81" ht="30" customHeight="1">
      <c r="A73" s="339" t="s">
        <v>740</v>
      </c>
      <c r="B73" s="341" t="s">
        <v>162</v>
      </c>
      <c r="C73" s="342"/>
      <c r="D73" s="305">
        <v>72875</v>
      </c>
      <c r="E73" s="325" t="s">
        <v>893</v>
      </c>
      <c r="F73" s="305" t="s">
        <v>229</v>
      </c>
      <c r="G73" s="313">
        <v>21864.3</v>
      </c>
      <c r="H73" s="326">
        <v>1.31</v>
      </c>
      <c r="I73" s="293">
        <v>28642.23</v>
      </c>
      <c r="J73" s="275">
        <f>+I73/$I$467</f>
        <v>3.6806866969926727E-4</v>
      </c>
      <c r="K73" s="262"/>
      <c r="L73" s="263">
        <f t="shared" si="1572"/>
        <v>0</v>
      </c>
      <c r="M73" s="262"/>
      <c r="N73" s="263">
        <f t="shared" si="1572"/>
        <v>0</v>
      </c>
      <c r="O73" s="262"/>
      <c r="P73" s="263">
        <f t="shared" si="1572"/>
        <v>0</v>
      </c>
      <c r="Q73" s="262"/>
      <c r="R73" s="263">
        <f t="shared" si="1572"/>
        <v>0</v>
      </c>
      <c r="S73" s="262"/>
      <c r="T73" s="263">
        <f t="shared" si="1572"/>
        <v>0</v>
      </c>
      <c r="U73" s="262"/>
      <c r="V73" s="263">
        <f t="shared" si="1572"/>
        <v>0</v>
      </c>
      <c r="W73" s="264">
        <v>1</v>
      </c>
      <c r="X73" s="263">
        <f t="shared" si="1572"/>
        <v>28642.23</v>
      </c>
      <c r="Y73" s="264"/>
      <c r="Z73" s="263">
        <f t="shared" si="1572"/>
        <v>0</v>
      </c>
      <c r="AA73" s="265"/>
      <c r="AB73" s="263">
        <f t="shared" si="1572"/>
        <v>0</v>
      </c>
      <c r="AC73" s="265"/>
      <c r="AD73" s="263">
        <f t="shared" si="1572"/>
        <v>0</v>
      </c>
      <c r="AE73" s="265"/>
      <c r="AF73" s="263">
        <f t="shared" si="1572"/>
        <v>0</v>
      </c>
      <c r="AG73" s="266"/>
      <c r="AH73" s="263">
        <f t="shared" si="1572"/>
        <v>0</v>
      </c>
      <c r="AI73" s="265"/>
      <c r="AJ73" s="263">
        <f t="shared" si="1572"/>
        <v>0</v>
      </c>
      <c r="AK73" s="265"/>
      <c r="AL73" s="263">
        <f t="shared" si="1572"/>
        <v>0</v>
      </c>
      <c r="AM73" s="265"/>
      <c r="AN73" s="263">
        <f t="shared" si="1572"/>
        <v>0</v>
      </c>
      <c r="AO73" s="265"/>
      <c r="AP73" s="263">
        <f t="shared" si="1572"/>
        <v>0</v>
      </c>
      <c r="AQ73" s="265"/>
      <c r="AR73" s="263">
        <f t="shared" si="1572"/>
        <v>0</v>
      </c>
      <c r="AS73" s="265"/>
      <c r="AT73" s="263">
        <f t="shared" si="1572"/>
        <v>0</v>
      </c>
      <c r="AU73" s="265"/>
      <c r="AV73" s="263">
        <f t="shared" si="1572"/>
        <v>0</v>
      </c>
      <c r="AW73" s="265"/>
      <c r="AX73" s="263">
        <f t="shared" si="1572"/>
        <v>0</v>
      </c>
      <c r="AY73" s="265"/>
      <c r="AZ73" s="263">
        <f t="shared" si="1572"/>
        <v>0</v>
      </c>
      <c r="BA73" s="265"/>
      <c r="BB73" s="263">
        <f t="shared" si="1572"/>
        <v>0</v>
      </c>
      <c r="BC73" s="265"/>
      <c r="BD73" s="263">
        <f t="shared" si="1572"/>
        <v>0</v>
      </c>
      <c r="BE73" s="264"/>
      <c r="BF73" s="263">
        <f t="shared" si="1572"/>
        <v>0</v>
      </c>
      <c r="BG73" s="265"/>
      <c r="BH73" s="263">
        <f t="shared" si="1572"/>
        <v>0</v>
      </c>
      <c r="BI73" s="264"/>
      <c r="BJ73" s="263">
        <f t="shared" si="1572"/>
        <v>0</v>
      </c>
      <c r="BK73" s="267"/>
      <c r="BL73" s="263">
        <f t="shared" si="1572"/>
        <v>0</v>
      </c>
      <c r="BM73" s="267"/>
      <c r="BN73" s="263">
        <f t="shared" si="1572"/>
        <v>0</v>
      </c>
      <c r="BO73" s="267"/>
      <c r="BP73" s="263">
        <f t="shared" si="1572"/>
        <v>0</v>
      </c>
      <c r="BQ73" s="267"/>
      <c r="BR73" s="263">
        <f t="shared" si="1572"/>
        <v>0</v>
      </c>
      <c r="BS73" s="267"/>
      <c r="BT73" s="263">
        <f t="shared" si="1572"/>
        <v>0</v>
      </c>
      <c r="BU73" s="268"/>
      <c r="BV73" s="263">
        <f t="shared" si="1572"/>
        <v>0</v>
      </c>
      <c r="BW73" s="268"/>
      <c r="BX73" s="263">
        <f t="shared" si="1572"/>
        <v>0</v>
      </c>
      <c r="BY73" s="268"/>
      <c r="BZ73" s="263">
        <f t="shared" si="1572"/>
        <v>0</v>
      </c>
      <c r="CA73" s="505">
        <f t="shared" si="1573"/>
        <v>1</v>
      </c>
      <c r="CB73" s="504">
        <f t="shared" si="1573"/>
        <v>28642.23</v>
      </c>
      <c r="CC73" s="171">
        <f t="shared" si="33"/>
        <v>0</v>
      </c>
    </row>
    <row r="74" spans="1:81" s="118" customFormat="1" ht="26.4">
      <c r="A74" s="339" t="s">
        <v>741</v>
      </c>
      <c r="B74" s="341" t="s">
        <v>162</v>
      </c>
      <c r="C74" s="281"/>
      <c r="D74" s="281">
        <v>72898</v>
      </c>
      <c r="E74" s="286" t="s">
        <v>722</v>
      </c>
      <c r="F74" s="343" t="s">
        <v>455</v>
      </c>
      <c r="G74" s="344">
        <v>2186.4299999999998</v>
      </c>
      <c r="H74" s="344">
        <v>0.92</v>
      </c>
      <c r="I74" s="293">
        <v>2011.52</v>
      </c>
      <c r="J74" s="275">
        <f>+I74/$I$467</f>
        <v>2.5849156663900473E-5</v>
      </c>
      <c r="K74" s="262"/>
      <c r="L74" s="263">
        <f t="shared" si="1572"/>
        <v>0</v>
      </c>
      <c r="M74" s="262"/>
      <c r="N74" s="263">
        <f t="shared" si="1572"/>
        <v>0</v>
      </c>
      <c r="O74" s="262"/>
      <c r="P74" s="263">
        <f t="shared" si="1572"/>
        <v>0</v>
      </c>
      <c r="Q74" s="262"/>
      <c r="R74" s="263">
        <f t="shared" si="1572"/>
        <v>0</v>
      </c>
      <c r="S74" s="262"/>
      <c r="T74" s="263">
        <f t="shared" si="1572"/>
        <v>0</v>
      </c>
      <c r="U74" s="262"/>
      <c r="V74" s="263">
        <f t="shared" si="1572"/>
        <v>0</v>
      </c>
      <c r="W74" s="264">
        <v>1</v>
      </c>
      <c r="X74" s="263">
        <f t="shared" si="1572"/>
        <v>2011.52</v>
      </c>
      <c r="Y74" s="264"/>
      <c r="Z74" s="263">
        <f t="shared" si="1572"/>
        <v>0</v>
      </c>
      <c r="AA74" s="265"/>
      <c r="AB74" s="263">
        <f t="shared" si="1572"/>
        <v>0</v>
      </c>
      <c r="AC74" s="265"/>
      <c r="AD74" s="263">
        <f t="shared" si="1572"/>
        <v>0</v>
      </c>
      <c r="AE74" s="265"/>
      <c r="AF74" s="263">
        <f t="shared" si="1572"/>
        <v>0</v>
      </c>
      <c r="AG74" s="266"/>
      <c r="AH74" s="263">
        <f t="shared" si="1572"/>
        <v>0</v>
      </c>
      <c r="AI74" s="265"/>
      <c r="AJ74" s="263">
        <f t="shared" si="1572"/>
        <v>0</v>
      </c>
      <c r="AK74" s="265"/>
      <c r="AL74" s="263">
        <f t="shared" si="1572"/>
        <v>0</v>
      </c>
      <c r="AM74" s="265"/>
      <c r="AN74" s="263">
        <f t="shared" si="1572"/>
        <v>0</v>
      </c>
      <c r="AO74" s="265"/>
      <c r="AP74" s="263">
        <f t="shared" si="1572"/>
        <v>0</v>
      </c>
      <c r="AQ74" s="265"/>
      <c r="AR74" s="263">
        <f t="shared" si="1572"/>
        <v>0</v>
      </c>
      <c r="AS74" s="265"/>
      <c r="AT74" s="263">
        <f t="shared" si="1572"/>
        <v>0</v>
      </c>
      <c r="AU74" s="265"/>
      <c r="AV74" s="263">
        <f t="shared" si="1572"/>
        <v>0</v>
      </c>
      <c r="AW74" s="265"/>
      <c r="AX74" s="263">
        <f t="shared" si="1572"/>
        <v>0</v>
      </c>
      <c r="AY74" s="265"/>
      <c r="AZ74" s="263">
        <f t="shared" si="1572"/>
        <v>0</v>
      </c>
      <c r="BA74" s="265"/>
      <c r="BB74" s="263">
        <f t="shared" si="1572"/>
        <v>0</v>
      </c>
      <c r="BC74" s="265"/>
      <c r="BD74" s="263">
        <f t="shared" si="1572"/>
        <v>0</v>
      </c>
      <c r="BE74" s="264"/>
      <c r="BF74" s="263">
        <f t="shared" si="1572"/>
        <v>0</v>
      </c>
      <c r="BG74" s="265"/>
      <c r="BH74" s="263">
        <f t="shared" si="1572"/>
        <v>0</v>
      </c>
      <c r="BI74" s="264"/>
      <c r="BJ74" s="263">
        <f t="shared" si="1572"/>
        <v>0</v>
      </c>
      <c r="BK74" s="267"/>
      <c r="BL74" s="263">
        <f t="shared" si="1572"/>
        <v>0</v>
      </c>
      <c r="BM74" s="267"/>
      <c r="BN74" s="263">
        <f t="shared" si="1572"/>
        <v>0</v>
      </c>
      <c r="BO74" s="267"/>
      <c r="BP74" s="263">
        <f t="shared" si="1572"/>
        <v>0</v>
      </c>
      <c r="BQ74" s="267"/>
      <c r="BR74" s="263">
        <f t="shared" si="1572"/>
        <v>0</v>
      </c>
      <c r="BS74" s="267"/>
      <c r="BT74" s="263">
        <f t="shared" si="1572"/>
        <v>0</v>
      </c>
      <c r="BU74" s="268"/>
      <c r="BV74" s="263">
        <f t="shared" si="1572"/>
        <v>0</v>
      </c>
      <c r="BW74" s="268"/>
      <c r="BX74" s="263">
        <f t="shared" si="1572"/>
        <v>0</v>
      </c>
      <c r="BY74" s="268"/>
      <c r="BZ74" s="263">
        <f t="shared" si="1572"/>
        <v>0</v>
      </c>
      <c r="CA74" s="505">
        <f t="shared" si="1573"/>
        <v>1</v>
      </c>
      <c r="CB74" s="504">
        <f t="shared" si="1573"/>
        <v>2011.52</v>
      </c>
      <c r="CC74" s="171">
        <f t="shared" si="33"/>
        <v>0</v>
      </c>
    </row>
    <row r="75" spans="1:81" s="187" customFormat="1" ht="13.8">
      <c r="A75" s="295"/>
      <c r="B75" s="296"/>
      <c r="C75" s="297"/>
      <c r="D75" s="297"/>
      <c r="E75" s="295" t="s">
        <v>689</v>
      </c>
      <c r="F75" s="297"/>
      <c r="G75" s="297"/>
      <c r="H75" s="298"/>
      <c r="I75" s="299">
        <f>SUBTOTAL(109,I71:I74)</f>
        <v>162332.54</v>
      </c>
      <c r="J75" s="320"/>
      <c r="K75" s="301">
        <f>+L75/$I75</f>
        <v>0</v>
      </c>
      <c r="L75" s="299">
        <f>SUBTOTAL(109,L71:L74)</f>
        <v>0</v>
      </c>
      <c r="M75" s="301">
        <f t="shared" ref="M75" si="1574">+N75/$I75</f>
        <v>0</v>
      </c>
      <c r="N75" s="299">
        <f t="shared" ref="N75" si="1575">SUBTOTAL(109,N71:N74)</f>
        <v>0</v>
      </c>
      <c r="O75" s="301">
        <f t="shared" ref="O75" si="1576">+P75/$I75</f>
        <v>0</v>
      </c>
      <c r="P75" s="299">
        <f t="shared" ref="P75" si="1577">SUBTOTAL(109,P71:P74)</f>
        <v>0</v>
      </c>
      <c r="Q75" s="301">
        <f t="shared" ref="Q75" si="1578">+R75/$I75</f>
        <v>0</v>
      </c>
      <c r="R75" s="299">
        <f t="shared" ref="R75" si="1579">SUBTOTAL(109,R71:R74)</f>
        <v>0</v>
      </c>
      <c r="S75" s="301">
        <f t="shared" ref="S75" si="1580">+T75/$I75</f>
        <v>0</v>
      </c>
      <c r="T75" s="299">
        <f t="shared" ref="T75" si="1581">SUBTOTAL(109,T71:T74)</f>
        <v>0</v>
      </c>
      <c r="U75" s="301">
        <f t="shared" ref="U75" si="1582">+V75/$I75</f>
        <v>0</v>
      </c>
      <c r="V75" s="299">
        <f t="shared" ref="V75" si="1583">SUBTOTAL(109,V71:V74)</f>
        <v>0</v>
      </c>
      <c r="W75" s="301">
        <f t="shared" ref="W75" si="1584">+X75/$I75</f>
        <v>1</v>
      </c>
      <c r="X75" s="299">
        <f t="shared" ref="X75" si="1585">SUBTOTAL(109,X71:X74)</f>
        <v>162332.54</v>
      </c>
      <c r="Y75" s="301">
        <f t="shared" ref="Y75" si="1586">+Z75/$I75</f>
        <v>0</v>
      </c>
      <c r="Z75" s="299">
        <f t="shared" ref="Z75" si="1587">SUBTOTAL(109,Z71:Z74)</f>
        <v>0</v>
      </c>
      <c r="AA75" s="301">
        <f t="shared" ref="AA75" si="1588">+AB75/$I75</f>
        <v>0</v>
      </c>
      <c r="AB75" s="299">
        <f t="shared" ref="AB75" si="1589">SUBTOTAL(109,AB71:AB74)</f>
        <v>0</v>
      </c>
      <c r="AC75" s="301">
        <f t="shared" ref="AC75" si="1590">+AD75/$I75</f>
        <v>0</v>
      </c>
      <c r="AD75" s="299">
        <f t="shared" ref="AD75" si="1591">SUBTOTAL(109,AD71:AD74)</f>
        <v>0</v>
      </c>
      <c r="AE75" s="301">
        <f t="shared" ref="AE75" si="1592">+AF75/$I75</f>
        <v>0</v>
      </c>
      <c r="AF75" s="299">
        <f t="shared" ref="AF75" si="1593">SUBTOTAL(109,AF71:AF74)</f>
        <v>0</v>
      </c>
      <c r="AG75" s="301">
        <f t="shared" ref="AG75" si="1594">+AH75/$I75</f>
        <v>0</v>
      </c>
      <c r="AH75" s="299">
        <f t="shared" ref="AH75" si="1595">SUBTOTAL(109,AH71:AH74)</f>
        <v>0</v>
      </c>
      <c r="AI75" s="301">
        <f t="shared" ref="AI75" si="1596">+AJ75/$I75</f>
        <v>0</v>
      </c>
      <c r="AJ75" s="299">
        <f t="shared" ref="AJ75" si="1597">SUBTOTAL(109,AJ71:AJ74)</f>
        <v>0</v>
      </c>
      <c r="AK75" s="301">
        <f t="shared" ref="AK75" si="1598">+AL75/$I75</f>
        <v>0</v>
      </c>
      <c r="AL75" s="299">
        <f t="shared" ref="AL75" si="1599">SUBTOTAL(109,AL71:AL74)</f>
        <v>0</v>
      </c>
      <c r="AM75" s="301">
        <f t="shared" ref="AM75" si="1600">+AN75/$I75</f>
        <v>0</v>
      </c>
      <c r="AN75" s="299">
        <f t="shared" ref="AN75" si="1601">SUBTOTAL(109,AN71:AN74)</f>
        <v>0</v>
      </c>
      <c r="AO75" s="301">
        <f t="shared" ref="AO75" si="1602">+AP75/$I75</f>
        <v>0</v>
      </c>
      <c r="AP75" s="299">
        <f t="shared" ref="AP75" si="1603">SUBTOTAL(109,AP71:AP74)</f>
        <v>0</v>
      </c>
      <c r="AQ75" s="301">
        <f t="shared" ref="AQ75" si="1604">+AR75/$I75</f>
        <v>0</v>
      </c>
      <c r="AR75" s="299">
        <f t="shared" ref="AR75" si="1605">SUBTOTAL(109,AR71:AR74)</f>
        <v>0</v>
      </c>
      <c r="AS75" s="301">
        <f t="shared" ref="AS75" si="1606">+AT75/$I75</f>
        <v>0</v>
      </c>
      <c r="AT75" s="299">
        <f t="shared" ref="AT75" si="1607">SUBTOTAL(109,AT71:AT74)</f>
        <v>0</v>
      </c>
      <c r="AU75" s="301">
        <f t="shared" ref="AU75" si="1608">+AV75/$I75</f>
        <v>0</v>
      </c>
      <c r="AV75" s="299">
        <f t="shared" ref="AV75" si="1609">SUBTOTAL(109,AV71:AV74)</f>
        <v>0</v>
      </c>
      <c r="AW75" s="301">
        <f t="shared" ref="AW75" si="1610">+AX75/$I75</f>
        <v>0</v>
      </c>
      <c r="AX75" s="299">
        <f t="shared" ref="AX75" si="1611">SUBTOTAL(109,AX71:AX74)</f>
        <v>0</v>
      </c>
      <c r="AY75" s="301">
        <f t="shared" ref="AY75" si="1612">+AZ75/$I75</f>
        <v>0</v>
      </c>
      <c r="AZ75" s="299">
        <f t="shared" ref="AZ75" si="1613">SUBTOTAL(109,AZ71:AZ74)</f>
        <v>0</v>
      </c>
      <c r="BA75" s="301">
        <f t="shared" ref="BA75" si="1614">+BB75/$I75</f>
        <v>0</v>
      </c>
      <c r="BB75" s="299">
        <f t="shared" ref="BB75" si="1615">SUBTOTAL(109,BB71:BB74)</f>
        <v>0</v>
      </c>
      <c r="BC75" s="301">
        <f t="shared" ref="BC75" si="1616">+BD75/$I75</f>
        <v>0</v>
      </c>
      <c r="BD75" s="299">
        <f t="shared" ref="BD75" si="1617">SUBTOTAL(109,BD71:BD74)</f>
        <v>0</v>
      </c>
      <c r="BE75" s="301">
        <f t="shared" ref="BE75" si="1618">+BF75/$I75</f>
        <v>0</v>
      </c>
      <c r="BF75" s="299">
        <f t="shared" ref="BF75" si="1619">SUBTOTAL(109,BF71:BF74)</f>
        <v>0</v>
      </c>
      <c r="BG75" s="301">
        <f t="shared" ref="BG75" si="1620">+BH75/$I75</f>
        <v>0</v>
      </c>
      <c r="BH75" s="299">
        <f t="shared" ref="BH75" si="1621">SUBTOTAL(109,BH71:BH74)</f>
        <v>0</v>
      </c>
      <c r="BI75" s="301">
        <f t="shared" ref="BI75" si="1622">+BJ75/$I75</f>
        <v>0</v>
      </c>
      <c r="BJ75" s="299">
        <f t="shared" ref="BJ75" si="1623">SUBTOTAL(109,BJ71:BJ74)</f>
        <v>0</v>
      </c>
      <c r="BK75" s="301">
        <f t="shared" ref="BK75" si="1624">+BL75/$I75</f>
        <v>0</v>
      </c>
      <c r="BL75" s="299">
        <f t="shared" ref="BL75" si="1625">SUBTOTAL(109,BL71:BL74)</f>
        <v>0</v>
      </c>
      <c r="BM75" s="301">
        <f t="shared" ref="BM75" si="1626">+BN75/$I75</f>
        <v>0</v>
      </c>
      <c r="BN75" s="299">
        <f t="shared" ref="BN75" si="1627">SUBTOTAL(109,BN71:BN74)</f>
        <v>0</v>
      </c>
      <c r="BO75" s="301">
        <f t="shared" ref="BO75" si="1628">+BP75/$I75</f>
        <v>0</v>
      </c>
      <c r="BP75" s="299">
        <f t="shared" ref="BP75" si="1629">SUBTOTAL(109,BP71:BP74)</f>
        <v>0</v>
      </c>
      <c r="BQ75" s="301">
        <f t="shared" ref="BQ75" si="1630">+BR75/$I75</f>
        <v>0</v>
      </c>
      <c r="BR75" s="299">
        <f t="shared" ref="BR75" si="1631">SUBTOTAL(109,BR71:BR74)</f>
        <v>0</v>
      </c>
      <c r="BS75" s="301">
        <f t="shared" ref="BS75" si="1632">+BT75/$I75</f>
        <v>0</v>
      </c>
      <c r="BT75" s="299">
        <f t="shared" ref="BT75" si="1633">SUBTOTAL(109,BT71:BT74)</f>
        <v>0</v>
      </c>
      <c r="BU75" s="301">
        <f t="shared" ref="BU75" si="1634">+BV75/$I75</f>
        <v>0</v>
      </c>
      <c r="BV75" s="299">
        <f t="shared" ref="BV75" si="1635">SUBTOTAL(109,BV71:BV74)</f>
        <v>0</v>
      </c>
      <c r="BW75" s="301">
        <f t="shared" ref="BW75" si="1636">+BX75/$I75</f>
        <v>0</v>
      </c>
      <c r="BX75" s="299">
        <f t="shared" ref="BX75" si="1637">SUBTOTAL(109,BX71:BX74)</f>
        <v>0</v>
      </c>
      <c r="BY75" s="301">
        <f t="shared" ref="BY75" si="1638">+BZ75/$I75</f>
        <v>0</v>
      </c>
      <c r="BZ75" s="299">
        <f t="shared" ref="BZ75" si="1639">SUBTOTAL(109,BZ71:BZ74)</f>
        <v>0</v>
      </c>
      <c r="CA75" s="235">
        <f>+CB75/I75</f>
        <v>1</v>
      </c>
      <c r="CB75" s="234">
        <f>SUBTOTAL(109,CB71:CB74)</f>
        <v>162332.54</v>
      </c>
      <c r="CC75" s="188">
        <f t="shared" si="33"/>
        <v>0</v>
      </c>
    </row>
    <row r="76" spans="1:81" ht="13.2">
      <c r="A76" s="302" t="s">
        <v>752</v>
      </c>
      <c r="B76" s="647" t="s">
        <v>208</v>
      </c>
      <c r="C76" s="648"/>
      <c r="D76" s="648"/>
      <c r="E76" s="649"/>
      <c r="F76" s="346"/>
      <c r="G76" s="347"/>
      <c r="H76" s="348"/>
      <c r="I76" s="349"/>
      <c r="J76" s="233"/>
      <c r="K76" s="262"/>
      <c r="L76" s="263"/>
      <c r="M76" s="262"/>
      <c r="N76" s="263"/>
      <c r="O76" s="262"/>
      <c r="P76" s="263"/>
      <c r="Q76" s="262"/>
      <c r="R76" s="263"/>
      <c r="S76" s="262"/>
      <c r="T76" s="263"/>
      <c r="U76" s="262"/>
      <c r="V76" s="263"/>
      <c r="W76" s="264"/>
      <c r="X76" s="263"/>
      <c r="Y76" s="264"/>
      <c r="Z76" s="263"/>
      <c r="AA76" s="265"/>
      <c r="AB76" s="263"/>
      <c r="AC76" s="265"/>
      <c r="AD76" s="263"/>
      <c r="AE76" s="265"/>
      <c r="AF76" s="263"/>
      <c r="AG76" s="266"/>
      <c r="AH76" s="263"/>
      <c r="AI76" s="265"/>
      <c r="AJ76" s="263"/>
      <c r="AK76" s="265"/>
      <c r="AL76" s="263"/>
      <c r="AM76" s="265"/>
      <c r="AN76" s="263"/>
      <c r="AO76" s="265"/>
      <c r="AP76" s="263"/>
      <c r="AQ76" s="265"/>
      <c r="AR76" s="263"/>
      <c r="AS76" s="265"/>
      <c r="AT76" s="263"/>
      <c r="AU76" s="265"/>
      <c r="AV76" s="263"/>
      <c r="AW76" s="265"/>
      <c r="AX76" s="263"/>
      <c r="AY76" s="265"/>
      <c r="AZ76" s="263"/>
      <c r="BA76" s="265"/>
      <c r="BB76" s="263"/>
      <c r="BC76" s="265"/>
      <c r="BD76" s="263"/>
      <c r="BE76" s="264"/>
      <c r="BF76" s="263"/>
      <c r="BG76" s="265"/>
      <c r="BH76" s="263"/>
      <c r="BI76" s="264"/>
      <c r="BJ76" s="263"/>
      <c r="BK76" s="267"/>
      <c r="BL76" s="263"/>
      <c r="BM76" s="267"/>
      <c r="BN76" s="263"/>
      <c r="BO76" s="267"/>
      <c r="BP76" s="263"/>
      <c r="BQ76" s="267"/>
      <c r="BR76" s="263"/>
      <c r="BS76" s="267"/>
      <c r="BT76" s="263"/>
      <c r="BU76" s="268"/>
      <c r="BV76" s="263"/>
      <c r="BW76" s="268"/>
      <c r="BX76" s="263"/>
      <c r="BY76" s="268"/>
      <c r="BZ76" s="263"/>
      <c r="CA76" s="505">
        <f t="shared" ref="CA76:CA118" si="1640">+BY76+BW76+BU76+BS76+BQ76+BO76+BM76+BK76+BI76+BG76+BE76+BC76+BA76+AY76+AW76+AU76+AS76+AQ76+AO76+AM76+AK76+AI76+AG76+AE76+AC76+AA76+Y76+W76+U76+S76+Q76+O76+M76+K76</f>
        <v>0</v>
      </c>
      <c r="CB76" s="504">
        <f t="shared" ref="CB76:CB118" si="1641">+BZ76+BX76+BV76+BT76+BR76+BP76+BN76+BL76+BJ76+BH76+BF76+BD76+BB76+AZ76+AX76+AV76+AT76+AR76+AP76+AN76+AL76+AJ76+AH76+AF76+AD76+AB76+Z76+X76+V76+T76+R76+P76+N76+L76</f>
        <v>0</v>
      </c>
      <c r="CC76" s="171">
        <f t="shared" ref="CC76:CC124" si="1642">+I76-CB76</f>
        <v>0</v>
      </c>
    </row>
    <row r="77" spans="1:81" s="118" customFormat="1" ht="13.2">
      <c r="A77" s="291" t="s">
        <v>1243</v>
      </c>
      <c r="B77" s="315" t="s">
        <v>162</v>
      </c>
      <c r="C77" s="316"/>
      <c r="D77" s="291">
        <v>14583</v>
      </c>
      <c r="E77" s="290" t="s">
        <v>209</v>
      </c>
      <c r="F77" s="316" t="s">
        <v>210</v>
      </c>
      <c r="G77" s="331">
        <v>63186.53</v>
      </c>
      <c r="H77" s="292">
        <v>11.35</v>
      </c>
      <c r="I77" s="293">
        <v>717167.12</v>
      </c>
      <c r="J77" s="275">
        <f>+I77/$I$467</f>
        <v>9.2159984683613944E-3</v>
      </c>
      <c r="K77" s="262"/>
      <c r="L77" s="263">
        <f t="shared" ref="L77:BZ78" si="1643">ROUND(K77*$I77,2)</f>
        <v>0</v>
      </c>
      <c r="M77" s="262"/>
      <c r="N77" s="263">
        <f t="shared" si="1643"/>
        <v>0</v>
      </c>
      <c r="O77" s="262"/>
      <c r="P77" s="263">
        <f t="shared" si="1643"/>
        <v>0</v>
      </c>
      <c r="Q77" s="262"/>
      <c r="R77" s="263">
        <f t="shared" si="1643"/>
        <v>0</v>
      </c>
      <c r="S77" s="262"/>
      <c r="T77" s="263">
        <f t="shared" si="1643"/>
        <v>0</v>
      </c>
      <c r="U77" s="262"/>
      <c r="V77" s="263">
        <f t="shared" si="1643"/>
        <v>0</v>
      </c>
      <c r="W77" s="266">
        <v>0.05</v>
      </c>
      <c r="X77" s="263">
        <f t="shared" si="1643"/>
        <v>35858.36</v>
      </c>
      <c r="Y77" s="266">
        <v>0.05</v>
      </c>
      <c r="Z77" s="263">
        <f t="shared" si="1643"/>
        <v>35858.36</v>
      </c>
      <c r="AA77" s="266">
        <v>0.05</v>
      </c>
      <c r="AB77" s="263">
        <f t="shared" si="1643"/>
        <v>35858.36</v>
      </c>
      <c r="AC77" s="266">
        <v>0.05</v>
      </c>
      <c r="AD77" s="263">
        <f t="shared" si="1643"/>
        <v>35858.36</v>
      </c>
      <c r="AE77" s="266">
        <v>0.05</v>
      </c>
      <c r="AF77" s="263">
        <f t="shared" si="1643"/>
        <v>35858.36</v>
      </c>
      <c r="AG77" s="266">
        <v>0.05</v>
      </c>
      <c r="AH77" s="263">
        <f t="shared" si="1643"/>
        <v>35858.36</v>
      </c>
      <c r="AI77" s="266">
        <v>0.05</v>
      </c>
      <c r="AJ77" s="263">
        <f t="shared" si="1643"/>
        <v>35858.36</v>
      </c>
      <c r="AK77" s="266">
        <v>0.05</v>
      </c>
      <c r="AL77" s="263">
        <f t="shared" si="1643"/>
        <v>35858.36</v>
      </c>
      <c r="AM77" s="266">
        <v>0.05</v>
      </c>
      <c r="AN77" s="263">
        <f t="shared" si="1643"/>
        <v>35858.36</v>
      </c>
      <c r="AO77" s="266">
        <v>0.05</v>
      </c>
      <c r="AP77" s="263">
        <f t="shared" si="1643"/>
        <v>35858.36</v>
      </c>
      <c r="AQ77" s="266">
        <v>0.03</v>
      </c>
      <c r="AR77" s="263">
        <f t="shared" si="1643"/>
        <v>21515.01</v>
      </c>
      <c r="AS77" s="266">
        <v>0.03</v>
      </c>
      <c r="AT77" s="263">
        <f t="shared" si="1643"/>
        <v>21515.01</v>
      </c>
      <c r="AU77" s="266">
        <v>0.03</v>
      </c>
      <c r="AV77" s="263">
        <f t="shared" si="1643"/>
        <v>21515.01</v>
      </c>
      <c r="AW77" s="266">
        <v>0.03</v>
      </c>
      <c r="AX77" s="263">
        <f t="shared" si="1643"/>
        <v>21515.01</v>
      </c>
      <c r="AY77" s="266">
        <v>0.03</v>
      </c>
      <c r="AZ77" s="263">
        <f t="shared" si="1643"/>
        <v>21515.01</v>
      </c>
      <c r="BA77" s="266">
        <v>0.03</v>
      </c>
      <c r="BB77" s="263">
        <f t="shared" si="1643"/>
        <v>21515.01</v>
      </c>
      <c r="BC77" s="266">
        <v>0.03</v>
      </c>
      <c r="BD77" s="263">
        <f t="shared" si="1643"/>
        <v>21515.01</v>
      </c>
      <c r="BE77" s="266">
        <v>0.03</v>
      </c>
      <c r="BF77" s="263">
        <f t="shared" si="1643"/>
        <v>21515.01</v>
      </c>
      <c r="BG77" s="266">
        <v>0.03</v>
      </c>
      <c r="BH77" s="263">
        <f t="shared" si="1643"/>
        <v>21515.01</v>
      </c>
      <c r="BI77" s="266">
        <v>0.03</v>
      </c>
      <c r="BJ77" s="263">
        <f t="shared" si="1643"/>
        <v>21515.01</v>
      </c>
      <c r="BK77" s="266">
        <v>0.03</v>
      </c>
      <c r="BL77" s="263">
        <f t="shared" si="1643"/>
        <v>21515.01</v>
      </c>
      <c r="BM77" s="266">
        <v>0.03</v>
      </c>
      <c r="BN77" s="263">
        <f t="shared" si="1643"/>
        <v>21515.01</v>
      </c>
      <c r="BO77" s="266">
        <v>0.03</v>
      </c>
      <c r="BP77" s="263">
        <f t="shared" si="1643"/>
        <v>21515.01</v>
      </c>
      <c r="BQ77" s="266">
        <v>0.03</v>
      </c>
      <c r="BR77" s="263">
        <f t="shared" si="1643"/>
        <v>21515.01</v>
      </c>
      <c r="BS77" s="266">
        <v>0.03</v>
      </c>
      <c r="BT77" s="263">
        <f t="shared" si="1643"/>
        <v>21515.01</v>
      </c>
      <c r="BU77" s="294">
        <v>1.7000000000000001E-2</v>
      </c>
      <c r="BV77" s="263">
        <f t="shared" si="1643"/>
        <v>12191.84</v>
      </c>
      <c r="BW77" s="294">
        <v>1.7000000000000001E-2</v>
      </c>
      <c r="BX77" s="263">
        <f t="shared" si="1643"/>
        <v>12191.84</v>
      </c>
      <c r="BY77" s="294">
        <v>1.6E-2</v>
      </c>
      <c r="BZ77" s="263">
        <f t="shared" si="1643"/>
        <v>11474.67</v>
      </c>
      <c r="CA77" s="505">
        <f t="shared" si="1640"/>
        <v>1.0000000000000007</v>
      </c>
      <c r="CB77" s="504">
        <f t="shared" si="1641"/>
        <v>717167.1</v>
      </c>
      <c r="CC77" s="171">
        <f t="shared" si="1642"/>
        <v>2.0000000018626451E-2</v>
      </c>
    </row>
    <row r="78" spans="1:81" ht="13.2">
      <c r="A78" s="291" t="s">
        <v>1244</v>
      </c>
      <c r="B78" s="315" t="s">
        <v>162</v>
      </c>
      <c r="C78" s="316"/>
      <c r="D78" s="291">
        <v>14250</v>
      </c>
      <c r="E78" s="290" t="s">
        <v>211</v>
      </c>
      <c r="F78" s="316" t="s">
        <v>212</v>
      </c>
      <c r="G78" s="331">
        <v>1007820</v>
      </c>
      <c r="H78" s="292">
        <v>0.6</v>
      </c>
      <c r="I78" s="293">
        <v>604692</v>
      </c>
      <c r="J78" s="275">
        <f>+I78/$I$467</f>
        <v>7.7706302902319172E-3</v>
      </c>
      <c r="K78" s="262"/>
      <c r="L78" s="263">
        <f t="shared" si="1643"/>
        <v>0</v>
      </c>
      <c r="M78" s="262"/>
      <c r="N78" s="263">
        <f t="shared" si="1643"/>
        <v>0</v>
      </c>
      <c r="O78" s="262"/>
      <c r="P78" s="263">
        <f t="shared" si="1643"/>
        <v>0</v>
      </c>
      <c r="Q78" s="262"/>
      <c r="R78" s="263">
        <f t="shared" si="1643"/>
        <v>0</v>
      </c>
      <c r="S78" s="262"/>
      <c r="T78" s="263">
        <f t="shared" si="1643"/>
        <v>0</v>
      </c>
      <c r="U78" s="262"/>
      <c r="V78" s="263">
        <f t="shared" si="1643"/>
        <v>0</v>
      </c>
      <c r="W78" s="266">
        <v>0.05</v>
      </c>
      <c r="X78" s="263">
        <f t="shared" si="1643"/>
        <v>30234.6</v>
      </c>
      <c r="Y78" s="266">
        <v>0.05</v>
      </c>
      <c r="Z78" s="263">
        <f t="shared" si="1643"/>
        <v>30234.6</v>
      </c>
      <c r="AA78" s="266">
        <v>0.05</v>
      </c>
      <c r="AB78" s="263">
        <f t="shared" si="1643"/>
        <v>30234.6</v>
      </c>
      <c r="AC78" s="266">
        <v>0.05</v>
      </c>
      <c r="AD78" s="263">
        <f t="shared" si="1643"/>
        <v>30234.6</v>
      </c>
      <c r="AE78" s="266">
        <v>0.05</v>
      </c>
      <c r="AF78" s="263">
        <f t="shared" si="1643"/>
        <v>30234.6</v>
      </c>
      <c r="AG78" s="266">
        <v>0.05</v>
      </c>
      <c r="AH78" s="263">
        <f t="shared" si="1643"/>
        <v>30234.6</v>
      </c>
      <c r="AI78" s="266">
        <v>0.05</v>
      </c>
      <c r="AJ78" s="263">
        <f t="shared" si="1643"/>
        <v>30234.6</v>
      </c>
      <c r="AK78" s="266">
        <v>0.05</v>
      </c>
      <c r="AL78" s="263">
        <f t="shared" si="1643"/>
        <v>30234.6</v>
      </c>
      <c r="AM78" s="266">
        <v>0.05</v>
      </c>
      <c r="AN78" s="263">
        <f t="shared" si="1643"/>
        <v>30234.6</v>
      </c>
      <c r="AO78" s="266">
        <v>0.05</v>
      </c>
      <c r="AP78" s="263">
        <f t="shared" si="1643"/>
        <v>30234.6</v>
      </c>
      <c r="AQ78" s="266">
        <v>0.03</v>
      </c>
      <c r="AR78" s="263">
        <f t="shared" si="1643"/>
        <v>18140.759999999998</v>
      </c>
      <c r="AS78" s="266">
        <v>0.03</v>
      </c>
      <c r="AT78" s="263">
        <f t="shared" si="1643"/>
        <v>18140.759999999998</v>
      </c>
      <c r="AU78" s="266">
        <v>0.03</v>
      </c>
      <c r="AV78" s="263">
        <f t="shared" si="1643"/>
        <v>18140.759999999998</v>
      </c>
      <c r="AW78" s="266">
        <v>0.03</v>
      </c>
      <c r="AX78" s="263">
        <f t="shared" si="1643"/>
        <v>18140.759999999998</v>
      </c>
      <c r="AY78" s="266">
        <v>0.03</v>
      </c>
      <c r="AZ78" s="263">
        <f t="shared" si="1643"/>
        <v>18140.759999999998</v>
      </c>
      <c r="BA78" s="266">
        <v>0.03</v>
      </c>
      <c r="BB78" s="263">
        <f t="shared" si="1643"/>
        <v>18140.759999999998</v>
      </c>
      <c r="BC78" s="266">
        <v>0.03</v>
      </c>
      <c r="BD78" s="263">
        <f t="shared" si="1643"/>
        <v>18140.759999999998</v>
      </c>
      <c r="BE78" s="266">
        <v>0.03</v>
      </c>
      <c r="BF78" s="263">
        <f t="shared" si="1643"/>
        <v>18140.759999999998</v>
      </c>
      <c r="BG78" s="266">
        <v>0.03</v>
      </c>
      <c r="BH78" s="263">
        <f t="shared" si="1643"/>
        <v>18140.759999999998</v>
      </c>
      <c r="BI78" s="266">
        <v>0.03</v>
      </c>
      <c r="BJ78" s="263">
        <f t="shared" si="1643"/>
        <v>18140.759999999998</v>
      </c>
      <c r="BK78" s="266">
        <v>0.03</v>
      </c>
      <c r="BL78" s="263">
        <f t="shared" si="1643"/>
        <v>18140.759999999998</v>
      </c>
      <c r="BM78" s="266">
        <v>0.03</v>
      </c>
      <c r="BN78" s="263">
        <f t="shared" si="1643"/>
        <v>18140.759999999998</v>
      </c>
      <c r="BO78" s="266">
        <v>0.03</v>
      </c>
      <c r="BP78" s="263">
        <f t="shared" si="1643"/>
        <v>18140.759999999998</v>
      </c>
      <c r="BQ78" s="266">
        <v>0.03</v>
      </c>
      <c r="BR78" s="263">
        <f t="shared" si="1643"/>
        <v>18140.759999999998</v>
      </c>
      <c r="BS78" s="266">
        <v>0.03</v>
      </c>
      <c r="BT78" s="263">
        <f t="shared" si="1643"/>
        <v>18140.759999999998</v>
      </c>
      <c r="BU78" s="294">
        <v>1.7000000000000001E-2</v>
      </c>
      <c r="BV78" s="263">
        <f t="shared" si="1643"/>
        <v>10279.76</v>
      </c>
      <c r="BW78" s="294">
        <v>1.7000000000000001E-2</v>
      </c>
      <c r="BX78" s="263">
        <f t="shared" si="1643"/>
        <v>10279.76</v>
      </c>
      <c r="BY78" s="294">
        <v>1.6E-2</v>
      </c>
      <c r="BZ78" s="263">
        <f t="shared" si="1643"/>
        <v>9675.07</v>
      </c>
      <c r="CA78" s="505">
        <f t="shared" si="1640"/>
        <v>1.0000000000000007</v>
      </c>
      <c r="CB78" s="504">
        <f t="shared" si="1641"/>
        <v>604691.98999999987</v>
      </c>
      <c r="CC78" s="171">
        <f t="shared" si="1642"/>
        <v>1.0000000125728548E-2</v>
      </c>
    </row>
    <row r="79" spans="1:81" s="187" customFormat="1" ht="15.6" customHeight="1">
      <c r="A79" s="295"/>
      <c r="B79" s="296"/>
      <c r="C79" s="297"/>
      <c r="D79" s="297"/>
      <c r="E79" s="295" t="s">
        <v>213</v>
      </c>
      <c r="F79" s="297"/>
      <c r="G79" s="297"/>
      <c r="H79" s="298"/>
      <c r="I79" s="299">
        <f>SUBTOTAL(109,I77:I78)</f>
        <v>1321859.1200000001</v>
      </c>
      <c r="J79" s="320"/>
      <c r="K79" s="301">
        <f>+L79/$I79</f>
        <v>0</v>
      </c>
      <c r="L79" s="299">
        <f>SUBTOTAL(109,L77:L78)</f>
        <v>0</v>
      </c>
      <c r="M79" s="301">
        <f t="shared" ref="M79" si="1644">+N79/$I79</f>
        <v>0</v>
      </c>
      <c r="N79" s="299">
        <f>SUBTOTAL(109,N77:N78)</f>
        <v>0</v>
      </c>
      <c r="O79" s="301">
        <f t="shared" ref="O79" si="1645">+P79/$I79</f>
        <v>0</v>
      </c>
      <c r="P79" s="299">
        <f>SUBTOTAL(109,P77:P78)</f>
        <v>0</v>
      </c>
      <c r="Q79" s="301">
        <f t="shared" ref="Q79" si="1646">+R79/$I79</f>
        <v>0</v>
      </c>
      <c r="R79" s="299">
        <f>SUBTOTAL(109,R77:R78)</f>
        <v>0</v>
      </c>
      <c r="S79" s="301">
        <f t="shared" ref="S79" si="1647">+T79/$I79</f>
        <v>0</v>
      </c>
      <c r="T79" s="299">
        <f>SUBTOTAL(109,T77:T78)</f>
        <v>0</v>
      </c>
      <c r="U79" s="301">
        <f t="shared" ref="U79" si="1648">+V79/$I79</f>
        <v>0</v>
      </c>
      <c r="V79" s="299">
        <f>SUBTOTAL(109,V77:V78)</f>
        <v>0</v>
      </c>
      <c r="W79" s="301">
        <f t="shared" ref="W79" si="1649">+X79/$I79</f>
        <v>5.0000003026041073E-2</v>
      </c>
      <c r="X79" s="299">
        <f>SUBTOTAL(109,X77:X78)</f>
        <v>66092.959999999992</v>
      </c>
      <c r="Y79" s="301">
        <f t="shared" ref="Y79" si="1650">+Z79/$I79</f>
        <v>5.0000003026041073E-2</v>
      </c>
      <c r="Z79" s="299">
        <f>SUBTOTAL(109,Z77:Z78)</f>
        <v>66092.959999999992</v>
      </c>
      <c r="AA79" s="301">
        <f t="shared" ref="AA79" si="1651">+AB79/$I79</f>
        <v>5.0000003026041073E-2</v>
      </c>
      <c r="AB79" s="299">
        <f>SUBTOTAL(109,AB77:AB78)</f>
        <v>66092.959999999992</v>
      </c>
      <c r="AC79" s="301">
        <f t="shared" ref="AC79" si="1652">+AD79/$I79</f>
        <v>5.0000003026041073E-2</v>
      </c>
      <c r="AD79" s="299">
        <f>SUBTOTAL(109,AD77:AD78)</f>
        <v>66092.959999999992</v>
      </c>
      <c r="AE79" s="301">
        <f t="shared" ref="AE79" si="1653">+AF79/$I79</f>
        <v>5.0000003026041073E-2</v>
      </c>
      <c r="AF79" s="299">
        <f>SUBTOTAL(109,AF77:AF78)</f>
        <v>66092.959999999992</v>
      </c>
      <c r="AG79" s="301">
        <f t="shared" ref="AG79" si="1654">+AH79/$I79</f>
        <v>5.0000003026041073E-2</v>
      </c>
      <c r="AH79" s="299">
        <f>SUBTOTAL(109,AH77:AH78)</f>
        <v>66092.959999999992</v>
      </c>
      <c r="AI79" s="301">
        <f t="shared" ref="AI79" si="1655">+AJ79/$I79</f>
        <v>5.0000003026041073E-2</v>
      </c>
      <c r="AJ79" s="299">
        <f>SUBTOTAL(109,AJ77:AJ78)</f>
        <v>66092.959999999992</v>
      </c>
      <c r="AK79" s="301">
        <f t="shared" ref="AK79" si="1656">+AL79/$I79</f>
        <v>5.0000003026041073E-2</v>
      </c>
      <c r="AL79" s="299">
        <f>SUBTOTAL(109,AL77:AL78)</f>
        <v>66092.959999999992</v>
      </c>
      <c r="AM79" s="301">
        <f t="shared" ref="AM79" si="1657">+AN79/$I79</f>
        <v>5.0000003026041073E-2</v>
      </c>
      <c r="AN79" s="299">
        <f>SUBTOTAL(109,AN77:AN78)</f>
        <v>66092.959999999992</v>
      </c>
      <c r="AO79" s="301">
        <f t="shared" ref="AO79" si="1658">+AP79/$I79</f>
        <v>5.0000003026041073E-2</v>
      </c>
      <c r="AP79" s="299">
        <f>SUBTOTAL(109,AP77:AP78)</f>
        <v>66092.959999999992</v>
      </c>
      <c r="AQ79" s="301">
        <f t="shared" ref="AQ79" si="1659">+AR79/$I79</f>
        <v>2.9999997276563023E-2</v>
      </c>
      <c r="AR79" s="299">
        <f>SUBTOTAL(109,AR77:AR78)</f>
        <v>39655.769999999997</v>
      </c>
      <c r="AS79" s="301">
        <f t="shared" ref="AS79" si="1660">+AT79/$I79</f>
        <v>2.9999997276563023E-2</v>
      </c>
      <c r="AT79" s="299">
        <f>SUBTOTAL(109,AT77:AT78)</f>
        <v>39655.769999999997</v>
      </c>
      <c r="AU79" s="301">
        <f t="shared" ref="AU79" si="1661">+AV79/$I79</f>
        <v>2.9999997276563023E-2</v>
      </c>
      <c r="AV79" s="299">
        <f>SUBTOTAL(109,AV77:AV78)</f>
        <v>39655.769999999997</v>
      </c>
      <c r="AW79" s="301">
        <f t="shared" ref="AW79" si="1662">+AX79/$I79</f>
        <v>2.9999997276563023E-2</v>
      </c>
      <c r="AX79" s="299">
        <f>SUBTOTAL(109,AX77:AX78)</f>
        <v>39655.769999999997</v>
      </c>
      <c r="AY79" s="301">
        <f t="shared" ref="AY79" si="1663">+AZ79/$I79</f>
        <v>2.9999997276563023E-2</v>
      </c>
      <c r="AZ79" s="299">
        <f>SUBTOTAL(109,AZ77:AZ78)</f>
        <v>39655.769999999997</v>
      </c>
      <c r="BA79" s="301">
        <f t="shared" ref="BA79" si="1664">+BB79/$I79</f>
        <v>2.9999997276563023E-2</v>
      </c>
      <c r="BB79" s="299">
        <f>SUBTOTAL(109,BB77:BB78)</f>
        <v>39655.769999999997</v>
      </c>
      <c r="BC79" s="301">
        <f t="shared" ref="BC79" si="1665">+BD79/$I79</f>
        <v>2.9999997276563023E-2</v>
      </c>
      <c r="BD79" s="299">
        <f>SUBTOTAL(109,BD77:BD78)</f>
        <v>39655.769999999997</v>
      </c>
      <c r="BE79" s="301">
        <f t="shared" ref="BE79" si="1666">+BF79/$I79</f>
        <v>2.9999997276563023E-2</v>
      </c>
      <c r="BF79" s="299">
        <f>SUBTOTAL(109,BF77:BF78)</f>
        <v>39655.769999999997</v>
      </c>
      <c r="BG79" s="301">
        <f t="shared" ref="BG79" si="1667">+BH79/$I79</f>
        <v>2.9999997276563023E-2</v>
      </c>
      <c r="BH79" s="299">
        <f>SUBTOTAL(109,BH77:BH78)</f>
        <v>39655.769999999997</v>
      </c>
      <c r="BI79" s="301">
        <f t="shared" ref="BI79" si="1668">+BJ79/$I79</f>
        <v>2.9999997276563023E-2</v>
      </c>
      <c r="BJ79" s="299">
        <f>SUBTOTAL(109,BJ77:BJ78)</f>
        <v>39655.769999999997</v>
      </c>
      <c r="BK79" s="301">
        <f t="shared" ref="BK79" si="1669">+BL79/$I79</f>
        <v>2.9999997276563023E-2</v>
      </c>
      <c r="BL79" s="299">
        <f>SUBTOTAL(109,BL77:BL78)</f>
        <v>39655.769999999997</v>
      </c>
      <c r="BM79" s="301">
        <f t="shared" ref="BM79" si="1670">+BN79/$I79</f>
        <v>2.9999997276563023E-2</v>
      </c>
      <c r="BN79" s="299">
        <f>SUBTOTAL(109,BN77:BN78)</f>
        <v>39655.769999999997</v>
      </c>
      <c r="BO79" s="301">
        <f t="shared" ref="BO79" si="1671">+BP79/$I79</f>
        <v>2.9999997276563023E-2</v>
      </c>
      <c r="BP79" s="299">
        <f>SUBTOTAL(109,BP77:BP78)</f>
        <v>39655.769999999997</v>
      </c>
      <c r="BQ79" s="301">
        <f t="shared" ref="BQ79" si="1672">+BR79/$I79</f>
        <v>2.9999997276563023E-2</v>
      </c>
      <c r="BR79" s="299">
        <f>SUBTOTAL(109,BR77:BR78)</f>
        <v>39655.769999999997</v>
      </c>
      <c r="BS79" s="301">
        <f t="shared" ref="BS79" si="1673">+BT79/$I79</f>
        <v>2.9999997276563023E-2</v>
      </c>
      <c r="BT79" s="299">
        <f>SUBTOTAL(109,BT77:BT78)</f>
        <v>39655.769999999997</v>
      </c>
      <c r="BU79" s="301">
        <f t="shared" ref="BU79" si="1674">+BV79/$I79</f>
        <v>1.6999996187188237E-2</v>
      </c>
      <c r="BV79" s="299">
        <f>SUBTOTAL(109,BV77:BV78)</f>
        <v>22471.599999999999</v>
      </c>
      <c r="BW79" s="301">
        <f t="shared" ref="BW79" si="1675">+BX79/$I79</f>
        <v>1.6999996187188237E-2</v>
      </c>
      <c r="BX79" s="299">
        <f>SUBTOTAL(109,BX77:BX78)</f>
        <v>22471.599999999999</v>
      </c>
      <c r="BY79" s="301">
        <f t="shared" ref="BY79" si="1676">+BZ79/$I79</f>
        <v>1.5999995521459198E-2</v>
      </c>
      <c r="BZ79" s="299">
        <f>SUBTOTAL(109,BZ77:BZ78)</f>
        <v>21149.739999999998</v>
      </c>
      <c r="CA79" s="235">
        <f>+CB79/I79</f>
        <v>0.9999999773046917</v>
      </c>
      <c r="CB79" s="234">
        <f>SUBTOTAL(109,CB77:CB78)</f>
        <v>1321859.0899999999</v>
      </c>
      <c r="CC79" s="188">
        <f t="shared" si="1642"/>
        <v>3.0000000260770321E-2</v>
      </c>
    </row>
    <row r="80" spans="1:81" s="118" customFormat="1" ht="15.6" customHeight="1">
      <c r="A80" s="321" t="s">
        <v>811</v>
      </c>
      <c r="B80" s="629" t="s">
        <v>215</v>
      </c>
      <c r="C80" s="630"/>
      <c r="D80" s="630"/>
      <c r="E80" s="630"/>
      <c r="F80" s="322"/>
      <c r="G80" s="322"/>
      <c r="H80" s="322"/>
      <c r="I80" s="323"/>
      <c r="J80" s="233"/>
      <c r="K80" s="262"/>
      <c r="L80" s="263"/>
      <c r="M80" s="262"/>
      <c r="N80" s="263"/>
      <c r="O80" s="262"/>
      <c r="P80" s="263"/>
      <c r="Q80" s="262"/>
      <c r="R80" s="263"/>
      <c r="S80" s="262"/>
      <c r="T80" s="263"/>
      <c r="U80" s="262"/>
      <c r="V80" s="263"/>
      <c r="W80" s="264"/>
      <c r="X80" s="263"/>
      <c r="Y80" s="264"/>
      <c r="Z80" s="263"/>
      <c r="AA80" s="265"/>
      <c r="AB80" s="263"/>
      <c r="AC80" s="265"/>
      <c r="AD80" s="263"/>
      <c r="AE80" s="265"/>
      <c r="AF80" s="263"/>
      <c r="AG80" s="266"/>
      <c r="AH80" s="263"/>
      <c r="AI80" s="265"/>
      <c r="AJ80" s="263"/>
      <c r="AK80" s="265"/>
      <c r="AL80" s="263"/>
      <c r="AM80" s="265"/>
      <c r="AN80" s="263"/>
      <c r="AO80" s="265"/>
      <c r="AP80" s="263"/>
      <c r="AQ80" s="265"/>
      <c r="AR80" s="263"/>
      <c r="AS80" s="265"/>
      <c r="AT80" s="263"/>
      <c r="AU80" s="265"/>
      <c r="AV80" s="263"/>
      <c r="AW80" s="265"/>
      <c r="AX80" s="263"/>
      <c r="AY80" s="265"/>
      <c r="AZ80" s="263"/>
      <c r="BA80" s="265"/>
      <c r="BB80" s="263"/>
      <c r="BC80" s="265"/>
      <c r="BD80" s="263"/>
      <c r="BE80" s="264"/>
      <c r="BF80" s="263"/>
      <c r="BG80" s="265"/>
      <c r="BH80" s="263"/>
      <c r="BI80" s="264"/>
      <c r="BJ80" s="263"/>
      <c r="BK80" s="267"/>
      <c r="BL80" s="263"/>
      <c r="BM80" s="267"/>
      <c r="BN80" s="263"/>
      <c r="BO80" s="267"/>
      <c r="BP80" s="263"/>
      <c r="BQ80" s="267"/>
      <c r="BR80" s="263"/>
      <c r="BS80" s="267"/>
      <c r="BT80" s="263"/>
      <c r="BU80" s="268"/>
      <c r="BV80" s="263"/>
      <c r="BW80" s="268"/>
      <c r="BX80" s="263"/>
      <c r="BY80" s="268"/>
      <c r="BZ80" s="263"/>
      <c r="CA80" s="505">
        <f t="shared" si="1640"/>
        <v>0</v>
      </c>
      <c r="CB80" s="504">
        <f t="shared" si="1641"/>
        <v>0</v>
      </c>
      <c r="CC80" s="171">
        <f t="shared" si="1642"/>
        <v>0</v>
      </c>
    </row>
    <row r="81" spans="1:81" ht="39.6">
      <c r="A81" s="291" t="s">
        <v>812</v>
      </c>
      <c r="B81" s="315" t="s">
        <v>162</v>
      </c>
      <c r="C81" s="316"/>
      <c r="D81" s="291">
        <v>85183</v>
      </c>
      <c r="E81" s="290" t="s">
        <v>900</v>
      </c>
      <c r="F81" s="291" t="s">
        <v>186</v>
      </c>
      <c r="G81" s="292">
        <v>26881.360000000001</v>
      </c>
      <c r="H81" s="318">
        <v>1.8</v>
      </c>
      <c r="I81" s="293">
        <v>48386.45</v>
      </c>
      <c r="J81" s="275">
        <f>+I81/$I$467</f>
        <v>6.2179293591909952E-4</v>
      </c>
      <c r="K81" s="262"/>
      <c r="L81" s="263">
        <f t="shared" ref="L81:BZ83" si="1677">ROUND(K81*$I81,2)</f>
        <v>0</v>
      </c>
      <c r="M81" s="262"/>
      <c r="N81" s="263">
        <f t="shared" si="1677"/>
        <v>0</v>
      </c>
      <c r="O81" s="262"/>
      <c r="P81" s="263">
        <f t="shared" si="1677"/>
        <v>0</v>
      </c>
      <c r="Q81" s="262"/>
      <c r="R81" s="263">
        <f t="shared" si="1677"/>
        <v>0</v>
      </c>
      <c r="S81" s="262"/>
      <c r="T81" s="263">
        <f t="shared" si="1677"/>
        <v>0</v>
      </c>
      <c r="U81" s="262"/>
      <c r="V81" s="263">
        <f t="shared" si="1677"/>
        <v>0</v>
      </c>
      <c r="W81" s="266">
        <v>0.04</v>
      </c>
      <c r="X81" s="263">
        <f t="shared" si="1677"/>
        <v>1935.46</v>
      </c>
      <c r="Y81" s="266">
        <v>0.04</v>
      </c>
      <c r="Z81" s="263">
        <f t="shared" si="1677"/>
        <v>1935.46</v>
      </c>
      <c r="AA81" s="266">
        <v>0.04</v>
      </c>
      <c r="AB81" s="263">
        <f t="shared" si="1677"/>
        <v>1935.46</v>
      </c>
      <c r="AC81" s="266">
        <v>0.04</v>
      </c>
      <c r="AD81" s="263">
        <f t="shared" si="1677"/>
        <v>1935.46</v>
      </c>
      <c r="AE81" s="266">
        <v>0.04</v>
      </c>
      <c r="AF81" s="263">
        <f t="shared" si="1677"/>
        <v>1935.46</v>
      </c>
      <c r="AG81" s="266">
        <v>0.04</v>
      </c>
      <c r="AH81" s="263">
        <f t="shared" si="1677"/>
        <v>1935.46</v>
      </c>
      <c r="AI81" s="266">
        <v>0.04</v>
      </c>
      <c r="AJ81" s="263">
        <f t="shared" si="1677"/>
        <v>1935.46</v>
      </c>
      <c r="AK81" s="266">
        <v>0.04</v>
      </c>
      <c r="AL81" s="263">
        <f t="shared" si="1677"/>
        <v>1935.46</v>
      </c>
      <c r="AM81" s="266">
        <v>0.04</v>
      </c>
      <c r="AN81" s="263">
        <f t="shared" si="1677"/>
        <v>1935.46</v>
      </c>
      <c r="AO81" s="266">
        <v>0.04</v>
      </c>
      <c r="AP81" s="263">
        <f t="shared" si="1677"/>
        <v>1935.46</v>
      </c>
      <c r="AQ81" s="266">
        <v>0.04</v>
      </c>
      <c r="AR81" s="263">
        <f t="shared" si="1677"/>
        <v>1935.46</v>
      </c>
      <c r="AS81" s="266">
        <v>0.04</v>
      </c>
      <c r="AT81" s="263">
        <f t="shared" si="1677"/>
        <v>1935.46</v>
      </c>
      <c r="AU81" s="266">
        <v>0.04</v>
      </c>
      <c r="AV81" s="263">
        <f t="shared" si="1677"/>
        <v>1935.46</v>
      </c>
      <c r="AW81" s="266">
        <v>0.04</v>
      </c>
      <c r="AX81" s="263">
        <f t="shared" si="1677"/>
        <v>1935.46</v>
      </c>
      <c r="AY81" s="266">
        <v>0.04</v>
      </c>
      <c r="AZ81" s="263">
        <f t="shared" si="1677"/>
        <v>1935.46</v>
      </c>
      <c r="BA81" s="266">
        <v>0.04</v>
      </c>
      <c r="BB81" s="263">
        <f t="shared" si="1677"/>
        <v>1935.46</v>
      </c>
      <c r="BC81" s="266">
        <v>0.04</v>
      </c>
      <c r="BD81" s="263">
        <f t="shared" si="1677"/>
        <v>1935.46</v>
      </c>
      <c r="BE81" s="266">
        <v>0.04</v>
      </c>
      <c r="BF81" s="263">
        <f t="shared" si="1677"/>
        <v>1935.46</v>
      </c>
      <c r="BG81" s="266">
        <v>0.04</v>
      </c>
      <c r="BH81" s="263">
        <f t="shared" si="1677"/>
        <v>1935.46</v>
      </c>
      <c r="BI81" s="266">
        <v>0.04</v>
      </c>
      <c r="BJ81" s="263">
        <f t="shared" si="1677"/>
        <v>1935.46</v>
      </c>
      <c r="BK81" s="350">
        <v>2.5000000000000001E-2</v>
      </c>
      <c r="BL81" s="263">
        <f t="shared" si="1677"/>
        <v>1209.6600000000001</v>
      </c>
      <c r="BM81" s="350">
        <v>2.5000000000000001E-2</v>
      </c>
      <c r="BN81" s="263">
        <f t="shared" si="1677"/>
        <v>1209.6600000000001</v>
      </c>
      <c r="BO81" s="350">
        <v>2.5000000000000001E-2</v>
      </c>
      <c r="BP81" s="263">
        <f t="shared" si="1677"/>
        <v>1209.6600000000001</v>
      </c>
      <c r="BQ81" s="350">
        <v>2.5000000000000001E-2</v>
      </c>
      <c r="BR81" s="263">
        <f t="shared" si="1677"/>
        <v>1209.6600000000001</v>
      </c>
      <c r="BS81" s="350">
        <v>2.5000000000000001E-2</v>
      </c>
      <c r="BT81" s="263">
        <f t="shared" si="1677"/>
        <v>1209.6600000000001</v>
      </c>
      <c r="BU81" s="350">
        <v>2.5000000000000001E-2</v>
      </c>
      <c r="BV81" s="263">
        <f t="shared" si="1677"/>
        <v>1209.6600000000001</v>
      </c>
      <c r="BW81" s="350">
        <v>2.5000000000000001E-2</v>
      </c>
      <c r="BX81" s="263">
        <f t="shared" si="1677"/>
        <v>1209.6600000000001</v>
      </c>
      <c r="BY81" s="350">
        <v>2.5000000000000001E-2</v>
      </c>
      <c r="BZ81" s="263">
        <f t="shared" si="1677"/>
        <v>1209.6600000000001</v>
      </c>
      <c r="CA81" s="505">
        <f t="shared" si="1640"/>
        <v>1.0000000000000002</v>
      </c>
      <c r="CB81" s="504">
        <f t="shared" si="1641"/>
        <v>48386.479999999989</v>
      </c>
      <c r="CC81" s="171">
        <f t="shared" si="1642"/>
        <v>-2.9999999991559889E-2</v>
      </c>
    </row>
    <row r="82" spans="1:81" ht="30" customHeight="1">
      <c r="A82" s="291" t="s">
        <v>813</v>
      </c>
      <c r="B82" s="341" t="s">
        <v>162</v>
      </c>
      <c r="C82" s="342"/>
      <c r="D82" s="305">
        <v>72875</v>
      </c>
      <c r="E82" s="325" t="s">
        <v>894</v>
      </c>
      <c r="F82" s="305" t="s">
        <v>229</v>
      </c>
      <c r="G82" s="313">
        <v>13440.68</v>
      </c>
      <c r="H82" s="326">
        <v>1.31</v>
      </c>
      <c r="I82" s="293">
        <v>17607.29</v>
      </c>
      <c r="J82" s="275">
        <f>+I82/$I$467</f>
        <v>2.2626352093776258E-4</v>
      </c>
      <c r="K82" s="262"/>
      <c r="L82" s="263">
        <f t="shared" si="1677"/>
        <v>0</v>
      </c>
      <c r="M82" s="262"/>
      <c r="N82" s="263">
        <f t="shared" si="1677"/>
        <v>0</v>
      </c>
      <c r="O82" s="262"/>
      <c r="P82" s="263">
        <f t="shared" si="1677"/>
        <v>0</v>
      </c>
      <c r="Q82" s="262"/>
      <c r="R82" s="263">
        <f t="shared" si="1677"/>
        <v>0</v>
      </c>
      <c r="S82" s="262"/>
      <c r="T82" s="263">
        <f t="shared" si="1677"/>
        <v>0</v>
      </c>
      <c r="U82" s="262"/>
      <c r="V82" s="263">
        <f t="shared" si="1677"/>
        <v>0</v>
      </c>
      <c r="W82" s="266">
        <v>0.04</v>
      </c>
      <c r="X82" s="263">
        <f t="shared" si="1677"/>
        <v>704.29</v>
      </c>
      <c r="Y82" s="266">
        <v>0.04</v>
      </c>
      <c r="Z82" s="263">
        <f t="shared" si="1677"/>
        <v>704.29</v>
      </c>
      <c r="AA82" s="266">
        <v>0.04</v>
      </c>
      <c r="AB82" s="263">
        <f t="shared" si="1677"/>
        <v>704.29</v>
      </c>
      <c r="AC82" s="266">
        <v>0.04</v>
      </c>
      <c r="AD82" s="263">
        <f t="shared" si="1677"/>
        <v>704.29</v>
      </c>
      <c r="AE82" s="266">
        <v>0.04</v>
      </c>
      <c r="AF82" s="263">
        <f t="shared" si="1677"/>
        <v>704.29</v>
      </c>
      <c r="AG82" s="266">
        <v>0.04</v>
      </c>
      <c r="AH82" s="263">
        <f t="shared" si="1677"/>
        <v>704.29</v>
      </c>
      <c r="AI82" s="266">
        <v>0.04</v>
      </c>
      <c r="AJ82" s="263">
        <f t="shared" si="1677"/>
        <v>704.29</v>
      </c>
      <c r="AK82" s="266">
        <v>0.04</v>
      </c>
      <c r="AL82" s="263">
        <f t="shared" si="1677"/>
        <v>704.29</v>
      </c>
      <c r="AM82" s="266">
        <v>0.04</v>
      </c>
      <c r="AN82" s="263">
        <f t="shared" si="1677"/>
        <v>704.29</v>
      </c>
      <c r="AO82" s="266">
        <v>0.04</v>
      </c>
      <c r="AP82" s="263">
        <f t="shared" si="1677"/>
        <v>704.29</v>
      </c>
      <c r="AQ82" s="266">
        <v>0.04</v>
      </c>
      <c r="AR82" s="263">
        <f t="shared" si="1677"/>
        <v>704.29</v>
      </c>
      <c r="AS82" s="266">
        <v>0.04</v>
      </c>
      <c r="AT82" s="263">
        <f t="shared" si="1677"/>
        <v>704.29</v>
      </c>
      <c r="AU82" s="266">
        <v>0.04</v>
      </c>
      <c r="AV82" s="263">
        <f t="shared" si="1677"/>
        <v>704.29</v>
      </c>
      <c r="AW82" s="266">
        <v>0.04</v>
      </c>
      <c r="AX82" s="263">
        <f t="shared" si="1677"/>
        <v>704.29</v>
      </c>
      <c r="AY82" s="266">
        <v>0.04</v>
      </c>
      <c r="AZ82" s="263">
        <f t="shared" si="1677"/>
        <v>704.29</v>
      </c>
      <c r="BA82" s="266">
        <v>0.04</v>
      </c>
      <c r="BB82" s="263">
        <f t="shared" si="1677"/>
        <v>704.29</v>
      </c>
      <c r="BC82" s="266">
        <v>0.04</v>
      </c>
      <c r="BD82" s="263">
        <f t="shared" si="1677"/>
        <v>704.29</v>
      </c>
      <c r="BE82" s="266">
        <v>0.04</v>
      </c>
      <c r="BF82" s="263">
        <f t="shared" si="1677"/>
        <v>704.29</v>
      </c>
      <c r="BG82" s="266">
        <v>0.04</v>
      </c>
      <c r="BH82" s="263">
        <f t="shared" si="1677"/>
        <v>704.29</v>
      </c>
      <c r="BI82" s="266">
        <v>0.04</v>
      </c>
      <c r="BJ82" s="263">
        <f t="shared" si="1677"/>
        <v>704.29</v>
      </c>
      <c r="BK82" s="350">
        <v>2.5000000000000001E-2</v>
      </c>
      <c r="BL82" s="263">
        <f t="shared" si="1677"/>
        <v>440.18</v>
      </c>
      <c r="BM82" s="350">
        <v>2.5000000000000001E-2</v>
      </c>
      <c r="BN82" s="263">
        <f t="shared" si="1677"/>
        <v>440.18</v>
      </c>
      <c r="BO82" s="350">
        <v>2.5000000000000001E-2</v>
      </c>
      <c r="BP82" s="263">
        <f t="shared" si="1677"/>
        <v>440.18</v>
      </c>
      <c r="BQ82" s="350">
        <v>2.5000000000000001E-2</v>
      </c>
      <c r="BR82" s="263">
        <f t="shared" si="1677"/>
        <v>440.18</v>
      </c>
      <c r="BS82" s="350">
        <v>2.5000000000000001E-2</v>
      </c>
      <c r="BT82" s="263">
        <f t="shared" si="1677"/>
        <v>440.18</v>
      </c>
      <c r="BU82" s="350">
        <v>2.5000000000000001E-2</v>
      </c>
      <c r="BV82" s="263">
        <f t="shared" si="1677"/>
        <v>440.18</v>
      </c>
      <c r="BW82" s="350">
        <v>2.5000000000000001E-2</v>
      </c>
      <c r="BX82" s="263">
        <f t="shared" si="1677"/>
        <v>440.18</v>
      </c>
      <c r="BY82" s="350">
        <v>2.5000000000000001E-2</v>
      </c>
      <c r="BZ82" s="263">
        <f t="shared" si="1677"/>
        <v>440.18</v>
      </c>
      <c r="CA82" s="505">
        <f t="shared" si="1640"/>
        <v>1.0000000000000002</v>
      </c>
      <c r="CB82" s="504">
        <f t="shared" si="1641"/>
        <v>17607.240000000009</v>
      </c>
      <c r="CC82" s="171">
        <f t="shared" si="1642"/>
        <v>4.9999999991996447E-2</v>
      </c>
    </row>
    <row r="83" spans="1:81" s="118" customFormat="1" ht="26.4">
      <c r="A83" s="291" t="s">
        <v>814</v>
      </c>
      <c r="B83" s="341" t="s">
        <v>162</v>
      </c>
      <c r="C83" s="281"/>
      <c r="D83" s="281">
        <v>72898</v>
      </c>
      <c r="E83" s="286" t="s">
        <v>722</v>
      </c>
      <c r="F83" s="343" t="s">
        <v>455</v>
      </c>
      <c r="G83" s="344">
        <v>1344.06</v>
      </c>
      <c r="H83" s="344">
        <v>0.94</v>
      </c>
      <c r="I83" s="293">
        <v>1263.42</v>
      </c>
      <c r="J83" s="275">
        <f>+I83/$I$467</f>
        <v>1.6235653392611131E-5</v>
      </c>
      <c r="K83" s="262"/>
      <c r="L83" s="263">
        <f t="shared" si="1677"/>
        <v>0</v>
      </c>
      <c r="M83" s="262"/>
      <c r="N83" s="263">
        <f t="shared" si="1677"/>
        <v>0</v>
      </c>
      <c r="O83" s="262"/>
      <c r="P83" s="263">
        <f t="shared" si="1677"/>
        <v>0</v>
      </c>
      <c r="Q83" s="262"/>
      <c r="R83" s="263">
        <f t="shared" si="1677"/>
        <v>0</v>
      </c>
      <c r="S83" s="262"/>
      <c r="T83" s="263">
        <f t="shared" si="1677"/>
        <v>0</v>
      </c>
      <c r="U83" s="262"/>
      <c r="V83" s="263">
        <f t="shared" si="1677"/>
        <v>0</v>
      </c>
      <c r="W83" s="266">
        <v>0.04</v>
      </c>
      <c r="X83" s="263">
        <f t="shared" si="1677"/>
        <v>50.54</v>
      </c>
      <c r="Y83" s="266">
        <v>0.04</v>
      </c>
      <c r="Z83" s="263">
        <f t="shared" si="1677"/>
        <v>50.54</v>
      </c>
      <c r="AA83" s="266">
        <v>0.04</v>
      </c>
      <c r="AB83" s="263">
        <f t="shared" si="1677"/>
        <v>50.54</v>
      </c>
      <c r="AC83" s="266">
        <v>0.04</v>
      </c>
      <c r="AD83" s="263">
        <f t="shared" si="1677"/>
        <v>50.54</v>
      </c>
      <c r="AE83" s="266">
        <v>0.04</v>
      </c>
      <c r="AF83" s="263">
        <f t="shared" si="1677"/>
        <v>50.54</v>
      </c>
      <c r="AG83" s="266">
        <v>0.04</v>
      </c>
      <c r="AH83" s="263">
        <f t="shared" si="1677"/>
        <v>50.54</v>
      </c>
      <c r="AI83" s="266">
        <v>0.04</v>
      </c>
      <c r="AJ83" s="263">
        <f t="shared" si="1677"/>
        <v>50.54</v>
      </c>
      <c r="AK83" s="266">
        <v>0.04</v>
      </c>
      <c r="AL83" s="263">
        <f t="shared" si="1677"/>
        <v>50.54</v>
      </c>
      <c r="AM83" s="266">
        <v>0.04</v>
      </c>
      <c r="AN83" s="263">
        <f t="shared" si="1677"/>
        <v>50.54</v>
      </c>
      <c r="AO83" s="266">
        <v>0.04</v>
      </c>
      <c r="AP83" s="263">
        <f t="shared" si="1677"/>
        <v>50.54</v>
      </c>
      <c r="AQ83" s="266">
        <v>0.04</v>
      </c>
      <c r="AR83" s="263">
        <f t="shared" si="1677"/>
        <v>50.54</v>
      </c>
      <c r="AS83" s="266">
        <v>0.04</v>
      </c>
      <c r="AT83" s="263">
        <f t="shared" si="1677"/>
        <v>50.54</v>
      </c>
      <c r="AU83" s="266">
        <v>0.04</v>
      </c>
      <c r="AV83" s="263">
        <f t="shared" si="1677"/>
        <v>50.54</v>
      </c>
      <c r="AW83" s="266">
        <v>0.04</v>
      </c>
      <c r="AX83" s="263">
        <f t="shared" si="1677"/>
        <v>50.54</v>
      </c>
      <c r="AY83" s="266">
        <v>0.04</v>
      </c>
      <c r="AZ83" s="263">
        <f t="shared" si="1677"/>
        <v>50.54</v>
      </c>
      <c r="BA83" s="266">
        <v>0.04</v>
      </c>
      <c r="BB83" s="263">
        <f t="shared" si="1677"/>
        <v>50.54</v>
      </c>
      <c r="BC83" s="266">
        <v>0.04</v>
      </c>
      <c r="BD83" s="263">
        <f t="shared" si="1677"/>
        <v>50.54</v>
      </c>
      <c r="BE83" s="266">
        <v>0.04</v>
      </c>
      <c r="BF83" s="263">
        <f t="shared" si="1677"/>
        <v>50.54</v>
      </c>
      <c r="BG83" s="266">
        <v>0.04</v>
      </c>
      <c r="BH83" s="263">
        <f t="shared" si="1677"/>
        <v>50.54</v>
      </c>
      <c r="BI83" s="266">
        <v>0.04</v>
      </c>
      <c r="BJ83" s="263">
        <f t="shared" si="1677"/>
        <v>50.54</v>
      </c>
      <c r="BK83" s="350">
        <v>2.5000000000000001E-2</v>
      </c>
      <c r="BL83" s="263">
        <f t="shared" si="1677"/>
        <v>31.59</v>
      </c>
      <c r="BM83" s="350">
        <v>2.5000000000000001E-2</v>
      </c>
      <c r="BN83" s="263">
        <f t="shared" si="1677"/>
        <v>31.59</v>
      </c>
      <c r="BO83" s="350">
        <v>2.5000000000000001E-2</v>
      </c>
      <c r="BP83" s="263">
        <f t="shared" si="1677"/>
        <v>31.59</v>
      </c>
      <c r="BQ83" s="350">
        <v>2.5000000000000001E-2</v>
      </c>
      <c r="BR83" s="263">
        <f t="shared" si="1677"/>
        <v>31.59</v>
      </c>
      <c r="BS83" s="350">
        <v>2.5000000000000001E-2</v>
      </c>
      <c r="BT83" s="263">
        <f t="shared" si="1677"/>
        <v>31.59</v>
      </c>
      <c r="BU83" s="350">
        <v>2.5000000000000001E-2</v>
      </c>
      <c r="BV83" s="263">
        <f t="shared" si="1677"/>
        <v>31.59</v>
      </c>
      <c r="BW83" s="350">
        <v>2.5000000000000001E-2</v>
      </c>
      <c r="BX83" s="263">
        <f t="shared" si="1677"/>
        <v>31.59</v>
      </c>
      <c r="BY83" s="350">
        <v>2.5000000000000001E-2</v>
      </c>
      <c r="BZ83" s="263">
        <f t="shared" si="1677"/>
        <v>31.59</v>
      </c>
      <c r="CA83" s="505">
        <f t="shared" si="1640"/>
        <v>1.0000000000000002</v>
      </c>
      <c r="CB83" s="504">
        <f t="shared" si="1641"/>
        <v>1263.5199999999995</v>
      </c>
      <c r="CC83" s="171">
        <f t="shared" si="1642"/>
        <v>-9.9999999999454303E-2</v>
      </c>
    </row>
    <row r="84" spans="1:81" s="187" customFormat="1" ht="15.6" customHeight="1">
      <c r="A84" s="295"/>
      <c r="B84" s="296"/>
      <c r="C84" s="297"/>
      <c r="D84" s="297"/>
      <c r="E84" s="319" t="s">
        <v>219</v>
      </c>
      <c r="F84" s="297"/>
      <c r="G84" s="297"/>
      <c r="H84" s="298"/>
      <c r="I84" s="299">
        <f>SUBTOTAL(109,I81:I83)</f>
        <v>67257.159999999989</v>
      </c>
      <c r="J84" s="320"/>
      <c r="K84" s="301">
        <f>+L84/$I84</f>
        <v>0</v>
      </c>
      <c r="L84" s="299">
        <f>SUBTOTAL(109,L81:L83)</f>
        <v>0</v>
      </c>
      <c r="M84" s="301">
        <f t="shared" ref="M84" si="1678">+N84/$I84</f>
        <v>0</v>
      </c>
      <c r="N84" s="299">
        <f t="shared" ref="N84" si="1679">SUBTOTAL(109,N81:N83)</f>
        <v>0</v>
      </c>
      <c r="O84" s="301">
        <f t="shared" ref="O84" si="1680">+P84/$I84</f>
        <v>0</v>
      </c>
      <c r="P84" s="299">
        <f t="shared" ref="P84" si="1681">SUBTOTAL(109,P81:P83)</f>
        <v>0</v>
      </c>
      <c r="Q84" s="301">
        <f t="shared" ref="Q84" si="1682">+R84/$I84</f>
        <v>0</v>
      </c>
      <c r="R84" s="299">
        <f t="shared" ref="R84" si="1683">SUBTOTAL(109,R81:R83)</f>
        <v>0</v>
      </c>
      <c r="S84" s="301">
        <f t="shared" ref="S84" si="1684">+T84/$I84</f>
        <v>0</v>
      </c>
      <c r="T84" s="299">
        <f t="shared" ref="T84" si="1685">SUBTOTAL(109,T81:T83)</f>
        <v>0</v>
      </c>
      <c r="U84" s="301">
        <f t="shared" ref="U84" si="1686">+V84/$I84</f>
        <v>0</v>
      </c>
      <c r="V84" s="299">
        <f t="shared" ref="V84" si="1687">SUBTOTAL(109,V81:V83)</f>
        <v>0</v>
      </c>
      <c r="W84" s="301">
        <f t="shared" ref="W84" si="1688">+X84/$I84</f>
        <v>4.0000053525899699E-2</v>
      </c>
      <c r="X84" s="299">
        <f t="shared" ref="X84" si="1689">SUBTOTAL(109,X81:X83)</f>
        <v>2690.29</v>
      </c>
      <c r="Y84" s="301">
        <f t="shared" ref="Y84" si="1690">+Z84/$I84</f>
        <v>4.0000053525899699E-2</v>
      </c>
      <c r="Z84" s="299">
        <f t="shared" ref="Z84" si="1691">SUBTOTAL(109,Z81:Z83)</f>
        <v>2690.29</v>
      </c>
      <c r="AA84" s="301">
        <f t="shared" ref="AA84" si="1692">+AB84/$I84</f>
        <v>4.0000053525899699E-2</v>
      </c>
      <c r="AB84" s="299">
        <f t="shared" ref="AB84" si="1693">SUBTOTAL(109,AB81:AB83)</f>
        <v>2690.29</v>
      </c>
      <c r="AC84" s="301">
        <f t="shared" ref="AC84" si="1694">+AD84/$I84</f>
        <v>4.0000053525899699E-2</v>
      </c>
      <c r="AD84" s="299">
        <f t="shared" ref="AD84" si="1695">SUBTOTAL(109,AD81:AD83)</f>
        <v>2690.29</v>
      </c>
      <c r="AE84" s="301">
        <f t="shared" ref="AE84" si="1696">+AF84/$I84</f>
        <v>4.0000053525899699E-2</v>
      </c>
      <c r="AF84" s="299">
        <f t="shared" ref="AF84" si="1697">SUBTOTAL(109,AF81:AF83)</f>
        <v>2690.29</v>
      </c>
      <c r="AG84" s="301">
        <f t="shared" ref="AG84" si="1698">+AH84/$I84</f>
        <v>4.0000053525899699E-2</v>
      </c>
      <c r="AH84" s="299">
        <f t="shared" ref="AH84" si="1699">SUBTOTAL(109,AH81:AH83)</f>
        <v>2690.29</v>
      </c>
      <c r="AI84" s="301">
        <f t="shared" ref="AI84" si="1700">+AJ84/$I84</f>
        <v>4.0000053525899699E-2</v>
      </c>
      <c r="AJ84" s="299">
        <f t="shared" ref="AJ84" si="1701">SUBTOTAL(109,AJ81:AJ83)</f>
        <v>2690.29</v>
      </c>
      <c r="AK84" s="301">
        <f t="shared" ref="AK84" si="1702">+AL84/$I84</f>
        <v>4.0000053525899699E-2</v>
      </c>
      <c r="AL84" s="299">
        <f t="shared" ref="AL84" si="1703">SUBTOTAL(109,AL81:AL83)</f>
        <v>2690.29</v>
      </c>
      <c r="AM84" s="301">
        <f t="shared" ref="AM84" si="1704">+AN84/$I84</f>
        <v>4.0000053525899699E-2</v>
      </c>
      <c r="AN84" s="299">
        <f t="shared" ref="AN84" si="1705">SUBTOTAL(109,AN81:AN83)</f>
        <v>2690.29</v>
      </c>
      <c r="AO84" s="301">
        <f t="shared" ref="AO84" si="1706">+AP84/$I84</f>
        <v>4.0000053525899699E-2</v>
      </c>
      <c r="AP84" s="299">
        <f t="shared" ref="AP84" si="1707">SUBTOTAL(109,AP81:AP83)</f>
        <v>2690.29</v>
      </c>
      <c r="AQ84" s="301">
        <f t="shared" ref="AQ84" si="1708">+AR84/$I84</f>
        <v>4.0000053525899699E-2</v>
      </c>
      <c r="AR84" s="299">
        <f t="shared" ref="AR84" si="1709">SUBTOTAL(109,AR81:AR83)</f>
        <v>2690.29</v>
      </c>
      <c r="AS84" s="301">
        <f t="shared" ref="AS84" si="1710">+AT84/$I84</f>
        <v>4.0000053525899699E-2</v>
      </c>
      <c r="AT84" s="299">
        <f t="shared" ref="AT84" si="1711">SUBTOTAL(109,AT81:AT83)</f>
        <v>2690.29</v>
      </c>
      <c r="AU84" s="301">
        <f t="shared" ref="AU84" si="1712">+AV84/$I84</f>
        <v>4.0000053525899699E-2</v>
      </c>
      <c r="AV84" s="299">
        <f t="shared" ref="AV84" si="1713">SUBTOTAL(109,AV81:AV83)</f>
        <v>2690.29</v>
      </c>
      <c r="AW84" s="301">
        <f t="shared" ref="AW84" si="1714">+AX84/$I84</f>
        <v>4.0000053525899699E-2</v>
      </c>
      <c r="AX84" s="299">
        <f t="shared" ref="AX84" si="1715">SUBTOTAL(109,AX81:AX83)</f>
        <v>2690.29</v>
      </c>
      <c r="AY84" s="301">
        <f t="shared" ref="AY84" si="1716">+AZ84/$I84</f>
        <v>4.0000053525899699E-2</v>
      </c>
      <c r="AZ84" s="299">
        <f t="shared" ref="AZ84" si="1717">SUBTOTAL(109,AZ81:AZ83)</f>
        <v>2690.29</v>
      </c>
      <c r="BA84" s="301">
        <f t="shared" ref="BA84" si="1718">+BB84/$I84</f>
        <v>4.0000053525899699E-2</v>
      </c>
      <c r="BB84" s="299">
        <f t="shared" ref="BB84" si="1719">SUBTOTAL(109,BB81:BB83)</f>
        <v>2690.29</v>
      </c>
      <c r="BC84" s="301">
        <f t="shared" ref="BC84" si="1720">+BD84/$I84</f>
        <v>4.0000053525899699E-2</v>
      </c>
      <c r="BD84" s="299">
        <f t="shared" ref="BD84" si="1721">SUBTOTAL(109,BD81:BD83)</f>
        <v>2690.29</v>
      </c>
      <c r="BE84" s="301">
        <f t="shared" ref="BE84" si="1722">+BF84/$I84</f>
        <v>4.0000053525899699E-2</v>
      </c>
      <c r="BF84" s="299">
        <f t="shared" ref="BF84" si="1723">SUBTOTAL(109,BF81:BF83)</f>
        <v>2690.29</v>
      </c>
      <c r="BG84" s="301">
        <f t="shared" ref="BG84" si="1724">+BH84/$I84</f>
        <v>4.0000053525899699E-2</v>
      </c>
      <c r="BH84" s="299">
        <f t="shared" ref="BH84" si="1725">SUBTOTAL(109,BH81:BH83)</f>
        <v>2690.29</v>
      </c>
      <c r="BI84" s="301">
        <f t="shared" ref="BI84" si="1726">+BJ84/$I84</f>
        <v>4.0000053525899699E-2</v>
      </c>
      <c r="BJ84" s="299">
        <f t="shared" ref="BJ84" si="1727">SUBTOTAL(109,BJ81:BJ83)</f>
        <v>2690.29</v>
      </c>
      <c r="BK84" s="301">
        <f t="shared" ref="BK84" si="1728">+BL84/$I84</f>
        <v>2.5000014868305477E-2</v>
      </c>
      <c r="BL84" s="299">
        <f t="shared" ref="BL84" si="1729">SUBTOTAL(109,BL81:BL83)</f>
        <v>1681.43</v>
      </c>
      <c r="BM84" s="301">
        <f t="shared" ref="BM84" si="1730">+BN84/$I84</f>
        <v>2.5000014868305477E-2</v>
      </c>
      <c r="BN84" s="299">
        <f t="shared" ref="BN84" si="1731">SUBTOTAL(109,BN81:BN83)</f>
        <v>1681.43</v>
      </c>
      <c r="BO84" s="301">
        <f t="shared" ref="BO84" si="1732">+BP84/$I84</f>
        <v>2.5000014868305477E-2</v>
      </c>
      <c r="BP84" s="299">
        <f t="shared" ref="BP84" si="1733">SUBTOTAL(109,BP81:BP83)</f>
        <v>1681.43</v>
      </c>
      <c r="BQ84" s="301">
        <f t="shared" ref="BQ84" si="1734">+BR84/$I84</f>
        <v>2.5000014868305477E-2</v>
      </c>
      <c r="BR84" s="299">
        <f t="shared" ref="BR84" si="1735">SUBTOTAL(109,BR81:BR83)</f>
        <v>1681.43</v>
      </c>
      <c r="BS84" s="301">
        <f t="shared" ref="BS84" si="1736">+BT84/$I84</f>
        <v>2.5000014868305477E-2</v>
      </c>
      <c r="BT84" s="299">
        <f t="shared" ref="BT84" si="1737">SUBTOTAL(109,BT81:BT83)</f>
        <v>1681.43</v>
      </c>
      <c r="BU84" s="301">
        <f t="shared" ref="BU84" si="1738">+BV84/$I84</f>
        <v>2.5000014868305477E-2</v>
      </c>
      <c r="BV84" s="299">
        <f t="shared" ref="BV84" si="1739">SUBTOTAL(109,BV81:BV83)</f>
        <v>1681.43</v>
      </c>
      <c r="BW84" s="301">
        <f t="shared" ref="BW84" si="1740">+BX84/$I84</f>
        <v>2.5000014868305477E-2</v>
      </c>
      <c r="BX84" s="299">
        <f t="shared" ref="BX84" si="1741">SUBTOTAL(109,BX81:BX83)</f>
        <v>1681.43</v>
      </c>
      <c r="BY84" s="301">
        <f t="shared" ref="BY84" si="1742">+BZ84/$I84</f>
        <v>2.5000014868305477E-2</v>
      </c>
      <c r="BZ84" s="299">
        <f t="shared" ref="BZ84" si="1743">SUBTOTAL(109,BZ81:BZ83)</f>
        <v>1681.43</v>
      </c>
      <c r="CA84" s="235">
        <f>+CB84/I84</f>
        <v>1.0000011894644378</v>
      </c>
      <c r="CB84" s="234">
        <f>SUBTOTAL(109,CB81:CB83)</f>
        <v>67257.240000000005</v>
      </c>
      <c r="CC84" s="188">
        <f t="shared" si="1642"/>
        <v>-8.0000000016298145E-2</v>
      </c>
    </row>
    <row r="85" spans="1:81" s="185" customFormat="1" ht="18" customHeight="1" thickBot="1">
      <c r="A85" s="351"/>
      <c r="B85" s="352"/>
      <c r="C85" s="353"/>
      <c r="D85" s="353"/>
      <c r="E85" s="354" t="s">
        <v>220</v>
      </c>
      <c r="F85" s="353"/>
      <c r="G85" s="353"/>
      <c r="H85" s="355"/>
      <c r="I85" s="356">
        <f>SUBTOTAL(109,I12:I84)</f>
        <v>6850847.7400000021</v>
      </c>
      <c r="J85" s="357"/>
      <c r="K85" s="358">
        <f>+L85/$I85</f>
        <v>6.481225635880207E-2</v>
      </c>
      <c r="L85" s="356">
        <f>SUBTOTAL(109,L12:L84)</f>
        <v>444018.89999999997</v>
      </c>
      <c r="M85" s="358">
        <f t="shared" ref="M85" si="1744">+N85/$I85</f>
        <v>0.10633542995658518</v>
      </c>
      <c r="N85" s="356">
        <f t="shared" ref="N85" si="1745">SUBTOTAL(109,N12:N84)</f>
        <v>728487.84000000008</v>
      </c>
      <c r="O85" s="358">
        <f t="shared" ref="O85" si="1746">+P85/$I85</f>
        <v>0.1064962275748957</v>
      </c>
      <c r="P85" s="356">
        <f t="shared" ref="P85" si="1747">SUBTOTAL(109,P12:P84)</f>
        <v>729589.44000000006</v>
      </c>
      <c r="Q85" s="358">
        <f t="shared" ref="Q85" si="1748">+R85/$I85</f>
        <v>0.10804665613543468</v>
      </c>
      <c r="R85" s="356">
        <f t="shared" ref="R85" si="1749">SUBTOTAL(109,R12:R84)</f>
        <v>740211.19000000006</v>
      </c>
      <c r="S85" s="358">
        <f t="shared" ref="S85" si="1750">+T85/$I85</f>
        <v>8.6590448731823616E-2</v>
      </c>
      <c r="T85" s="356">
        <f t="shared" ref="T85" si="1751">SUBTOTAL(109,T12:T84)</f>
        <v>593217.97999999986</v>
      </c>
      <c r="U85" s="358">
        <f t="shared" ref="U85" si="1752">+V85/$I85</f>
        <v>0.11092771272128724</v>
      </c>
      <c r="V85" s="356">
        <f t="shared" ref="V85" si="1753">SUBTOTAL(109,V12:V84)</f>
        <v>759948.87000000011</v>
      </c>
      <c r="W85" s="358">
        <f t="shared" ref="W85" si="1754">+X85/$I85</f>
        <v>6.7666241842356242E-2</v>
      </c>
      <c r="X85" s="356">
        <f t="shared" ref="X85" si="1755">SUBTOTAL(109,X12:X84)</f>
        <v>463571.11999999988</v>
      </c>
      <c r="Y85" s="358">
        <f t="shared" ref="Y85" si="1756">+Z85/$I85</f>
        <v>1.732690383803508E-2</v>
      </c>
      <c r="Z85" s="356">
        <f t="shared" ref="Z85" si="1757">SUBTOTAL(109,Z12:Z84)</f>
        <v>118703.98</v>
      </c>
      <c r="AA85" s="358">
        <f t="shared" ref="AA85" si="1758">+AB85/$I85</f>
        <v>1.3059458244506245E-2</v>
      </c>
      <c r="AB85" s="356">
        <f t="shared" ref="AB85" si="1759">SUBTOTAL(109,AB12:AB84)</f>
        <v>89468.36</v>
      </c>
      <c r="AC85" s="358">
        <f t="shared" ref="AC85" si="1760">+AD85/$I85</f>
        <v>2.6749791698041734E-2</v>
      </c>
      <c r="AD85" s="356">
        <f t="shared" ref="AD85" si="1761">SUBTOTAL(109,AD12:AD84)</f>
        <v>183258.75000000003</v>
      </c>
      <c r="AE85" s="358">
        <f t="shared" ref="AE85" si="1762">+AF85/$I85</f>
        <v>1.6024254831855302E-2</v>
      </c>
      <c r="AF85" s="356">
        <f t="shared" ref="AF85" si="1763">SUBTOTAL(109,AF12:AF84)</f>
        <v>109779.73</v>
      </c>
      <c r="AG85" s="358">
        <f t="shared" ref="AG85" si="1764">+AH85/$I85</f>
        <v>1.7270423236701499E-2</v>
      </c>
      <c r="AH85" s="356">
        <f t="shared" ref="AH85" si="1765">SUBTOTAL(109,AH12:AH84)</f>
        <v>118317.04</v>
      </c>
      <c r="AI85" s="358">
        <f t="shared" ref="AI85" si="1766">+AJ85/$I85</f>
        <v>2.0528793711010133E-2</v>
      </c>
      <c r="AJ85" s="356">
        <f t="shared" ref="AJ85" si="1767">SUBTOTAL(109,AJ12:AJ84)</f>
        <v>140639.64000000001</v>
      </c>
      <c r="AK85" s="358">
        <f t="shared" ref="AK85" si="1768">+AL85/$I85</f>
        <v>1.5870094348352858E-2</v>
      </c>
      <c r="AL85" s="356">
        <f t="shared" ref="AL85" si="1769">SUBTOTAL(109,AL12:AL84)</f>
        <v>108723.59999999999</v>
      </c>
      <c r="AM85" s="358">
        <f t="shared" ref="AM85" si="1770">+AN85/$I85</f>
        <v>1.7077431062568024E-2</v>
      </c>
      <c r="AN85" s="356">
        <f t="shared" ref="AN85" si="1771">SUBTOTAL(109,AN12:AN84)</f>
        <v>116994.87999999999</v>
      </c>
      <c r="AO85" s="358">
        <f t="shared" ref="AO85" si="1772">+AP85/$I85</f>
        <v>2.1011728104761526E-2</v>
      </c>
      <c r="AP85" s="356">
        <f t="shared" ref="AP85" si="1773">SUBTOTAL(109,AP12:AP84)</f>
        <v>143948.15000000002</v>
      </c>
      <c r="AQ85" s="358">
        <f t="shared" ref="AQ85" si="1774">+AR85/$I85</f>
        <v>2.2087521974324301E-2</v>
      </c>
      <c r="AR85" s="356">
        <f t="shared" ref="AR85" si="1775">SUBTOTAL(109,AR12:AR84)</f>
        <v>151318.25000000003</v>
      </c>
      <c r="AS85" s="358">
        <f t="shared" ref="AS85" si="1776">+AT85/$I85</f>
        <v>1.9085223458783211E-2</v>
      </c>
      <c r="AT85" s="356">
        <f t="shared" ref="AT85" si="1777">SUBTOTAL(109,AT12:AT84)</f>
        <v>130749.95999999999</v>
      </c>
      <c r="AU85" s="358">
        <f t="shared" ref="AU85" si="1778">+AV85/$I85</f>
        <v>1.4150463370245617E-2</v>
      </c>
      <c r="AV85" s="356">
        <f t="shared" ref="AV85" si="1779">SUBTOTAL(109,AV12:AV84)</f>
        <v>96942.67</v>
      </c>
      <c r="AW85" s="358">
        <f t="shared" ref="AW85" si="1780">+AX85/$I85</f>
        <v>9.4917640075883481E-3</v>
      </c>
      <c r="AX85" s="356">
        <f t="shared" ref="AX85" si="1781">SUBTOTAL(109,AX12:AX84)</f>
        <v>65026.63</v>
      </c>
      <c r="AY85" s="358">
        <f t="shared" ref="AY85" si="1782">+AZ85/$I85</f>
        <v>1.6617842684677732E-2</v>
      </c>
      <c r="AZ85" s="356">
        <f t="shared" ref="AZ85" si="1783">SUBTOTAL(109,AZ12:AZ84)</f>
        <v>113846.31</v>
      </c>
      <c r="BA85" s="358">
        <f t="shared" ref="BA85" si="1784">+BB85/$I85</f>
        <v>9.4917640075883481E-3</v>
      </c>
      <c r="BB85" s="356">
        <f t="shared" ref="BB85" si="1785">SUBTOTAL(109,BB12:BB84)</f>
        <v>65026.63</v>
      </c>
      <c r="BC85" s="358">
        <f t="shared" ref="BC85" si="1786">+BD85/$I85</f>
        <v>9.4917640075883481E-3</v>
      </c>
      <c r="BD85" s="356">
        <f t="shared" ref="BD85" si="1787">SUBTOTAL(109,BD12:BD84)</f>
        <v>65026.63</v>
      </c>
      <c r="BE85" s="358">
        <f t="shared" ref="BE85" si="1788">+BF85/$I85</f>
        <v>9.3385829649163948E-3</v>
      </c>
      <c r="BF85" s="356">
        <f t="shared" ref="BF85" si="1789">SUBTOTAL(109,BF12:BF84)</f>
        <v>63977.21</v>
      </c>
      <c r="BG85" s="358">
        <f t="shared" ref="BG85" si="1790">+BH85/$I85</f>
        <v>6.6811279037417327E-3</v>
      </c>
      <c r="BH85" s="356">
        <f t="shared" ref="BH85" si="1791">SUBTOTAL(109,BH12:BH84)</f>
        <v>45771.39</v>
      </c>
      <c r="BI85" s="358">
        <f t="shared" ref="BI85" si="1792">+BJ85/$I85</f>
        <v>6.1981935099903393E-3</v>
      </c>
      <c r="BJ85" s="356">
        <f t="shared" ref="BJ85" si="1793">SUBTOTAL(109,BJ12:BJ84)</f>
        <v>42462.879999999997</v>
      </c>
      <c r="BK85" s="358">
        <f t="shared" ref="BK85" si="1794">+BL85/$I85</f>
        <v>6.0338809982076738E-3</v>
      </c>
      <c r="BL85" s="356">
        <f t="shared" ref="BL85" si="1795">SUBTOTAL(109,BL12:BL84)</f>
        <v>41337.199999999997</v>
      </c>
      <c r="BM85" s="358">
        <f t="shared" ref="BM85" si="1796">+BN85/$I85</f>
        <v>6.0338809982076738E-3</v>
      </c>
      <c r="BN85" s="356">
        <f t="shared" ref="BN85" si="1797">SUBTOTAL(109,BN12:BN84)</f>
        <v>41337.199999999997</v>
      </c>
      <c r="BO85" s="358">
        <f t="shared" ref="BO85" si="1798">+BP85/$I85</f>
        <v>6.0338809982076738E-3</v>
      </c>
      <c r="BP85" s="356">
        <f t="shared" ref="BP85" si="1799">SUBTOTAL(109,BP12:BP84)</f>
        <v>41337.199999999997</v>
      </c>
      <c r="BQ85" s="358">
        <f t="shared" ref="BQ85" si="1800">+BR85/$I85</f>
        <v>6.0338809982076738E-3</v>
      </c>
      <c r="BR85" s="356">
        <f t="shared" ref="BR85" si="1801">SUBTOTAL(109,BR12:BR84)</f>
        <v>41337.199999999997</v>
      </c>
      <c r="BS85" s="358">
        <f t="shared" ref="BS85" si="1802">+BT85/$I85</f>
        <v>6.0338809982076738E-3</v>
      </c>
      <c r="BT85" s="356">
        <f t="shared" ref="BT85" si="1803">SUBTOTAL(109,BT12:BT84)</f>
        <v>41337.199999999997</v>
      </c>
      <c r="BU85" s="358">
        <f t="shared" ref="BU85" si="1804">+BV85/$I85</f>
        <v>9.8070753503565616E-3</v>
      </c>
      <c r="BV85" s="356">
        <f t="shared" ref="BV85" si="1805">SUBTOTAL(109,BV12:BV84)</f>
        <v>67186.779999999984</v>
      </c>
      <c r="BW85" s="358">
        <f t="shared" ref="BW85" si="1806">+BX85/$I85</f>
        <v>1.1941116355915387E-2</v>
      </c>
      <c r="BX85" s="356">
        <f t="shared" ref="BX85" si="1807">SUBTOTAL(109,BX12:BX84)</f>
        <v>81806.76999999999</v>
      </c>
      <c r="BY85" s="358">
        <f t="shared" ref="BY85" si="1808">+BZ85/$I85</f>
        <v>9.6543263710017844E-3</v>
      </c>
      <c r="BZ85" s="356">
        <f t="shared" ref="BZ85" si="1809">SUBTOTAL(109,BZ12:BZ84)</f>
        <v>66140.319999999992</v>
      </c>
      <c r="CA85" s="506">
        <f>+CB85/I85</f>
        <v>1.0000000233547739</v>
      </c>
      <c r="CB85" s="236">
        <f>SUBTOTAL(109,CB12:CB84)</f>
        <v>6850847.9000000013</v>
      </c>
      <c r="CC85" s="186">
        <f t="shared" si="1642"/>
        <v>-0.15999999921768904</v>
      </c>
    </row>
    <row r="86" spans="1:81" ht="18" customHeight="1" thickBot="1">
      <c r="A86" s="359">
        <v>2</v>
      </c>
      <c r="B86" s="646" t="s">
        <v>221</v>
      </c>
      <c r="C86" s="623"/>
      <c r="D86" s="623"/>
      <c r="E86" s="623"/>
      <c r="F86" s="360"/>
      <c r="G86" s="361"/>
      <c r="H86" s="361"/>
      <c r="I86" s="362"/>
      <c r="J86" s="275">
        <f>+I130/$I$467</f>
        <v>2.092186369965604E-2</v>
      </c>
      <c r="K86" s="262"/>
      <c r="L86" s="263"/>
      <c r="M86" s="262"/>
      <c r="N86" s="263"/>
      <c r="O86" s="262"/>
      <c r="P86" s="263"/>
      <c r="Q86" s="262"/>
      <c r="R86" s="263"/>
      <c r="S86" s="262"/>
      <c r="T86" s="263"/>
      <c r="U86" s="262"/>
      <c r="V86" s="263"/>
      <c r="W86" s="264"/>
      <c r="X86" s="263"/>
      <c r="Y86" s="264"/>
      <c r="Z86" s="263"/>
      <c r="AA86" s="265"/>
      <c r="AB86" s="263"/>
      <c r="AC86" s="265"/>
      <c r="AD86" s="263"/>
      <c r="AE86" s="265"/>
      <c r="AF86" s="263"/>
      <c r="AG86" s="266"/>
      <c r="AH86" s="263"/>
      <c r="AI86" s="265"/>
      <c r="AJ86" s="263"/>
      <c r="AK86" s="265"/>
      <c r="AL86" s="263"/>
      <c r="AM86" s="265"/>
      <c r="AN86" s="263"/>
      <c r="AO86" s="265"/>
      <c r="AP86" s="263"/>
      <c r="AQ86" s="265"/>
      <c r="AR86" s="263"/>
      <c r="AS86" s="265"/>
      <c r="AT86" s="263"/>
      <c r="AU86" s="265"/>
      <c r="AV86" s="263"/>
      <c r="AW86" s="265"/>
      <c r="AX86" s="263"/>
      <c r="AY86" s="265"/>
      <c r="AZ86" s="263"/>
      <c r="BA86" s="265"/>
      <c r="BB86" s="263"/>
      <c r="BC86" s="265"/>
      <c r="BD86" s="263"/>
      <c r="BE86" s="264"/>
      <c r="BF86" s="263"/>
      <c r="BG86" s="265"/>
      <c r="BH86" s="263"/>
      <c r="BI86" s="264"/>
      <c r="BJ86" s="263"/>
      <c r="BK86" s="267"/>
      <c r="BL86" s="263"/>
      <c r="BM86" s="267"/>
      <c r="BN86" s="263"/>
      <c r="BO86" s="267"/>
      <c r="BP86" s="263"/>
      <c r="BQ86" s="267"/>
      <c r="BR86" s="263"/>
      <c r="BS86" s="267"/>
      <c r="BT86" s="263"/>
      <c r="BU86" s="268"/>
      <c r="BV86" s="263"/>
      <c r="BW86" s="268"/>
      <c r="BX86" s="263"/>
      <c r="BY86" s="268"/>
      <c r="BZ86" s="263"/>
      <c r="CA86" s="505">
        <f t="shared" si="1640"/>
        <v>0</v>
      </c>
      <c r="CB86" s="504">
        <f t="shared" si="1641"/>
        <v>0</v>
      </c>
      <c r="CC86" s="171">
        <f t="shared" si="1642"/>
        <v>0</v>
      </c>
    </row>
    <row r="87" spans="1:81" ht="15.6" customHeight="1">
      <c r="A87" s="363" t="s">
        <v>222</v>
      </c>
      <c r="B87" s="607" t="s">
        <v>223</v>
      </c>
      <c r="C87" s="608"/>
      <c r="D87" s="608"/>
      <c r="E87" s="608"/>
      <c r="F87" s="364"/>
      <c r="G87" s="364"/>
      <c r="H87" s="364"/>
      <c r="I87" s="365"/>
      <c r="J87" s="233"/>
      <c r="K87" s="262"/>
      <c r="L87" s="263"/>
      <c r="M87" s="262"/>
      <c r="N87" s="263"/>
      <c r="O87" s="262"/>
      <c r="P87" s="263"/>
      <c r="Q87" s="262"/>
      <c r="R87" s="263"/>
      <c r="S87" s="262"/>
      <c r="T87" s="263"/>
      <c r="U87" s="262"/>
      <c r="V87" s="263"/>
      <c r="W87" s="264"/>
      <c r="X87" s="263"/>
      <c r="Y87" s="264"/>
      <c r="Z87" s="263"/>
      <c r="AA87" s="265"/>
      <c r="AB87" s="263"/>
      <c r="AC87" s="265"/>
      <c r="AD87" s="263"/>
      <c r="AE87" s="265"/>
      <c r="AF87" s="263"/>
      <c r="AG87" s="266"/>
      <c r="AH87" s="263"/>
      <c r="AI87" s="265"/>
      <c r="AJ87" s="263"/>
      <c r="AK87" s="265"/>
      <c r="AL87" s="263"/>
      <c r="AM87" s="265"/>
      <c r="AN87" s="263"/>
      <c r="AO87" s="265"/>
      <c r="AP87" s="263"/>
      <c r="AQ87" s="265"/>
      <c r="AR87" s="263"/>
      <c r="AS87" s="265"/>
      <c r="AT87" s="263"/>
      <c r="AU87" s="265"/>
      <c r="AV87" s="263"/>
      <c r="AW87" s="265"/>
      <c r="AX87" s="263"/>
      <c r="AY87" s="265"/>
      <c r="AZ87" s="263"/>
      <c r="BA87" s="265"/>
      <c r="BB87" s="263"/>
      <c r="BC87" s="265"/>
      <c r="BD87" s="263"/>
      <c r="BE87" s="264"/>
      <c r="BF87" s="263"/>
      <c r="BG87" s="265"/>
      <c r="BH87" s="263"/>
      <c r="BI87" s="264"/>
      <c r="BJ87" s="263"/>
      <c r="BK87" s="267"/>
      <c r="BL87" s="263"/>
      <c r="BM87" s="267"/>
      <c r="BN87" s="263"/>
      <c r="BO87" s="267"/>
      <c r="BP87" s="263"/>
      <c r="BQ87" s="267"/>
      <c r="BR87" s="263"/>
      <c r="BS87" s="267"/>
      <c r="BT87" s="263"/>
      <c r="BU87" s="268"/>
      <c r="BV87" s="263"/>
      <c r="BW87" s="268"/>
      <c r="BX87" s="263"/>
      <c r="BY87" s="268"/>
      <c r="BZ87" s="263"/>
      <c r="CA87" s="505">
        <f t="shared" si="1640"/>
        <v>0</v>
      </c>
      <c r="CB87" s="504">
        <f t="shared" si="1641"/>
        <v>0</v>
      </c>
      <c r="CC87" s="171">
        <f t="shared" si="1642"/>
        <v>0</v>
      </c>
    </row>
    <row r="88" spans="1:81" ht="26.4">
      <c r="A88" s="305" t="s">
        <v>224</v>
      </c>
      <c r="B88" s="341" t="s">
        <v>162</v>
      </c>
      <c r="C88" s="342"/>
      <c r="D88" s="305" t="s">
        <v>225</v>
      </c>
      <c r="E88" s="325" t="s">
        <v>226</v>
      </c>
      <c r="F88" s="305" t="s">
        <v>186</v>
      </c>
      <c r="G88" s="313">
        <v>16694.62</v>
      </c>
      <c r="H88" s="326">
        <v>0.49</v>
      </c>
      <c r="I88" s="293">
        <v>8180.36</v>
      </c>
      <c r="J88" s="275">
        <f t="shared" ref="J88:J93" si="1810">+I88/$I$467</f>
        <v>1.0512219973308984E-4</v>
      </c>
      <c r="K88" s="262"/>
      <c r="L88" s="263">
        <f t="shared" ref="L88:N93" si="1811">ROUND(K88*$I88,2)</f>
        <v>0</v>
      </c>
      <c r="M88" s="262"/>
      <c r="N88" s="263">
        <f t="shared" si="1811"/>
        <v>0</v>
      </c>
      <c r="O88" s="262"/>
      <c r="P88" s="263">
        <f t="shared" ref="P88" si="1812">ROUND(O88*$I88,2)</f>
        <v>0</v>
      </c>
      <c r="Q88" s="262"/>
      <c r="R88" s="263">
        <f t="shared" ref="R88" si="1813">ROUND(Q88*$I88,2)</f>
        <v>0</v>
      </c>
      <c r="S88" s="262"/>
      <c r="T88" s="263">
        <f t="shared" ref="T88" si="1814">ROUND(S88*$I88,2)</f>
        <v>0</v>
      </c>
      <c r="U88" s="262"/>
      <c r="V88" s="263">
        <f t="shared" ref="V88" si="1815">ROUND(U88*$I88,2)</f>
        <v>0</v>
      </c>
      <c r="W88" s="264">
        <v>1</v>
      </c>
      <c r="X88" s="263">
        <f t="shared" ref="X88" si="1816">ROUND(W88*$I88,2)</f>
        <v>8180.36</v>
      </c>
      <c r="Y88" s="264"/>
      <c r="Z88" s="263">
        <f t="shared" ref="Z88" si="1817">ROUND(Y88*$I88,2)</f>
        <v>0</v>
      </c>
      <c r="AA88" s="265"/>
      <c r="AB88" s="263">
        <f t="shared" ref="AB88" si="1818">ROUND(AA88*$I88,2)</f>
        <v>0</v>
      </c>
      <c r="AC88" s="265"/>
      <c r="AD88" s="263">
        <f t="shared" ref="AD88" si="1819">ROUND(AC88*$I88,2)</f>
        <v>0</v>
      </c>
      <c r="AE88" s="265"/>
      <c r="AF88" s="263">
        <f t="shared" ref="AF88" si="1820">ROUND(AE88*$I88,2)</f>
        <v>0</v>
      </c>
      <c r="AG88" s="266"/>
      <c r="AH88" s="263">
        <f t="shared" ref="AH88" si="1821">ROUND(AG88*$I88,2)</f>
        <v>0</v>
      </c>
      <c r="AI88" s="265"/>
      <c r="AJ88" s="263">
        <f t="shared" ref="AJ88" si="1822">ROUND(AI88*$I88,2)</f>
        <v>0</v>
      </c>
      <c r="AK88" s="265"/>
      <c r="AL88" s="263">
        <f t="shared" ref="AL88" si="1823">ROUND(AK88*$I88,2)</f>
        <v>0</v>
      </c>
      <c r="AM88" s="265"/>
      <c r="AN88" s="263">
        <f t="shared" ref="AN88" si="1824">ROUND(AM88*$I88,2)</f>
        <v>0</v>
      </c>
      <c r="AO88" s="265"/>
      <c r="AP88" s="263">
        <f t="shared" ref="AP88" si="1825">ROUND(AO88*$I88,2)</f>
        <v>0</v>
      </c>
      <c r="AQ88" s="265"/>
      <c r="AR88" s="263">
        <f t="shared" ref="AR88" si="1826">ROUND(AQ88*$I88,2)</f>
        <v>0</v>
      </c>
      <c r="AS88" s="265"/>
      <c r="AT88" s="263">
        <f t="shared" ref="AT88" si="1827">ROUND(AS88*$I88,2)</f>
        <v>0</v>
      </c>
      <c r="AU88" s="265"/>
      <c r="AV88" s="263">
        <f t="shared" ref="AV88" si="1828">ROUND(AU88*$I88,2)</f>
        <v>0</v>
      </c>
      <c r="AW88" s="265"/>
      <c r="AX88" s="263">
        <f t="shared" ref="AX88" si="1829">ROUND(AW88*$I88,2)</f>
        <v>0</v>
      </c>
      <c r="AY88" s="265"/>
      <c r="AZ88" s="263">
        <f t="shared" ref="AZ88" si="1830">ROUND(AY88*$I88,2)</f>
        <v>0</v>
      </c>
      <c r="BA88" s="265"/>
      <c r="BB88" s="263">
        <f t="shared" ref="BB88" si="1831">ROUND(BA88*$I88,2)</f>
        <v>0</v>
      </c>
      <c r="BC88" s="265"/>
      <c r="BD88" s="263">
        <f t="shared" ref="BD88" si="1832">ROUND(BC88*$I88,2)</f>
        <v>0</v>
      </c>
      <c r="BE88" s="264"/>
      <c r="BF88" s="263">
        <f t="shared" ref="BF88" si="1833">ROUND(BE88*$I88,2)</f>
        <v>0</v>
      </c>
      <c r="BG88" s="265"/>
      <c r="BH88" s="263">
        <f t="shared" ref="BH88" si="1834">ROUND(BG88*$I88,2)</f>
        <v>0</v>
      </c>
      <c r="BI88" s="264"/>
      <c r="BJ88" s="263">
        <f t="shared" ref="BJ88" si="1835">ROUND(BI88*$I88,2)</f>
        <v>0</v>
      </c>
      <c r="BK88" s="267"/>
      <c r="BL88" s="263">
        <f t="shared" ref="BL88" si="1836">ROUND(BK88*$I88,2)</f>
        <v>0</v>
      </c>
      <c r="BM88" s="267"/>
      <c r="BN88" s="263">
        <f t="shared" ref="BN88" si="1837">ROUND(BM88*$I88,2)</f>
        <v>0</v>
      </c>
      <c r="BO88" s="267"/>
      <c r="BP88" s="263">
        <f t="shared" ref="BP88" si="1838">ROUND(BO88*$I88,2)</f>
        <v>0</v>
      </c>
      <c r="BQ88" s="267"/>
      <c r="BR88" s="263">
        <f t="shared" ref="BR88" si="1839">ROUND(BQ88*$I88,2)</f>
        <v>0</v>
      </c>
      <c r="BS88" s="267"/>
      <c r="BT88" s="263">
        <f t="shared" ref="BT88" si="1840">ROUND(BS88*$I88,2)</f>
        <v>0</v>
      </c>
      <c r="BU88" s="268"/>
      <c r="BV88" s="263">
        <f t="shared" ref="BV88" si="1841">ROUND(BU88*$I88,2)</f>
        <v>0</v>
      </c>
      <c r="BW88" s="268"/>
      <c r="BX88" s="263">
        <f t="shared" ref="BX88" si="1842">ROUND(BW88*$I88,2)</f>
        <v>0</v>
      </c>
      <c r="BY88" s="268"/>
      <c r="BZ88" s="263">
        <f t="shared" ref="BZ88" si="1843">ROUND(BY88*$I88,2)</f>
        <v>0</v>
      </c>
      <c r="CA88" s="505">
        <f t="shared" si="1640"/>
        <v>1</v>
      </c>
      <c r="CB88" s="504">
        <f t="shared" si="1641"/>
        <v>8180.36</v>
      </c>
      <c r="CC88" s="171">
        <f t="shared" si="1642"/>
        <v>0</v>
      </c>
    </row>
    <row r="89" spans="1:81" ht="66">
      <c r="A89" s="305" t="s">
        <v>227</v>
      </c>
      <c r="B89" s="341" t="s">
        <v>162</v>
      </c>
      <c r="C89" s="342"/>
      <c r="D89" s="305" t="s">
        <v>713</v>
      </c>
      <c r="E89" s="325" t="s">
        <v>712</v>
      </c>
      <c r="F89" s="305" t="s">
        <v>210</v>
      </c>
      <c r="G89" s="313">
        <v>40701</v>
      </c>
      <c r="H89" s="326">
        <v>3.13</v>
      </c>
      <c r="I89" s="293">
        <v>127394.13</v>
      </c>
      <c r="J89" s="275">
        <f t="shared" si="1810"/>
        <v>1.637085798019062E-3</v>
      </c>
      <c r="K89" s="262"/>
      <c r="L89" s="263">
        <f t="shared" si="1811"/>
        <v>0</v>
      </c>
      <c r="M89" s="262"/>
      <c r="N89" s="263">
        <f t="shared" si="1811"/>
        <v>0</v>
      </c>
      <c r="O89" s="262"/>
      <c r="P89" s="263">
        <f t="shared" ref="P89" si="1844">ROUND(O89*$I89,2)</f>
        <v>0</v>
      </c>
      <c r="Q89" s="262"/>
      <c r="R89" s="263">
        <f t="shared" ref="R89" si="1845">ROUND(Q89*$I89,2)</f>
        <v>0</v>
      </c>
      <c r="S89" s="262"/>
      <c r="T89" s="263">
        <f t="shared" ref="T89" si="1846">ROUND(S89*$I89,2)</f>
        <v>0</v>
      </c>
      <c r="U89" s="262"/>
      <c r="V89" s="263">
        <f t="shared" ref="V89" si="1847">ROUND(U89*$I89,2)</f>
        <v>0</v>
      </c>
      <c r="W89" s="264">
        <v>0.6</v>
      </c>
      <c r="X89" s="263">
        <f t="shared" ref="X89" si="1848">ROUND(W89*$I89,2)</f>
        <v>76436.479999999996</v>
      </c>
      <c r="Y89" s="264">
        <v>0.4</v>
      </c>
      <c r="Z89" s="263">
        <f t="shared" ref="Z89" si="1849">ROUND(Y89*$I89,2)</f>
        <v>50957.65</v>
      </c>
      <c r="AA89" s="265"/>
      <c r="AB89" s="263">
        <f t="shared" ref="AB89" si="1850">ROUND(AA89*$I89,2)</f>
        <v>0</v>
      </c>
      <c r="AC89" s="265"/>
      <c r="AD89" s="263">
        <f t="shared" ref="AD89" si="1851">ROUND(AC89*$I89,2)</f>
        <v>0</v>
      </c>
      <c r="AE89" s="265"/>
      <c r="AF89" s="263">
        <f t="shared" ref="AF89" si="1852">ROUND(AE89*$I89,2)</f>
        <v>0</v>
      </c>
      <c r="AG89" s="266"/>
      <c r="AH89" s="263">
        <f t="shared" ref="AH89" si="1853">ROUND(AG89*$I89,2)</f>
        <v>0</v>
      </c>
      <c r="AI89" s="265"/>
      <c r="AJ89" s="263">
        <f t="shared" ref="AJ89" si="1854">ROUND(AI89*$I89,2)</f>
        <v>0</v>
      </c>
      <c r="AK89" s="265"/>
      <c r="AL89" s="263">
        <f t="shared" ref="AL89" si="1855">ROUND(AK89*$I89,2)</f>
        <v>0</v>
      </c>
      <c r="AM89" s="265"/>
      <c r="AN89" s="263">
        <f t="shared" ref="AN89" si="1856">ROUND(AM89*$I89,2)</f>
        <v>0</v>
      </c>
      <c r="AO89" s="265"/>
      <c r="AP89" s="263">
        <f t="shared" ref="AP89" si="1857">ROUND(AO89*$I89,2)</f>
        <v>0</v>
      </c>
      <c r="AQ89" s="265"/>
      <c r="AR89" s="263">
        <f t="shared" ref="AR89" si="1858">ROUND(AQ89*$I89,2)</f>
        <v>0</v>
      </c>
      <c r="AS89" s="265"/>
      <c r="AT89" s="263">
        <f t="shared" ref="AT89" si="1859">ROUND(AS89*$I89,2)</f>
        <v>0</v>
      </c>
      <c r="AU89" s="265"/>
      <c r="AV89" s="263">
        <f t="shared" ref="AV89" si="1860">ROUND(AU89*$I89,2)</f>
        <v>0</v>
      </c>
      <c r="AW89" s="265"/>
      <c r="AX89" s="263">
        <f t="shared" ref="AX89" si="1861">ROUND(AW89*$I89,2)</f>
        <v>0</v>
      </c>
      <c r="AY89" s="265"/>
      <c r="AZ89" s="263">
        <f t="shared" ref="AZ89" si="1862">ROUND(AY89*$I89,2)</f>
        <v>0</v>
      </c>
      <c r="BA89" s="265"/>
      <c r="BB89" s="263">
        <f t="shared" ref="BB89" si="1863">ROUND(BA89*$I89,2)</f>
        <v>0</v>
      </c>
      <c r="BC89" s="265"/>
      <c r="BD89" s="263">
        <f t="shared" ref="BD89" si="1864">ROUND(BC89*$I89,2)</f>
        <v>0</v>
      </c>
      <c r="BE89" s="264"/>
      <c r="BF89" s="263">
        <f t="shared" ref="BF89" si="1865">ROUND(BE89*$I89,2)</f>
        <v>0</v>
      </c>
      <c r="BG89" s="265"/>
      <c r="BH89" s="263">
        <f t="shared" ref="BH89" si="1866">ROUND(BG89*$I89,2)</f>
        <v>0</v>
      </c>
      <c r="BI89" s="264"/>
      <c r="BJ89" s="263">
        <f t="shared" ref="BJ89" si="1867">ROUND(BI89*$I89,2)</f>
        <v>0</v>
      </c>
      <c r="BK89" s="267"/>
      <c r="BL89" s="263">
        <f t="shared" ref="BL89" si="1868">ROUND(BK89*$I89,2)</f>
        <v>0</v>
      </c>
      <c r="BM89" s="267"/>
      <c r="BN89" s="263">
        <f t="shared" ref="BN89" si="1869">ROUND(BM89*$I89,2)</f>
        <v>0</v>
      </c>
      <c r="BO89" s="267"/>
      <c r="BP89" s="263">
        <f t="shared" ref="BP89" si="1870">ROUND(BO89*$I89,2)</f>
        <v>0</v>
      </c>
      <c r="BQ89" s="267"/>
      <c r="BR89" s="263">
        <f t="shared" ref="BR89" si="1871">ROUND(BQ89*$I89,2)</f>
        <v>0</v>
      </c>
      <c r="BS89" s="267"/>
      <c r="BT89" s="263">
        <f t="shared" ref="BT89" si="1872">ROUND(BS89*$I89,2)</f>
        <v>0</v>
      </c>
      <c r="BU89" s="268"/>
      <c r="BV89" s="263">
        <f t="shared" ref="BV89" si="1873">ROUND(BU89*$I89,2)</f>
        <v>0</v>
      </c>
      <c r="BW89" s="268"/>
      <c r="BX89" s="263">
        <f t="shared" ref="BX89" si="1874">ROUND(BW89*$I89,2)</f>
        <v>0</v>
      </c>
      <c r="BY89" s="268"/>
      <c r="BZ89" s="263">
        <f t="shared" ref="BZ89" si="1875">ROUND(BY89*$I89,2)</f>
        <v>0</v>
      </c>
      <c r="CA89" s="505">
        <f t="shared" si="1640"/>
        <v>1</v>
      </c>
      <c r="CB89" s="504">
        <f t="shared" si="1641"/>
        <v>127394.13</v>
      </c>
      <c r="CC89" s="171">
        <f t="shared" si="1642"/>
        <v>0</v>
      </c>
    </row>
    <row r="90" spans="1:81" ht="31.2" customHeight="1">
      <c r="A90" s="305" t="s">
        <v>228</v>
      </c>
      <c r="B90" s="341" t="s">
        <v>162</v>
      </c>
      <c r="C90" s="342"/>
      <c r="D90" s="305">
        <v>72875</v>
      </c>
      <c r="E90" s="325" t="s">
        <v>901</v>
      </c>
      <c r="F90" s="305" t="s">
        <v>229</v>
      </c>
      <c r="G90" s="313">
        <v>374762.88</v>
      </c>
      <c r="H90" s="326">
        <v>1.35</v>
      </c>
      <c r="I90" s="293">
        <v>505929.89</v>
      </c>
      <c r="J90" s="275">
        <f t="shared" si="1810"/>
        <v>6.5014819577035943E-3</v>
      </c>
      <c r="K90" s="262"/>
      <c r="L90" s="263">
        <f t="shared" si="1811"/>
        <v>0</v>
      </c>
      <c r="M90" s="262"/>
      <c r="N90" s="263">
        <f t="shared" si="1811"/>
        <v>0</v>
      </c>
      <c r="O90" s="262"/>
      <c r="P90" s="263">
        <f t="shared" ref="P90" si="1876">ROUND(O90*$I90,2)</f>
        <v>0</v>
      </c>
      <c r="Q90" s="262"/>
      <c r="R90" s="263">
        <f t="shared" ref="R90" si="1877">ROUND(Q90*$I90,2)</f>
        <v>0</v>
      </c>
      <c r="S90" s="262"/>
      <c r="T90" s="263">
        <f t="shared" ref="T90" si="1878">ROUND(S90*$I90,2)</f>
        <v>0</v>
      </c>
      <c r="U90" s="262"/>
      <c r="V90" s="263">
        <f t="shared" ref="V90" si="1879">ROUND(U90*$I90,2)</f>
        <v>0</v>
      </c>
      <c r="W90" s="264">
        <v>0.6</v>
      </c>
      <c r="X90" s="263">
        <f t="shared" ref="X90" si="1880">ROUND(W90*$I90,2)</f>
        <v>303557.93</v>
      </c>
      <c r="Y90" s="264">
        <v>0.4</v>
      </c>
      <c r="Z90" s="263">
        <f t="shared" ref="Z90" si="1881">ROUND(Y90*$I90,2)</f>
        <v>202371.96</v>
      </c>
      <c r="AA90" s="265"/>
      <c r="AB90" s="263">
        <f t="shared" ref="AB90" si="1882">ROUND(AA90*$I90,2)</f>
        <v>0</v>
      </c>
      <c r="AC90" s="265"/>
      <c r="AD90" s="263">
        <f t="shared" ref="AD90" si="1883">ROUND(AC90*$I90,2)</f>
        <v>0</v>
      </c>
      <c r="AE90" s="265"/>
      <c r="AF90" s="263">
        <f t="shared" ref="AF90" si="1884">ROUND(AE90*$I90,2)</f>
        <v>0</v>
      </c>
      <c r="AG90" s="266"/>
      <c r="AH90" s="263">
        <f t="shared" ref="AH90" si="1885">ROUND(AG90*$I90,2)</f>
        <v>0</v>
      </c>
      <c r="AI90" s="265"/>
      <c r="AJ90" s="263">
        <f t="shared" ref="AJ90" si="1886">ROUND(AI90*$I90,2)</f>
        <v>0</v>
      </c>
      <c r="AK90" s="265"/>
      <c r="AL90" s="263">
        <f t="shared" ref="AL90" si="1887">ROUND(AK90*$I90,2)</f>
        <v>0</v>
      </c>
      <c r="AM90" s="265"/>
      <c r="AN90" s="263">
        <f t="shared" ref="AN90" si="1888">ROUND(AM90*$I90,2)</f>
        <v>0</v>
      </c>
      <c r="AO90" s="265"/>
      <c r="AP90" s="263">
        <f t="shared" ref="AP90" si="1889">ROUND(AO90*$I90,2)</f>
        <v>0</v>
      </c>
      <c r="AQ90" s="265"/>
      <c r="AR90" s="263">
        <f t="shared" ref="AR90" si="1890">ROUND(AQ90*$I90,2)</f>
        <v>0</v>
      </c>
      <c r="AS90" s="265"/>
      <c r="AT90" s="263">
        <f t="shared" ref="AT90" si="1891">ROUND(AS90*$I90,2)</f>
        <v>0</v>
      </c>
      <c r="AU90" s="265"/>
      <c r="AV90" s="263">
        <f t="shared" ref="AV90" si="1892">ROUND(AU90*$I90,2)</f>
        <v>0</v>
      </c>
      <c r="AW90" s="265"/>
      <c r="AX90" s="263">
        <f t="shared" ref="AX90" si="1893">ROUND(AW90*$I90,2)</f>
        <v>0</v>
      </c>
      <c r="AY90" s="265"/>
      <c r="AZ90" s="263">
        <f t="shared" ref="AZ90" si="1894">ROUND(AY90*$I90,2)</f>
        <v>0</v>
      </c>
      <c r="BA90" s="265"/>
      <c r="BB90" s="263">
        <f t="shared" ref="BB90" si="1895">ROUND(BA90*$I90,2)</f>
        <v>0</v>
      </c>
      <c r="BC90" s="265"/>
      <c r="BD90" s="263">
        <f t="shared" ref="BD90" si="1896">ROUND(BC90*$I90,2)</f>
        <v>0</v>
      </c>
      <c r="BE90" s="264"/>
      <c r="BF90" s="263">
        <f t="shared" ref="BF90" si="1897">ROUND(BE90*$I90,2)</f>
        <v>0</v>
      </c>
      <c r="BG90" s="265"/>
      <c r="BH90" s="263">
        <f t="shared" ref="BH90" si="1898">ROUND(BG90*$I90,2)</f>
        <v>0</v>
      </c>
      <c r="BI90" s="264"/>
      <c r="BJ90" s="263">
        <f t="shared" ref="BJ90" si="1899">ROUND(BI90*$I90,2)</f>
        <v>0</v>
      </c>
      <c r="BK90" s="267"/>
      <c r="BL90" s="263">
        <f t="shared" ref="BL90" si="1900">ROUND(BK90*$I90,2)</f>
        <v>0</v>
      </c>
      <c r="BM90" s="267"/>
      <c r="BN90" s="263">
        <f t="shared" ref="BN90" si="1901">ROUND(BM90*$I90,2)</f>
        <v>0</v>
      </c>
      <c r="BO90" s="267"/>
      <c r="BP90" s="263">
        <f t="shared" ref="BP90" si="1902">ROUND(BO90*$I90,2)</f>
        <v>0</v>
      </c>
      <c r="BQ90" s="267"/>
      <c r="BR90" s="263">
        <f t="shared" ref="BR90" si="1903">ROUND(BQ90*$I90,2)</f>
        <v>0</v>
      </c>
      <c r="BS90" s="267"/>
      <c r="BT90" s="263">
        <f t="shared" ref="BT90" si="1904">ROUND(BS90*$I90,2)</f>
        <v>0</v>
      </c>
      <c r="BU90" s="268"/>
      <c r="BV90" s="263">
        <f t="shared" ref="BV90" si="1905">ROUND(BU90*$I90,2)</f>
        <v>0</v>
      </c>
      <c r="BW90" s="268"/>
      <c r="BX90" s="263">
        <f t="shared" ref="BX90" si="1906">ROUND(BW90*$I90,2)</f>
        <v>0</v>
      </c>
      <c r="BY90" s="268"/>
      <c r="BZ90" s="263">
        <f t="shared" ref="BZ90" si="1907">ROUND(BY90*$I90,2)</f>
        <v>0</v>
      </c>
      <c r="CA90" s="505">
        <f t="shared" si="1640"/>
        <v>1</v>
      </c>
      <c r="CB90" s="504">
        <f t="shared" si="1641"/>
        <v>505929.89</v>
      </c>
      <c r="CC90" s="171">
        <f t="shared" si="1642"/>
        <v>0</v>
      </c>
    </row>
    <row r="91" spans="1:81" ht="26.4">
      <c r="A91" s="305" t="s">
        <v>230</v>
      </c>
      <c r="B91" s="341" t="s">
        <v>162</v>
      </c>
      <c r="C91" s="342"/>
      <c r="D91" s="305">
        <v>83344</v>
      </c>
      <c r="E91" s="286" t="s">
        <v>231</v>
      </c>
      <c r="F91" s="305" t="s">
        <v>210</v>
      </c>
      <c r="G91" s="313">
        <v>46845.36</v>
      </c>
      <c r="H91" s="326">
        <v>0.91</v>
      </c>
      <c r="I91" s="293">
        <v>42629.279999999999</v>
      </c>
      <c r="J91" s="275">
        <f t="shared" si="1810"/>
        <v>5.4781008251932831E-4</v>
      </c>
      <c r="K91" s="262"/>
      <c r="L91" s="263">
        <f t="shared" si="1811"/>
        <v>0</v>
      </c>
      <c r="M91" s="262"/>
      <c r="N91" s="263">
        <f t="shared" si="1811"/>
        <v>0</v>
      </c>
      <c r="O91" s="262"/>
      <c r="P91" s="263">
        <f t="shared" ref="P91" si="1908">ROUND(O91*$I91,2)</f>
        <v>0</v>
      </c>
      <c r="Q91" s="262"/>
      <c r="R91" s="263">
        <f t="shared" ref="R91" si="1909">ROUND(Q91*$I91,2)</f>
        <v>0</v>
      </c>
      <c r="S91" s="262"/>
      <c r="T91" s="263">
        <f t="shared" ref="T91" si="1910">ROUND(S91*$I91,2)</f>
        <v>0</v>
      </c>
      <c r="U91" s="262"/>
      <c r="V91" s="263">
        <f t="shared" ref="V91" si="1911">ROUND(U91*$I91,2)</f>
        <v>0</v>
      </c>
      <c r="W91" s="264">
        <v>0.6</v>
      </c>
      <c r="X91" s="263">
        <f t="shared" ref="X91" si="1912">ROUND(W91*$I91,2)</f>
        <v>25577.57</v>
      </c>
      <c r="Y91" s="264">
        <v>0.4</v>
      </c>
      <c r="Z91" s="263">
        <f t="shared" ref="Z91" si="1913">ROUND(Y91*$I91,2)</f>
        <v>17051.71</v>
      </c>
      <c r="AA91" s="265"/>
      <c r="AB91" s="263">
        <f t="shared" ref="AB91" si="1914">ROUND(AA91*$I91,2)</f>
        <v>0</v>
      </c>
      <c r="AC91" s="265"/>
      <c r="AD91" s="263">
        <f t="shared" ref="AD91" si="1915">ROUND(AC91*$I91,2)</f>
        <v>0</v>
      </c>
      <c r="AE91" s="265"/>
      <c r="AF91" s="263">
        <f t="shared" ref="AF91" si="1916">ROUND(AE91*$I91,2)</f>
        <v>0</v>
      </c>
      <c r="AG91" s="266"/>
      <c r="AH91" s="263">
        <f t="shared" ref="AH91" si="1917">ROUND(AG91*$I91,2)</f>
        <v>0</v>
      </c>
      <c r="AI91" s="265"/>
      <c r="AJ91" s="263">
        <f t="shared" ref="AJ91" si="1918">ROUND(AI91*$I91,2)</f>
        <v>0</v>
      </c>
      <c r="AK91" s="265"/>
      <c r="AL91" s="263">
        <f t="shared" ref="AL91" si="1919">ROUND(AK91*$I91,2)</f>
        <v>0</v>
      </c>
      <c r="AM91" s="265"/>
      <c r="AN91" s="263">
        <f t="shared" ref="AN91" si="1920">ROUND(AM91*$I91,2)</f>
        <v>0</v>
      </c>
      <c r="AO91" s="265"/>
      <c r="AP91" s="263">
        <f t="shared" ref="AP91" si="1921">ROUND(AO91*$I91,2)</f>
        <v>0</v>
      </c>
      <c r="AQ91" s="265"/>
      <c r="AR91" s="263">
        <f t="shared" ref="AR91" si="1922">ROUND(AQ91*$I91,2)</f>
        <v>0</v>
      </c>
      <c r="AS91" s="265"/>
      <c r="AT91" s="263">
        <f t="shared" ref="AT91" si="1923">ROUND(AS91*$I91,2)</f>
        <v>0</v>
      </c>
      <c r="AU91" s="265"/>
      <c r="AV91" s="263">
        <f t="shared" ref="AV91" si="1924">ROUND(AU91*$I91,2)</f>
        <v>0</v>
      </c>
      <c r="AW91" s="265"/>
      <c r="AX91" s="263">
        <f t="shared" ref="AX91" si="1925">ROUND(AW91*$I91,2)</f>
        <v>0</v>
      </c>
      <c r="AY91" s="265"/>
      <c r="AZ91" s="263">
        <f t="shared" ref="AZ91" si="1926">ROUND(AY91*$I91,2)</f>
        <v>0</v>
      </c>
      <c r="BA91" s="265"/>
      <c r="BB91" s="263">
        <f t="shared" ref="BB91" si="1927">ROUND(BA91*$I91,2)</f>
        <v>0</v>
      </c>
      <c r="BC91" s="265"/>
      <c r="BD91" s="263">
        <f t="shared" ref="BD91" si="1928">ROUND(BC91*$I91,2)</f>
        <v>0</v>
      </c>
      <c r="BE91" s="264"/>
      <c r="BF91" s="263">
        <f t="shared" ref="BF91" si="1929">ROUND(BE91*$I91,2)</f>
        <v>0</v>
      </c>
      <c r="BG91" s="265"/>
      <c r="BH91" s="263">
        <f t="shared" ref="BH91" si="1930">ROUND(BG91*$I91,2)</f>
        <v>0</v>
      </c>
      <c r="BI91" s="264"/>
      <c r="BJ91" s="263">
        <f t="shared" ref="BJ91" si="1931">ROUND(BI91*$I91,2)</f>
        <v>0</v>
      </c>
      <c r="BK91" s="267"/>
      <c r="BL91" s="263">
        <f t="shared" ref="BL91" si="1932">ROUND(BK91*$I91,2)</f>
        <v>0</v>
      </c>
      <c r="BM91" s="267"/>
      <c r="BN91" s="263">
        <f t="shared" ref="BN91" si="1933">ROUND(BM91*$I91,2)</f>
        <v>0</v>
      </c>
      <c r="BO91" s="267"/>
      <c r="BP91" s="263">
        <f t="shared" ref="BP91" si="1934">ROUND(BO91*$I91,2)</f>
        <v>0</v>
      </c>
      <c r="BQ91" s="267"/>
      <c r="BR91" s="263">
        <f t="shared" ref="BR91" si="1935">ROUND(BQ91*$I91,2)</f>
        <v>0</v>
      </c>
      <c r="BS91" s="267"/>
      <c r="BT91" s="263">
        <f t="shared" ref="BT91" si="1936">ROUND(BS91*$I91,2)</f>
        <v>0</v>
      </c>
      <c r="BU91" s="268"/>
      <c r="BV91" s="263">
        <f t="shared" ref="BV91" si="1937">ROUND(BU91*$I91,2)</f>
        <v>0</v>
      </c>
      <c r="BW91" s="268"/>
      <c r="BX91" s="263">
        <f t="shared" ref="BX91" si="1938">ROUND(BW91*$I91,2)</f>
        <v>0</v>
      </c>
      <c r="BY91" s="268"/>
      <c r="BZ91" s="263">
        <f t="shared" ref="BZ91" si="1939">ROUND(BY91*$I91,2)</f>
        <v>0</v>
      </c>
      <c r="CA91" s="505">
        <f t="shared" si="1640"/>
        <v>1</v>
      </c>
      <c r="CB91" s="504">
        <f t="shared" si="1641"/>
        <v>42629.279999999999</v>
      </c>
      <c r="CC91" s="171">
        <f t="shared" si="1642"/>
        <v>0</v>
      </c>
    </row>
    <row r="92" spans="1:81" ht="39.6">
      <c r="A92" s="305" t="s">
        <v>232</v>
      </c>
      <c r="B92" s="341" t="s">
        <v>162</v>
      </c>
      <c r="C92" s="342"/>
      <c r="D92" s="366" t="s">
        <v>233</v>
      </c>
      <c r="E92" s="286" t="s">
        <v>234</v>
      </c>
      <c r="F92" s="291" t="s">
        <v>210</v>
      </c>
      <c r="G92" s="313">
        <v>1663.2</v>
      </c>
      <c r="H92" s="292">
        <v>4.5599999999999996</v>
      </c>
      <c r="I92" s="293">
        <v>7584.19</v>
      </c>
      <c r="J92" s="275">
        <f t="shared" si="1810"/>
        <v>9.7461081907605855E-5</v>
      </c>
      <c r="K92" s="262"/>
      <c r="L92" s="263">
        <f t="shared" si="1811"/>
        <v>0</v>
      </c>
      <c r="M92" s="262"/>
      <c r="N92" s="263">
        <f t="shared" si="1811"/>
        <v>0</v>
      </c>
      <c r="O92" s="262"/>
      <c r="P92" s="263">
        <f t="shared" ref="P92" si="1940">ROUND(O92*$I92,2)</f>
        <v>0</v>
      </c>
      <c r="Q92" s="262"/>
      <c r="R92" s="263">
        <f t="shared" ref="R92" si="1941">ROUND(Q92*$I92,2)</f>
        <v>0</v>
      </c>
      <c r="S92" s="262"/>
      <c r="T92" s="263">
        <f t="shared" ref="T92" si="1942">ROUND(S92*$I92,2)</f>
        <v>0</v>
      </c>
      <c r="U92" s="262"/>
      <c r="V92" s="263">
        <f t="shared" ref="V92" si="1943">ROUND(U92*$I92,2)</f>
        <v>0</v>
      </c>
      <c r="W92" s="264"/>
      <c r="X92" s="263">
        <f t="shared" ref="X92" si="1944">ROUND(W92*$I92,2)</f>
        <v>0</v>
      </c>
      <c r="Y92" s="264"/>
      <c r="Z92" s="263">
        <f t="shared" ref="Z92" si="1945">ROUND(Y92*$I92,2)</f>
        <v>0</v>
      </c>
      <c r="AA92" s="265"/>
      <c r="AB92" s="263">
        <f t="shared" ref="AB92" si="1946">ROUND(AA92*$I92,2)</f>
        <v>0</v>
      </c>
      <c r="AC92" s="265"/>
      <c r="AD92" s="263">
        <f t="shared" ref="AD92" si="1947">ROUND(AC92*$I92,2)</f>
        <v>0</v>
      </c>
      <c r="AE92" s="266">
        <v>0.5</v>
      </c>
      <c r="AF92" s="263">
        <f t="shared" ref="AF92" si="1948">ROUND(AE92*$I92,2)</f>
        <v>3792.1</v>
      </c>
      <c r="AG92" s="266"/>
      <c r="AH92" s="263">
        <f t="shared" ref="AH92" si="1949">ROUND(AG92*$I92,2)</f>
        <v>0</v>
      </c>
      <c r="AI92" s="265"/>
      <c r="AJ92" s="263">
        <f t="shared" ref="AJ92" si="1950">ROUND(AI92*$I92,2)</f>
        <v>0</v>
      </c>
      <c r="AK92" s="265"/>
      <c r="AL92" s="263">
        <f t="shared" ref="AL92" si="1951">ROUND(AK92*$I92,2)</f>
        <v>0</v>
      </c>
      <c r="AM92" s="265"/>
      <c r="AN92" s="263">
        <f t="shared" ref="AN92" si="1952">ROUND(AM92*$I92,2)</f>
        <v>0</v>
      </c>
      <c r="AO92" s="265"/>
      <c r="AP92" s="263">
        <f t="shared" ref="AP92" si="1953">ROUND(AO92*$I92,2)</f>
        <v>0</v>
      </c>
      <c r="AQ92" s="265"/>
      <c r="AR92" s="263">
        <f t="shared" ref="AR92" si="1954">ROUND(AQ92*$I92,2)</f>
        <v>0</v>
      </c>
      <c r="AS92" s="265"/>
      <c r="AT92" s="263">
        <f t="shared" ref="AT92" si="1955">ROUND(AS92*$I92,2)</f>
        <v>0</v>
      </c>
      <c r="AU92" s="265"/>
      <c r="AV92" s="263">
        <f t="shared" ref="AV92" si="1956">ROUND(AU92*$I92,2)</f>
        <v>0</v>
      </c>
      <c r="AW92" s="265"/>
      <c r="AX92" s="263">
        <f t="shared" ref="AX92" si="1957">ROUND(AW92*$I92,2)</f>
        <v>0</v>
      </c>
      <c r="AY92" s="265"/>
      <c r="AZ92" s="263">
        <f t="shared" ref="AZ92" si="1958">ROUND(AY92*$I92,2)</f>
        <v>0</v>
      </c>
      <c r="BA92" s="265"/>
      <c r="BB92" s="263">
        <f t="shared" ref="BB92" si="1959">ROUND(BA92*$I92,2)</f>
        <v>0</v>
      </c>
      <c r="BC92" s="265"/>
      <c r="BD92" s="263">
        <f t="shared" ref="BD92" si="1960">ROUND(BC92*$I92,2)</f>
        <v>0</v>
      </c>
      <c r="BE92" s="264">
        <v>0.5</v>
      </c>
      <c r="BF92" s="263">
        <f t="shared" ref="BF92" si="1961">ROUND(BE92*$I92,2)</f>
        <v>3792.1</v>
      </c>
      <c r="BG92" s="265"/>
      <c r="BH92" s="263">
        <f t="shared" ref="BH92" si="1962">ROUND(BG92*$I92,2)</f>
        <v>0</v>
      </c>
      <c r="BI92" s="264"/>
      <c r="BJ92" s="263">
        <f t="shared" ref="BJ92" si="1963">ROUND(BI92*$I92,2)</f>
        <v>0</v>
      </c>
      <c r="BK92" s="267"/>
      <c r="BL92" s="263">
        <f t="shared" ref="BL92" si="1964">ROUND(BK92*$I92,2)</f>
        <v>0</v>
      </c>
      <c r="BM92" s="267"/>
      <c r="BN92" s="263">
        <f t="shared" ref="BN92" si="1965">ROUND(BM92*$I92,2)</f>
        <v>0</v>
      </c>
      <c r="BO92" s="267"/>
      <c r="BP92" s="263">
        <f t="shared" ref="BP92" si="1966">ROUND(BO92*$I92,2)</f>
        <v>0</v>
      </c>
      <c r="BQ92" s="267"/>
      <c r="BR92" s="263">
        <f t="shared" ref="BR92" si="1967">ROUND(BQ92*$I92,2)</f>
        <v>0</v>
      </c>
      <c r="BS92" s="267"/>
      <c r="BT92" s="263">
        <f t="shared" ref="BT92" si="1968">ROUND(BS92*$I92,2)</f>
        <v>0</v>
      </c>
      <c r="BU92" s="268"/>
      <c r="BV92" s="263">
        <f t="shared" ref="BV92" si="1969">ROUND(BU92*$I92,2)</f>
        <v>0</v>
      </c>
      <c r="BW92" s="268"/>
      <c r="BX92" s="263">
        <f t="shared" ref="BX92" si="1970">ROUND(BW92*$I92,2)</f>
        <v>0</v>
      </c>
      <c r="BY92" s="268"/>
      <c r="BZ92" s="263">
        <f t="shared" ref="BZ92" si="1971">ROUND(BY92*$I92,2)</f>
        <v>0</v>
      </c>
      <c r="CA92" s="505">
        <f t="shared" si="1640"/>
        <v>1</v>
      </c>
      <c r="CB92" s="504">
        <f t="shared" si="1641"/>
        <v>7584.2</v>
      </c>
      <c r="CC92" s="171">
        <f t="shared" si="1642"/>
        <v>-1.0000000000218279E-2</v>
      </c>
    </row>
    <row r="93" spans="1:81" ht="18" customHeight="1">
      <c r="A93" s="305" t="s">
        <v>1245</v>
      </c>
      <c r="B93" s="341" t="s">
        <v>162</v>
      </c>
      <c r="C93" s="342"/>
      <c r="D93" s="305" t="s">
        <v>235</v>
      </c>
      <c r="E93" s="330" t="s">
        <v>236</v>
      </c>
      <c r="F93" s="367" t="s">
        <v>210</v>
      </c>
      <c r="G93" s="313">
        <v>1663.2</v>
      </c>
      <c r="H93" s="326">
        <v>0.4</v>
      </c>
      <c r="I93" s="293">
        <v>665.28</v>
      </c>
      <c r="J93" s="275">
        <f t="shared" si="1810"/>
        <v>8.5492199656775515E-6</v>
      </c>
      <c r="K93" s="262"/>
      <c r="L93" s="263">
        <f t="shared" si="1811"/>
        <v>0</v>
      </c>
      <c r="M93" s="262"/>
      <c r="N93" s="263">
        <f t="shared" si="1811"/>
        <v>0</v>
      </c>
      <c r="O93" s="262"/>
      <c r="P93" s="263">
        <f t="shared" ref="P93" si="1972">ROUND(O93*$I93,2)</f>
        <v>0</v>
      </c>
      <c r="Q93" s="262"/>
      <c r="R93" s="263">
        <f t="shared" ref="R93" si="1973">ROUND(Q93*$I93,2)</f>
        <v>0</v>
      </c>
      <c r="S93" s="262"/>
      <c r="T93" s="263">
        <f t="shared" ref="T93" si="1974">ROUND(S93*$I93,2)</f>
        <v>0</v>
      </c>
      <c r="U93" s="262"/>
      <c r="V93" s="263">
        <f t="shared" ref="V93" si="1975">ROUND(U93*$I93,2)</f>
        <v>0</v>
      </c>
      <c r="W93" s="264"/>
      <c r="X93" s="263">
        <f t="shared" ref="X93" si="1976">ROUND(W93*$I93,2)</f>
        <v>0</v>
      </c>
      <c r="Y93" s="264"/>
      <c r="Z93" s="263">
        <f t="shared" ref="Z93" si="1977">ROUND(Y93*$I93,2)</f>
        <v>0</v>
      </c>
      <c r="AA93" s="265"/>
      <c r="AB93" s="263">
        <f t="shared" ref="AB93" si="1978">ROUND(AA93*$I93,2)</f>
        <v>0</v>
      </c>
      <c r="AC93" s="265"/>
      <c r="AD93" s="263">
        <f t="shared" ref="AD93" si="1979">ROUND(AC93*$I93,2)</f>
        <v>0</v>
      </c>
      <c r="AE93" s="266">
        <v>0.5</v>
      </c>
      <c r="AF93" s="263">
        <f t="shared" ref="AF93" si="1980">ROUND(AE93*$I93,2)</f>
        <v>332.64</v>
      </c>
      <c r="AG93" s="266"/>
      <c r="AH93" s="263">
        <f t="shared" ref="AH93" si="1981">ROUND(AG93*$I93,2)</f>
        <v>0</v>
      </c>
      <c r="AI93" s="265"/>
      <c r="AJ93" s="263">
        <f t="shared" ref="AJ93" si="1982">ROUND(AI93*$I93,2)</f>
        <v>0</v>
      </c>
      <c r="AK93" s="265"/>
      <c r="AL93" s="263">
        <f t="shared" ref="AL93" si="1983">ROUND(AK93*$I93,2)</f>
        <v>0</v>
      </c>
      <c r="AM93" s="265"/>
      <c r="AN93" s="263">
        <f t="shared" ref="AN93" si="1984">ROUND(AM93*$I93,2)</f>
        <v>0</v>
      </c>
      <c r="AO93" s="265"/>
      <c r="AP93" s="263">
        <f t="shared" ref="AP93" si="1985">ROUND(AO93*$I93,2)</f>
        <v>0</v>
      </c>
      <c r="AQ93" s="265"/>
      <c r="AR93" s="263">
        <f t="shared" ref="AR93" si="1986">ROUND(AQ93*$I93,2)</f>
        <v>0</v>
      </c>
      <c r="AS93" s="265"/>
      <c r="AT93" s="263">
        <f t="shared" ref="AT93" si="1987">ROUND(AS93*$I93,2)</f>
        <v>0</v>
      </c>
      <c r="AU93" s="265"/>
      <c r="AV93" s="263">
        <f t="shared" ref="AV93" si="1988">ROUND(AU93*$I93,2)</f>
        <v>0</v>
      </c>
      <c r="AW93" s="265"/>
      <c r="AX93" s="263">
        <f t="shared" ref="AX93" si="1989">ROUND(AW93*$I93,2)</f>
        <v>0</v>
      </c>
      <c r="AY93" s="265"/>
      <c r="AZ93" s="263">
        <f t="shared" ref="AZ93" si="1990">ROUND(AY93*$I93,2)</f>
        <v>0</v>
      </c>
      <c r="BA93" s="265"/>
      <c r="BB93" s="263">
        <f t="shared" ref="BB93" si="1991">ROUND(BA93*$I93,2)</f>
        <v>0</v>
      </c>
      <c r="BC93" s="265"/>
      <c r="BD93" s="263">
        <f t="shared" ref="BD93" si="1992">ROUND(BC93*$I93,2)</f>
        <v>0</v>
      </c>
      <c r="BE93" s="264">
        <v>0.5</v>
      </c>
      <c r="BF93" s="263">
        <f t="shared" ref="BF93" si="1993">ROUND(BE93*$I93,2)</f>
        <v>332.64</v>
      </c>
      <c r="BG93" s="265"/>
      <c r="BH93" s="263">
        <f t="shared" ref="BH93" si="1994">ROUND(BG93*$I93,2)</f>
        <v>0</v>
      </c>
      <c r="BI93" s="264"/>
      <c r="BJ93" s="263">
        <f t="shared" ref="BJ93" si="1995">ROUND(BI93*$I93,2)</f>
        <v>0</v>
      </c>
      <c r="BK93" s="267"/>
      <c r="BL93" s="263">
        <f t="shared" ref="BL93" si="1996">ROUND(BK93*$I93,2)</f>
        <v>0</v>
      </c>
      <c r="BM93" s="267"/>
      <c r="BN93" s="263">
        <f t="shared" ref="BN93" si="1997">ROUND(BM93*$I93,2)</f>
        <v>0</v>
      </c>
      <c r="BO93" s="267"/>
      <c r="BP93" s="263">
        <f t="shared" ref="BP93" si="1998">ROUND(BO93*$I93,2)</f>
        <v>0</v>
      </c>
      <c r="BQ93" s="267"/>
      <c r="BR93" s="263">
        <f t="shared" ref="BR93" si="1999">ROUND(BQ93*$I93,2)</f>
        <v>0</v>
      </c>
      <c r="BS93" s="267"/>
      <c r="BT93" s="263">
        <f t="shared" ref="BT93" si="2000">ROUND(BS93*$I93,2)</f>
        <v>0</v>
      </c>
      <c r="BU93" s="268"/>
      <c r="BV93" s="263">
        <f t="shared" ref="BV93" si="2001">ROUND(BU93*$I93,2)</f>
        <v>0</v>
      </c>
      <c r="BW93" s="268"/>
      <c r="BX93" s="263">
        <f t="shared" ref="BX93" si="2002">ROUND(BW93*$I93,2)</f>
        <v>0</v>
      </c>
      <c r="BY93" s="268"/>
      <c r="BZ93" s="263">
        <f t="shared" ref="BZ93" si="2003">ROUND(BY93*$I93,2)</f>
        <v>0</v>
      </c>
      <c r="CA93" s="505">
        <f t="shared" si="1640"/>
        <v>1</v>
      </c>
      <c r="CB93" s="504">
        <f t="shared" si="1641"/>
        <v>665.28</v>
      </c>
      <c r="CC93" s="171">
        <f t="shared" si="1642"/>
        <v>0</v>
      </c>
    </row>
    <row r="94" spans="1:81" s="187" customFormat="1" ht="15.6" customHeight="1">
      <c r="A94" s="295"/>
      <c r="B94" s="296"/>
      <c r="C94" s="297"/>
      <c r="D94" s="297"/>
      <c r="E94" s="295" t="s">
        <v>237</v>
      </c>
      <c r="F94" s="297"/>
      <c r="G94" s="297"/>
      <c r="H94" s="298"/>
      <c r="I94" s="299">
        <f>SUBTOTAL(109,I88:I93)</f>
        <v>692383.13</v>
      </c>
      <c r="J94" s="320"/>
      <c r="K94" s="301">
        <f>+L94/$I94</f>
        <v>0</v>
      </c>
      <c r="L94" s="299">
        <f>SUBTOTAL(109,L88:L93)</f>
        <v>0</v>
      </c>
      <c r="M94" s="301">
        <f t="shared" ref="M94" si="2004">+N94/$I94</f>
        <v>0</v>
      </c>
      <c r="N94" s="299">
        <f t="shared" ref="N94" si="2005">SUBTOTAL(109,N88:N93)</f>
        <v>0</v>
      </c>
      <c r="O94" s="301">
        <f t="shared" ref="O94" si="2006">+P94/$I94</f>
        <v>0</v>
      </c>
      <c r="P94" s="299">
        <f t="shared" ref="P94" si="2007">SUBTOTAL(109,P88:P93)</f>
        <v>0</v>
      </c>
      <c r="Q94" s="301">
        <f t="shared" ref="Q94" si="2008">+R94/$I94</f>
        <v>0</v>
      </c>
      <c r="R94" s="299">
        <f t="shared" ref="R94" si="2009">SUBTOTAL(109,R88:R93)</f>
        <v>0</v>
      </c>
      <c r="S94" s="301">
        <f t="shared" ref="S94" si="2010">+T94/$I94</f>
        <v>0</v>
      </c>
      <c r="T94" s="299">
        <f t="shared" ref="T94" si="2011">SUBTOTAL(109,T88:T93)</f>
        <v>0</v>
      </c>
      <c r="U94" s="301">
        <f t="shared" ref="U94" si="2012">+V94/$I94</f>
        <v>0</v>
      </c>
      <c r="V94" s="299">
        <f t="shared" ref="V94" si="2013">SUBTOTAL(109,V88:V93)</f>
        <v>0</v>
      </c>
      <c r="W94" s="301">
        <f t="shared" ref="W94" si="2014">+X94/$I94</f>
        <v>0.59757715356236374</v>
      </c>
      <c r="X94" s="299">
        <f t="shared" ref="X94" si="2015">SUBTOTAL(109,X88:X93)</f>
        <v>413752.34</v>
      </c>
      <c r="Y94" s="301">
        <f t="shared" ref="Y94" si="2016">+Z94/$I94</f>
        <v>0.39050824360784181</v>
      </c>
      <c r="Z94" s="299">
        <f t="shared" ref="Z94" si="2017">SUBTOTAL(109,Z88:Z93)</f>
        <v>270381.32</v>
      </c>
      <c r="AA94" s="301">
        <f t="shared" ref="AA94" si="2018">+AB94/$I94</f>
        <v>0</v>
      </c>
      <c r="AB94" s="299">
        <f t="shared" ref="AB94" si="2019">SUBTOTAL(109,AB88:AB93)</f>
        <v>0</v>
      </c>
      <c r="AC94" s="301">
        <f t="shared" ref="AC94" si="2020">+AD94/$I94</f>
        <v>0</v>
      </c>
      <c r="AD94" s="299">
        <f t="shared" ref="AD94" si="2021">SUBTOTAL(109,AD88:AD93)</f>
        <v>0</v>
      </c>
      <c r="AE94" s="301">
        <f t="shared" ref="AE94" si="2022">+AF94/$I94</f>
        <v>5.9573086363326035E-3</v>
      </c>
      <c r="AF94" s="299">
        <f t="shared" ref="AF94" si="2023">SUBTOTAL(109,AF88:AF93)</f>
        <v>4124.74</v>
      </c>
      <c r="AG94" s="301">
        <f t="shared" ref="AG94" si="2024">+AH94/$I94</f>
        <v>0</v>
      </c>
      <c r="AH94" s="299">
        <f t="shared" ref="AH94" si="2025">SUBTOTAL(109,AH88:AH93)</f>
        <v>0</v>
      </c>
      <c r="AI94" s="301">
        <f t="shared" ref="AI94" si="2026">+AJ94/$I94</f>
        <v>0</v>
      </c>
      <c r="AJ94" s="299">
        <f t="shared" ref="AJ94" si="2027">SUBTOTAL(109,AJ88:AJ93)</f>
        <v>0</v>
      </c>
      <c r="AK94" s="301">
        <f t="shared" ref="AK94" si="2028">+AL94/$I94</f>
        <v>0</v>
      </c>
      <c r="AL94" s="299">
        <f t="shared" ref="AL94" si="2029">SUBTOTAL(109,AL88:AL93)</f>
        <v>0</v>
      </c>
      <c r="AM94" s="301">
        <f t="shared" ref="AM94" si="2030">+AN94/$I94</f>
        <v>0</v>
      </c>
      <c r="AN94" s="299">
        <f t="shared" ref="AN94" si="2031">SUBTOTAL(109,AN88:AN93)</f>
        <v>0</v>
      </c>
      <c r="AO94" s="301">
        <f t="shared" ref="AO94" si="2032">+AP94/$I94</f>
        <v>0</v>
      </c>
      <c r="AP94" s="299">
        <f t="shared" ref="AP94" si="2033">SUBTOTAL(109,AP88:AP93)</f>
        <v>0</v>
      </c>
      <c r="AQ94" s="301">
        <f t="shared" ref="AQ94" si="2034">+AR94/$I94</f>
        <v>0</v>
      </c>
      <c r="AR94" s="299">
        <f t="shared" ref="AR94" si="2035">SUBTOTAL(109,AR88:AR93)</f>
        <v>0</v>
      </c>
      <c r="AS94" s="301">
        <f t="shared" ref="AS94" si="2036">+AT94/$I94</f>
        <v>0</v>
      </c>
      <c r="AT94" s="299">
        <f t="shared" ref="AT94" si="2037">SUBTOTAL(109,AT88:AT93)</f>
        <v>0</v>
      </c>
      <c r="AU94" s="301">
        <f t="shared" ref="AU94" si="2038">+AV94/$I94</f>
        <v>0</v>
      </c>
      <c r="AV94" s="299">
        <f t="shared" ref="AV94" si="2039">SUBTOTAL(109,AV88:AV93)</f>
        <v>0</v>
      </c>
      <c r="AW94" s="301">
        <f t="shared" ref="AW94" si="2040">+AX94/$I94</f>
        <v>0</v>
      </c>
      <c r="AX94" s="299">
        <f t="shared" ref="AX94" si="2041">SUBTOTAL(109,AX88:AX93)</f>
        <v>0</v>
      </c>
      <c r="AY94" s="301">
        <f t="shared" ref="AY94" si="2042">+AZ94/$I94</f>
        <v>0</v>
      </c>
      <c r="AZ94" s="299">
        <f t="shared" ref="AZ94" si="2043">SUBTOTAL(109,AZ88:AZ93)</f>
        <v>0</v>
      </c>
      <c r="BA94" s="301">
        <f t="shared" ref="BA94" si="2044">+BB94/$I94</f>
        <v>0</v>
      </c>
      <c r="BB94" s="299">
        <f t="shared" ref="BB94" si="2045">SUBTOTAL(109,BB88:BB93)</f>
        <v>0</v>
      </c>
      <c r="BC94" s="301">
        <f t="shared" ref="BC94" si="2046">+BD94/$I94</f>
        <v>0</v>
      </c>
      <c r="BD94" s="299">
        <f t="shared" ref="BD94" si="2047">SUBTOTAL(109,BD88:BD93)</f>
        <v>0</v>
      </c>
      <c r="BE94" s="301">
        <f t="shared" ref="BE94" si="2048">+BF94/$I94</f>
        <v>5.9573086363326035E-3</v>
      </c>
      <c r="BF94" s="299">
        <f t="shared" ref="BF94" si="2049">SUBTOTAL(109,BF88:BF93)</f>
        <v>4124.74</v>
      </c>
      <c r="BG94" s="301">
        <f t="shared" ref="BG94" si="2050">+BH94/$I94</f>
        <v>0</v>
      </c>
      <c r="BH94" s="299">
        <f t="shared" ref="BH94" si="2051">SUBTOTAL(109,BH88:BH93)</f>
        <v>0</v>
      </c>
      <c r="BI94" s="301">
        <f t="shared" ref="BI94" si="2052">+BJ94/$I94</f>
        <v>0</v>
      </c>
      <c r="BJ94" s="299">
        <f t="shared" ref="BJ94" si="2053">SUBTOTAL(109,BJ88:BJ93)</f>
        <v>0</v>
      </c>
      <c r="BK94" s="301">
        <f t="shared" ref="BK94" si="2054">+BL94/$I94</f>
        <v>0</v>
      </c>
      <c r="BL94" s="299">
        <f t="shared" ref="BL94" si="2055">SUBTOTAL(109,BL88:BL93)</f>
        <v>0</v>
      </c>
      <c r="BM94" s="301">
        <f t="shared" ref="BM94" si="2056">+BN94/$I94</f>
        <v>0</v>
      </c>
      <c r="BN94" s="299">
        <f t="shared" ref="BN94" si="2057">SUBTOTAL(109,BN88:BN93)</f>
        <v>0</v>
      </c>
      <c r="BO94" s="301">
        <f t="shared" ref="BO94" si="2058">+BP94/$I94</f>
        <v>0</v>
      </c>
      <c r="BP94" s="299">
        <f t="shared" ref="BP94" si="2059">SUBTOTAL(109,BP88:BP93)</f>
        <v>0</v>
      </c>
      <c r="BQ94" s="301">
        <f t="shared" ref="BQ94" si="2060">+BR94/$I94</f>
        <v>0</v>
      </c>
      <c r="BR94" s="299">
        <f t="shared" ref="BR94" si="2061">SUBTOTAL(109,BR88:BR93)</f>
        <v>0</v>
      </c>
      <c r="BS94" s="301">
        <f t="shared" ref="BS94" si="2062">+BT94/$I94</f>
        <v>0</v>
      </c>
      <c r="BT94" s="299">
        <f t="shared" ref="BT94" si="2063">SUBTOTAL(109,BT88:BT93)</f>
        <v>0</v>
      </c>
      <c r="BU94" s="301">
        <f t="shared" ref="BU94" si="2064">+BV94/$I94</f>
        <v>0</v>
      </c>
      <c r="BV94" s="299">
        <f t="shared" ref="BV94" si="2065">SUBTOTAL(109,BV88:BV93)</f>
        <v>0</v>
      </c>
      <c r="BW94" s="301">
        <f t="shared" ref="BW94" si="2066">+BX94/$I94</f>
        <v>0</v>
      </c>
      <c r="BX94" s="299">
        <f t="shared" ref="BX94" si="2067">SUBTOTAL(109,BX88:BX93)</f>
        <v>0</v>
      </c>
      <c r="BY94" s="301">
        <f t="shared" ref="BY94" si="2068">+BZ94/$I94</f>
        <v>0</v>
      </c>
      <c r="BZ94" s="299">
        <f t="shared" ref="BZ94" si="2069">SUBTOTAL(109,BZ88:BZ93)</f>
        <v>0</v>
      </c>
      <c r="CA94" s="235">
        <f>+CB94/I94</f>
        <v>1.0000000144428707</v>
      </c>
      <c r="CB94" s="234">
        <f>SUBTOTAL(109,CB88:CB93)</f>
        <v>692383.14</v>
      </c>
      <c r="CC94" s="188">
        <f t="shared" si="1642"/>
        <v>-1.0000000009313226E-2</v>
      </c>
    </row>
    <row r="95" spans="1:81" ht="18" customHeight="1">
      <c r="A95" s="321" t="s">
        <v>238</v>
      </c>
      <c r="B95" s="616" t="s">
        <v>239</v>
      </c>
      <c r="C95" s="617"/>
      <c r="D95" s="617"/>
      <c r="E95" s="617"/>
      <c r="F95" s="368"/>
      <c r="G95" s="368"/>
      <c r="H95" s="368"/>
      <c r="I95" s="369"/>
      <c r="J95" s="233"/>
      <c r="K95" s="262"/>
      <c r="L95" s="263"/>
      <c r="M95" s="262"/>
      <c r="N95" s="263"/>
      <c r="O95" s="262"/>
      <c r="P95" s="263"/>
      <c r="Q95" s="262"/>
      <c r="R95" s="263"/>
      <c r="S95" s="262"/>
      <c r="T95" s="263"/>
      <c r="U95" s="262"/>
      <c r="V95" s="263"/>
      <c r="W95" s="264"/>
      <c r="X95" s="263"/>
      <c r="Y95" s="264"/>
      <c r="Z95" s="263"/>
      <c r="AA95" s="265"/>
      <c r="AB95" s="263"/>
      <c r="AC95" s="265"/>
      <c r="AD95" s="263"/>
      <c r="AE95" s="265"/>
      <c r="AF95" s="263"/>
      <c r="AG95" s="266"/>
      <c r="AH95" s="263"/>
      <c r="AI95" s="265"/>
      <c r="AJ95" s="263"/>
      <c r="AK95" s="265"/>
      <c r="AL95" s="263"/>
      <c r="AM95" s="265"/>
      <c r="AN95" s="263"/>
      <c r="AO95" s="265"/>
      <c r="AP95" s="263"/>
      <c r="AQ95" s="265"/>
      <c r="AR95" s="263"/>
      <c r="AS95" s="265"/>
      <c r="AT95" s="263"/>
      <c r="AU95" s="265"/>
      <c r="AV95" s="263"/>
      <c r="AW95" s="265"/>
      <c r="AX95" s="263"/>
      <c r="AY95" s="265"/>
      <c r="AZ95" s="263"/>
      <c r="BA95" s="265"/>
      <c r="BB95" s="263"/>
      <c r="BC95" s="265"/>
      <c r="BD95" s="263"/>
      <c r="BE95" s="264"/>
      <c r="BF95" s="263"/>
      <c r="BG95" s="265"/>
      <c r="BH95" s="263"/>
      <c r="BI95" s="264"/>
      <c r="BJ95" s="263"/>
      <c r="BK95" s="267"/>
      <c r="BL95" s="263"/>
      <c r="BM95" s="267"/>
      <c r="BN95" s="263"/>
      <c r="BO95" s="267"/>
      <c r="BP95" s="263"/>
      <c r="BQ95" s="267"/>
      <c r="BR95" s="263"/>
      <c r="BS95" s="267"/>
      <c r="BT95" s="263"/>
      <c r="BU95" s="268"/>
      <c r="BV95" s="263"/>
      <c r="BW95" s="268"/>
      <c r="BX95" s="263"/>
      <c r="BY95" s="268"/>
      <c r="BZ95" s="263"/>
      <c r="CA95" s="505">
        <f t="shared" si="1640"/>
        <v>0</v>
      </c>
      <c r="CB95" s="504">
        <f t="shared" si="1641"/>
        <v>0</v>
      </c>
      <c r="CC95" s="171">
        <f t="shared" si="1642"/>
        <v>0</v>
      </c>
    </row>
    <row r="96" spans="1:81" ht="39.6">
      <c r="A96" s="279" t="s">
        <v>240</v>
      </c>
      <c r="B96" s="370" t="s">
        <v>162</v>
      </c>
      <c r="C96" s="371"/>
      <c r="D96" s="372" t="s">
        <v>711</v>
      </c>
      <c r="E96" s="330" t="s">
        <v>683</v>
      </c>
      <c r="F96" s="367" t="s">
        <v>210</v>
      </c>
      <c r="G96" s="292">
        <v>26.88</v>
      </c>
      <c r="H96" s="292">
        <v>24.1</v>
      </c>
      <c r="I96" s="293">
        <v>647.80999999999995</v>
      </c>
      <c r="J96" s="275">
        <f>+I96/$I$467</f>
        <v>8.324720698000202E-6</v>
      </c>
      <c r="K96" s="262"/>
      <c r="L96" s="263">
        <f t="shared" ref="L96:BZ99" si="2070">ROUND(K96*$I96,2)</f>
        <v>0</v>
      </c>
      <c r="M96" s="262"/>
      <c r="N96" s="263">
        <f t="shared" si="2070"/>
        <v>0</v>
      </c>
      <c r="O96" s="262"/>
      <c r="P96" s="263">
        <f t="shared" si="2070"/>
        <v>0</v>
      </c>
      <c r="Q96" s="262"/>
      <c r="R96" s="263">
        <f t="shared" si="2070"/>
        <v>0</v>
      </c>
      <c r="S96" s="262"/>
      <c r="T96" s="263">
        <f t="shared" si="2070"/>
        <v>0</v>
      </c>
      <c r="U96" s="262"/>
      <c r="V96" s="263">
        <f t="shared" si="2070"/>
        <v>0</v>
      </c>
      <c r="W96" s="264"/>
      <c r="X96" s="263">
        <f t="shared" si="2070"/>
        <v>0</v>
      </c>
      <c r="Y96" s="264"/>
      <c r="Z96" s="263">
        <f t="shared" si="2070"/>
        <v>0</v>
      </c>
      <c r="AA96" s="265"/>
      <c r="AB96" s="263">
        <f t="shared" si="2070"/>
        <v>0</v>
      </c>
      <c r="AC96" s="265"/>
      <c r="AD96" s="263">
        <f t="shared" si="2070"/>
        <v>0</v>
      </c>
      <c r="AE96" s="265"/>
      <c r="AF96" s="263">
        <f t="shared" si="2070"/>
        <v>0</v>
      </c>
      <c r="AG96" s="266"/>
      <c r="AH96" s="263">
        <f t="shared" si="2070"/>
        <v>0</v>
      </c>
      <c r="AI96" s="265"/>
      <c r="AJ96" s="263">
        <f t="shared" si="2070"/>
        <v>0</v>
      </c>
      <c r="AK96" s="265"/>
      <c r="AL96" s="263">
        <f t="shared" si="2070"/>
        <v>0</v>
      </c>
      <c r="AM96" s="265"/>
      <c r="AN96" s="263">
        <f t="shared" si="2070"/>
        <v>0</v>
      </c>
      <c r="AO96" s="265"/>
      <c r="AP96" s="263">
        <f t="shared" si="2070"/>
        <v>0</v>
      </c>
      <c r="AQ96" s="265"/>
      <c r="AR96" s="263">
        <f t="shared" si="2070"/>
        <v>0</v>
      </c>
      <c r="AS96" s="265"/>
      <c r="AT96" s="263">
        <f t="shared" si="2070"/>
        <v>0</v>
      </c>
      <c r="AU96" s="265"/>
      <c r="AV96" s="263">
        <f t="shared" si="2070"/>
        <v>0</v>
      </c>
      <c r="AW96" s="265"/>
      <c r="AX96" s="263">
        <f t="shared" si="2070"/>
        <v>0</v>
      </c>
      <c r="AY96" s="265"/>
      <c r="AZ96" s="263">
        <f t="shared" si="2070"/>
        <v>0</v>
      </c>
      <c r="BA96" s="265"/>
      <c r="BB96" s="263">
        <f t="shared" si="2070"/>
        <v>0</v>
      </c>
      <c r="BC96" s="265"/>
      <c r="BD96" s="263">
        <f t="shared" si="2070"/>
        <v>0</v>
      </c>
      <c r="BE96" s="264">
        <v>1</v>
      </c>
      <c r="BF96" s="263">
        <f t="shared" si="2070"/>
        <v>647.80999999999995</v>
      </c>
      <c r="BG96" s="265"/>
      <c r="BH96" s="263">
        <f t="shared" si="2070"/>
        <v>0</v>
      </c>
      <c r="BI96" s="264"/>
      <c r="BJ96" s="263">
        <f t="shared" si="2070"/>
        <v>0</v>
      </c>
      <c r="BK96" s="267"/>
      <c r="BL96" s="263">
        <f t="shared" si="2070"/>
        <v>0</v>
      </c>
      <c r="BM96" s="267"/>
      <c r="BN96" s="263">
        <f t="shared" si="2070"/>
        <v>0</v>
      </c>
      <c r="BO96" s="267"/>
      <c r="BP96" s="263">
        <f t="shared" si="2070"/>
        <v>0</v>
      </c>
      <c r="BQ96" s="267"/>
      <c r="BR96" s="263">
        <f t="shared" si="2070"/>
        <v>0</v>
      </c>
      <c r="BS96" s="267"/>
      <c r="BT96" s="263">
        <f t="shared" si="2070"/>
        <v>0</v>
      </c>
      <c r="BU96" s="268"/>
      <c r="BV96" s="263">
        <f t="shared" si="2070"/>
        <v>0</v>
      </c>
      <c r="BW96" s="268"/>
      <c r="BX96" s="263">
        <f t="shared" si="2070"/>
        <v>0</v>
      </c>
      <c r="BY96" s="268"/>
      <c r="BZ96" s="263">
        <f t="shared" si="2070"/>
        <v>0</v>
      </c>
      <c r="CA96" s="505">
        <f t="shared" si="1640"/>
        <v>1</v>
      </c>
      <c r="CB96" s="504">
        <f t="shared" si="1641"/>
        <v>647.80999999999995</v>
      </c>
      <c r="CC96" s="171">
        <f t="shared" si="1642"/>
        <v>0</v>
      </c>
    </row>
    <row r="97" spans="1:1278" ht="26.4">
      <c r="A97" s="291" t="s">
        <v>241</v>
      </c>
      <c r="B97" s="373" t="s">
        <v>162</v>
      </c>
      <c r="C97" s="374"/>
      <c r="D97" s="375" t="s">
        <v>708</v>
      </c>
      <c r="E97" s="330" t="s">
        <v>709</v>
      </c>
      <c r="F97" s="291" t="s">
        <v>455</v>
      </c>
      <c r="G97" s="292">
        <v>50.4</v>
      </c>
      <c r="H97" s="292">
        <v>330.29</v>
      </c>
      <c r="I97" s="293">
        <v>16646.62</v>
      </c>
      <c r="J97" s="275">
        <f>+I97/$I$467</f>
        <v>2.1391837431614842E-4</v>
      </c>
      <c r="K97" s="262"/>
      <c r="L97" s="263">
        <f t="shared" si="2070"/>
        <v>0</v>
      </c>
      <c r="M97" s="262"/>
      <c r="N97" s="263">
        <f t="shared" si="2070"/>
        <v>0</v>
      </c>
      <c r="O97" s="262"/>
      <c r="P97" s="263">
        <f t="shared" si="2070"/>
        <v>0</v>
      </c>
      <c r="Q97" s="262"/>
      <c r="R97" s="263">
        <f t="shared" si="2070"/>
        <v>0</v>
      </c>
      <c r="S97" s="262"/>
      <c r="T97" s="263">
        <f t="shared" si="2070"/>
        <v>0</v>
      </c>
      <c r="U97" s="262"/>
      <c r="V97" s="263">
        <f t="shared" si="2070"/>
        <v>0</v>
      </c>
      <c r="W97" s="264"/>
      <c r="X97" s="263">
        <f t="shared" si="2070"/>
        <v>0</v>
      </c>
      <c r="Y97" s="264"/>
      <c r="Z97" s="263">
        <f t="shared" si="2070"/>
        <v>0</v>
      </c>
      <c r="AA97" s="265"/>
      <c r="AB97" s="263">
        <f t="shared" si="2070"/>
        <v>0</v>
      </c>
      <c r="AC97" s="265"/>
      <c r="AD97" s="263">
        <f t="shared" si="2070"/>
        <v>0</v>
      </c>
      <c r="AE97" s="265"/>
      <c r="AF97" s="263">
        <f t="shared" si="2070"/>
        <v>0</v>
      </c>
      <c r="AG97" s="266"/>
      <c r="AH97" s="263">
        <f t="shared" si="2070"/>
        <v>0</v>
      </c>
      <c r="AI97" s="265"/>
      <c r="AJ97" s="263">
        <f t="shared" si="2070"/>
        <v>0</v>
      </c>
      <c r="AK97" s="265"/>
      <c r="AL97" s="263">
        <f t="shared" si="2070"/>
        <v>0</v>
      </c>
      <c r="AM97" s="265"/>
      <c r="AN97" s="263">
        <f t="shared" si="2070"/>
        <v>0</v>
      </c>
      <c r="AO97" s="265"/>
      <c r="AP97" s="263">
        <f t="shared" si="2070"/>
        <v>0</v>
      </c>
      <c r="AQ97" s="265"/>
      <c r="AR97" s="263">
        <f t="shared" si="2070"/>
        <v>0</v>
      </c>
      <c r="AS97" s="265"/>
      <c r="AT97" s="263">
        <f t="shared" si="2070"/>
        <v>0</v>
      </c>
      <c r="AU97" s="265"/>
      <c r="AV97" s="263">
        <f t="shared" si="2070"/>
        <v>0</v>
      </c>
      <c r="AW97" s="265"/>
      <c r="AX97" s="263">
        <f t="shared" si="2070"/>
        <v>0</v>
      </c>
      <c r="AY97" s="265"/>
      <c r="AZ97" s="263">
        <f t="shared" si="2070"/>
        <v>0</v>
      </c>
      <c r="BA97" s="265"/>
      <c r="BB97" s="263">
        <f t="shared" si="2070"/>
        <v>0</v>
      </c>
      <c r="BC97" s="265"/>
      <c r="BD97" s="263">
        <f t="shared" si="2070"/>
        <v>0</v>
      </c>
      <c r="BE97" s="264">
        <v>1</v>
      </c>
      <c r="BF97" s="263">
        <f t="shared" si="2070"/>
        <v>16646.62</v>
      </c>
      <c r="BG97" s="265"/>
      <c r="BH97" s="263">
        <f t="shared" si="2070"/>
        <v>0</v>
      </c>
      <c r="BI97" s="264"/>
      <c r="BJ97" s="263">
        <f t="shared" si="2070"/>
        <v>0</v>
      </c>
      <c r="BK97" s="267"/>
      <c r="BL97" s="263">
        <f t="shared" si="2070"/>
        <v>0</v>
      </c>
      <c r="BM97" s="267"/>
      <c r="BN97" s="263">
        <f t="shared" si="2070"/>
        <v>0</v>
      </c>
      <c r="BO97" s="267"/>
      <c r="BP97" s="263">
        <f t="shared" si="2070"/>
        <v>0</v>
      </c>
      <c r="BQ97" s="267"/>
      <c r="BR97" s="263">
        <f t="shared" si="2070"/>
        <v>0</v>
      </c>
      <c r="BS97" s="267"/>
      <c r="BT97" s="263">
        <f t="shared" si="2070"/>
        <v>0</v>
      </c>
      <c r="BU97" s="268"/>
      <c r="BV97" s="263">
        <f t="shared" si="2070"/>
        <v>0</v>
      </c>
      <c r="BW97" s="268"/>
      <c r="BX97" s="263">
        <f t="shared" si="2070"/>
        <v>0</v>
      </c>
      <c r="BY97" s="268"/>
      <c r="BZ97" s="263">
        <f t="shared" si="2070"/>
        <v>0</v>
      </c>
      <c r="CA97" s="505">
        <f t="shared" si="1640"/>
        <v>1</v>
      </c>
      <c r="CB97" s="504">
        <f t="shared" si="1641"/>
        <v>16646.62</v>
      </c>
      <c r="CC97" s="171">
        <f t="shared" si="1642"/>
        <v>0</v>
      </c>
    </row>
    <row r="98" spans="1:1278" ht="52.8">
      <c r="A98" s="291" t="s">
        <v>242</v>
      </c>
      <c r="B98" s="373" t="s">
        <v>162</v>
      </c>
      <c r="C98" s="374"/>
      <c r="D98" s="375" t="s">
        <v>243</v>
      </c>
      <c r="E98" s="330" t="s">
        <v>244</v>
      </c>
      <c r="F98" s="291" t="s">
        <v>186</v>
      </c>
      <c r="G98" s="292">
        <v>168</v>
      </c>
      <c r="H98" s="292">
        <v>72.42</v>
      </c>
      <c r="I98" s="293">
        <v>12166.56</v>
      </c>
      <c r="J98" s="275">
        <f>+I98/$I$467</f>
        <v>1.5634709846322429E-4</v>
      </c>
      <c r="K98" s="262"/>
      <c r="L98" s="263">
        <f t="shared" si="2070"/>
        <v>0</v>
      </c>
      <c r="M98" s="262"/>
      <c r="N98" s="263">
        <f t="shared" si="2070"/>
        <v>0</v>
      </c>
      <c r="O98" s="262"/>
      <c r="P98" s="263">
        <f t="shared" si="2070"/>
        <v>0</v>
      </c>
      <c r="Q98" s="262"/>
      <c r="R98" s="263">
        <f t="shared" si="2070"/>
        <v>0</v>
      </c>
      <c r="S98" s="262"/>
      <c r="T98" s="263">
        <f t="shared" si="2070"/>
        <v>0</v>
      </c>
      <c r="U98" s="262"/>
      <c r="V98" s="263">
        <f t="shared" si="2070"/>
        <v>0</v>
      </c>
      <c r="W98" s="264"/>
      <c r="X98" s="263">
        <f t="shared" si="2070"/>
        <v>0</v>
      </c>
      <c r="Y98" s="264"/>
      <c r="Z98" s="263">
        <f t="shared" si="2070"/>
        <v>0</v>
      </c>
      <c r="AA98" s="265"/>
      <c r="AB98" s="263">
        <f t="shared" si="2070"/>
        <v>0</v>
      </c>
      <c r="AC98" s="265"/>
      <c r="AD98" s="263">
        <f t="shared" si="2070"/>
        <v>0</v>
      </c>
      <c r="AE98" s="265"/>
      <c r="AF98" s="263">
        <f t="shared" si="2070"/>
        <v>0</v>
      </c>
      <c r="AG98" s="266"/>
      <c r="AH98" s="263">
        <f t="shared" si="2070"/>
        <v>0</v>
      </c>
      <c r="AI98" s="265"/>
      <c r="AJ98" s="263">
        <f t="shared" si="2070"/>
        <v>0</v>
      </c>
      <c r="AK98" s="265"/>
      <c r="AL98" s="263">
        <f t="shared" si="2070"/>
        <v>0</v>
      </c>
      <c r="AM98" s="265"/>
      <c r="AN98" s="263">
        <f t="shared" si="2070"/>
        <v>0</v>
      </c>
      <c r="AO98" s="265"/>
      <c r="AP98" s="263">
        <f t="shared" si="2070"/>
        <v>0</v>
      </c>
      <c r="AQ98" s="265"/>
      <c r="AR98" s="263">
        <f t="shared" si="2070"/>
        <v>0</v>
      </c>
      <c r="AS98" s="265"/>
      <c r="AT98" s="263">
        <f t="shared" si="2070"/>
        <v>0</v>
      </c>
      <c r="AU98" s="265"/>
      <c r="AV98" s="263">
        <f t="shared" si="2070"/>
        <v>0</v>
      </c>
      <c r="AW98" s="265"/>
      <c r="AX98" s="263">
        <f t="shared" si="2070"/>
        <v>0</v>
      </c>
      <c r="AY98" s="265"/>
      <c r="AZ98" s="263">
        <f t="shared" si="2070"/>
        <v>0</v>
      </c>
      <c r="BA98" s="265"/>
      <c r="BB98" s="263">
        <f t="shared" si="2070"/>
        <v>0</v>
      </c>
      <c r="BC98" s="265"/>
      <c r="BD98" s="263">
        <f t="shared" si="2070"/>
        <v>0</v>
      </c>
      <c r="BE98" s="264">
        <v>1</v>
      </c>
      <c r="BF98" s="263">
        <f t="shared" si="2070"/>
        <v>12166.56</v>
      </c>
      <c r="BG98" s="265"/>
      <c r="BH98" s="263">
        <f t="shared" si="2070"/>
        <v>0</v>
      </c>
      <c r="BI98" s="264"/>
      <c r="BJ98" s="263">
        <f t="shared" si="2070"/>
        <v>0</v>
      </c>
      <c r="BK98" s="267"/>
      <c r="BL98" s="263">
        <f t="shared" si="2070"/>
        <v>0</v>
      </c>
      <c r="BM98" s="267"/>
      <c r="BN98" s="263">
        <f t="shared" si="2070"/>
        <v>0</v>
      </c>
      <c r="BO98" s="267"/>
      <c r="BP98" s="263">
        <f t="shared" si="2070"/>
        <v>0</v>
      </c>
      <c r="BQ98" s="267"/>
      <c r="BR98" s="263">
        <f t="shared" si="2070"/>
        <v>0</v>
      </c>
      <c r="BS98" s="267"/>
      <c r="BT98" s="263">
        <f t="shared" si="2070"/>
        <v>0</v>
      </c>
      <c r="BU98" s="268"/>
      <c r="BV98" s="263">
        <f t="shared" si="2070"/>
        <v>0</v>
      </c>
      <c r="BW98" s="268"/>
      <c r="BX98" s="263">
        <f t="shared" si="2070"/>
        <v>0</v>
      </c>
      <c r="BY98" s="268"/>
      <c r="BZ98" s="263">
        <f t="shared" si="2070"/>
        <v>0</v>
      </c>
      <c r="CA98" s="505">
        <f t="shared" si="1640"/>
        <v>1</v>
      </c>
      <c r="CB98" s="504">
        <f t="shared" si="1641"/>
        <v>12166.56</v>
      </c>
      <c r="CC98" s="171">
        <f t="shared" si="1642"/>
        <v>0</v>
      </c>
    </row>
    <row r="99" spans="1:1278" ht="52.8">
      <c r="A99" s="291" t="s">
        <v>245</v>
      </c>
      <c r="B99" s="315" t="s">
        <v>162</v>
      </c>
      <c r="C99" s="374"/>
      <c r="D99" s="375">
        <v>83746</v>
      </c>
      <c r="E99" s="330" t="s">
        <v>710</v>
      </c>
      <c r="F99" s="291" t="s">
        <v>186</v>
      </c>
      <c r="G99" s="292">
        <v>168</v>
      </c>
      <c r="H99" s="292">
        <v>21.38</v>
      </c>
      <c r="I99" s="293">
        <v>3591.84</v>
      </c>
      <c r="J99" s="275">
        <f>+I99/$I$467</f>
        <v>4.6157152238935873E-5</v>
      </c>
      <c r="K99" s="262"/>
      <c r="L99" s="263">
        <f t="shared" si="2070"/>
        <v>0</v>
      </c>
      <c r="M99" s="262"/>
      <c r="N99" s="263">
        <f t="shared" si="2070"/>
        <v>0</v>
      </c>
      <c r="O99" s="262"/>
      <c r="P99" s="263">
        <f t="shared" si="2070"/>
        <v>0</v>
      </c>
      <c r="Q99" s="262"/>
      <c r="R99" s="263">
        <f t="shared" si="2070"/>
        <v>0</v>
      </c>
      <c r="S99" s="262"/>
      <c r="T99" s="263">
        <f t="shared" si="2070"/>
        <v>0</v>
      </c>
      <c r="U99" s="262"/>
      <c r="V99" s="263">
        <f t="shared" si="2070"/>
        <v>0</v>
      </c>
      <c r="W99" s="264"/>
      <c r="X99" s="263">
        <f t="shared" si="2070"/>
        <v>0</v>
      </c>
      <c r="Y99" s="264"/>
      <c r="Z99" s="263">
        <f t="shared" si="2070"/>
        <v>0</v>
      </c>
      <c r="AA99" s="265"/>
      <c r="AB99" s="263">
        <f t="shared" si="2070"/>
        <v>0</v>
      </c>
      <c r="AC99" s="265"/>
      <c r="AD99" s="263">
        <f t="shared" si="2070"/>
        <v>0</v>
      </c>
      <c r="AE99" s="265"/>
      <c r="AF99" s="263">
        <f t="shared" si="2070"/>
        <v>0</v>
      </c>
      <c r="AG99" s="266"/>
      <c r="AH99" s="263">
        <f t="shared" si="2070"/>
        <v>0</v>
      </c>
      <c r="AI99" s="265"/>
      <c r="AJ99" s="263">
        <f t="shared" si="2070"/>
        <v>0</v>
      </c>
      <c r="AK99" s="265"/>
      <c r="AL99" s="263">
        <f t="shared" si="2070"/>
        <v>0</v>
      </c>
      <c r="AM99" s="265"/>
      <c r="AN99" s="263">
        <f t="shared" si="2070"/>
        <v>0</v>
      </c>
      <c r="AO99" s="265"/>
      <c r="AP99" s="263">
        <f t="shared" si="2070"/>
        <v>0</v>
      </c>
      <c r="AQ99" s="265"/>
      <c r="AR99" s="263">
        <f t="shared" si="2070"/>
        <v>0</v>
      </c>
      <c r="AS99" s="265"/>
      <c r="AT99" s="263">
        <f t="shared" si="2070"/>
        <v>0</v>
      </c>
      <c r="AU99" s="265"/>
      <c r="AV99" s="263">
        <f t="shared" si="2070"/>
        <v>0</v>
      </c>
      <c r="AW99" s="265"/>
      <c r="AX99" s="263">
        <f t="shared" si="2070"/>
        <v>0</v>
      </c>
      <c r="AY99" s="265"/>
      <c r="AZ99" s="263">
        <f t="shared" si="2070"/>
        <v>0</v>
      </c>
      <c r="BA99" s="265"/>
      <c r="BB99" s="263">
        <f t="shared" si="2070"/>
        <v>0</v>
      </c>
      <c r="BC99" s="265"/>
      <c r="BD99" s="263">
        <f t="shared" si="2070"/>
        <v>0</v>
      </c>
      <c r="BE99" s="264">
        <v>1</v>
      </c>
      <c r="BF99" s="263">
        <f t="shared" si="2070"/>
        <v>3591.84</v>
      </c>
      <c r="BG99" s="265"/>
      <c r="BH99" s="263">
        <f t="shared" si="2070"/>
        <v>0</v>
      </c>
      <c r="BI99" s="264"/>
      <c r="BJ99" s="263">
        <f t="shared" si="2070"/>
        <v>0</v>
      </c>
      <c r="BK99" s="267"/>
      <c r="BL99" s="263">
        <f t="shared" si="2070"/>
        <v>0</v>
      </c>
      <c r="BM99" s="267"/>
      <c r="BN99" s="263">
        <f t="shared" si="2070"/>
        <v>0</v>
      </c>
      <c r="BO99" s="267"/>
      <c r="BP99" s="263">
        <f t="shared" si="2070"/>
        <v>0</v>
      </c>
      <c r="BQ99" s="267"/>
      <c r="BR99" s="263">
        <f t="shared" si="2070"/>
        <v>0</v>
      </c>
      <c r="BS99" s="267"/>
      <c r="BT99" s="263">
        <f t="shared" si="2070"/>
        <v>0</v>
      </c>
      <c r="BU99" s="268"/>
      <c r="BV99" s="263">
        <f t="shared" si="2070"/>
        <v>0</v>
      </c>
      <c r="BW99" s="268"/>
      <c r="BX99" s="263">
        <f t="shared" si="2070"/>
        <v>0</v>
      </c>
      <c r="BY99" s="268"/>
      <c r="BZ99" s="263">
        <f t="shared" si="2070"/>
        <v>0</v>
      </c>
      <c r="CA99" s="505">
        <f t="shared" si="1640"/>
        <v>1</v>
      </c>
      <c r="CB99" s="504">
        <f t="shared" si="1641"/>
        <v>3591.84</v>
      </c>
      <c r="CC99" s="171">
        <f t="shared" si="1642"/>
        <v>0</v>
      </c>
    </row>
    <row r="100" spans="1:1278" s="187" customFormat="1" ht="13.8">
      <c r="A100" s="295"/>
      <c r="B100" s="296"/>
      <c r="C100" s="297"/>
      <c r="D100" s="297"/>
      <c r="E100" s="295" t="s">
        <v>246</v>
      </c>
      <c r="F100" s="297"/>
      <c r="G100" s="297"/>
      <c r="H100" s="298"/>
      <c r="I100" s="299">
        <f>SUBTOTAL(109,I96:I99)</f>
        <v>33052.83</v>
      </c>
      <c r="J100" s="320"/>
      <c r="K100" s="301">
        <f>+L100/$I100</f>
        <v>0</v>
      </c>
      <c r="L100" s="299">
        <f>SUBTOTAL(109,L96:L99)</f>
        <v>0</v>
      </c>
      <c r="M100" s="301">
        <f t="shared" ref="M100" si="2071">+N100/$I100</f>
        <v>0</v>
      </c>
      <c r="N100" s="299">
        <f t="shared" ref="N100" si="2072">SUBTOTAL(109,N96:N99)</f>
        <v>0</v>
      </c>
      <c r="O100" s="301">
        <f t="shared" ref="O100" si="2073">+P100/$I100</f>
        <v>0</v>
      </c>
      <c r="P100" s="299">
        <f t="shared" ref="P100" si="2074">SUBTOTAL(109,P96:P99)</f>
        <v>0</v>
      </c>
      <c r="Q100" s="301">
        <f t="shared" ref="Q100" si="2075">+R100/$I100</f>
        <v>0</v>
      </c>
      <c r="R100" s="299">
        <f t="shared" ref="R100" si="2076">SUBTOTAL(109,R96:R99)</f>
        <v>0</v>
      </c>
      <c r="S100" s="301">
        <f t="shared" ref="S100" si="2077">+T100/$I100</f>
        <v>0</v>
      </c>
      <c r="T100" s="299">
        <f t="shared" ref="T100" si="2078">SUBTOTAL(109,T96:T99)</f>
        <v>0</v>
      </c>
      <c r="U100" s="301">
        <f t="shared" ref="U100" si="2079">+V100/$I100</f>
        <v>0</v>
      </c>
      <c r="V100" s="299">
        <f t="shared" ref="V100" si="2080">SUBTOTAL(109,V96:V99)</f>
        <v>0</v>
      </c>
      <c r="W100" s="301">
        <f t="shared" ref="W100" si="2081">+X100/$I100</f>
        <v>0</v>
      </c>
      <c r="X100" s="299">
        <f t="shared" ref="X100" si="2082">SUBTOTAL(109,X96:X99)</f>
        <v>0</v>
      </c>
      <c r="Y100" s="301">
        <f t="shared" ref="Y100" si="2083">+Z100/$I100</f>
        <v>0</v>
      </c>
      <c r="Z100" s="299">
        <f t="shared" ref="Z100" si="2084">SUBTOTAL(109,Z96:Z99)</f>
        <v>0</v>
      </c>
      <c r="AA100" s="301">
        <f t="shared" ref="AA100" si="2085">+AB100/$I100</f>
        <v>0</v>
      </c>
      <c r="AB100" s="299">
        <f t="shared" ref="AB100" si="2086">SUBTOTAL(109,AB96:AB99)</f>
        <v>0</v>
      </c>
      <c r="AC100" s="301">
        <f t="shared" ref="AC100" si="2087">+AD100/$I100</f>
        <v>0</v>
      </c>
      <c r="AD100" s="299">
        <f t="shared" ref="AD100" si="2088">SUBTOTAL(109,AD96:AD99)</f>
        <v>0</v>
      </c>
      <c r="AE100" s="301">
        <f t="shared" ref="AE100" si="2089">+AF100/$I100</f>
        <v>0</v>
      </c>
      <c r="AF100" s="299">
        <f t="shared" ref="AF100" si="2090">SUBTOTAL(109,AF96:AF99)</f>
        <v>0</v>
      </c>
      <c r="AG100" s="301">
        <f t="shared" ref="AG100" si="2091">+AH100/$I100</f>
        <v>0</v>
      </c>
      <c r="AH100" s="299">
        <f t="shared" ref="AH100" si="2092">SUBTOTAL(109,AH96:AH99)</f>
        <v>0</v>
      </c>
      <c r="AI100" s="301">
        <f t="shared" ref="AI100" si="2093">+AJ100/$I100</f>
        <v>0</v>
      </c>
      <c r="AJ100" s="299">
        <f t="shared" ref="AJ100" si="2094">SUBTOTAL(109,AJ96:AJ99)</f>
        <v>0</v>
      </c>
      <c r="AK100" s="301">
        <f t="shared" ref="AK100" si="2095">+AL100/$I100</f>
        <v>0</v>
      </c>
      <c r="AL100" s="299">
        <f t="shared" ref="AL100" si="2096">SUBTOTAL(109,AL96:AL99)</f>
        <v>0</v>
      </c>
      <c r="AM100" s="301">
        <f t="shared" ref="AM100" si="2097">+AN100/$I100</f>
        <v>0</v>
      </c>
      <c r="AN100" s="299">
        <f t="shared" ref="AN100" si="2098">SUBTOTAL(109,AN96:AN99)</f>
        <v>0</v>
      </c>
      <c r="AO100" s="301">
        <f t="shared" ref="AO100" si="2099">+AP100/$I100</f>
        <v>0</v>
      </c>
      <c r="AP100" s="299">
        <f t="shared" ref="AP100" si="2100">SUBTOTAL(109,AP96:AP99)</f>
        <v>0</v>
      </c>
      <c r="AQ100" s="301">
        <f t="shared" ref="AQ100" si="2101">+AR100/$I100</f>
        <v>0</v>
      </c>
      <c r="AR100" s="299">
        <f t="shared" ref="AR100" si="2102">SUBTOTAL(109,AR96:AR99)</f>
        <v>0</v>
      </c>
      <c r="AS100" s="301">
        <f t="shared" ref="AS100" si="2103">+AT100/$I100</f>
        <v>0</v>
      </c>
      <c r="AT100" s="299">
        <f t="shared" ref="AT100" si="2104">SUBTOTAL(109,AT96:AT99)</f>
        <v>0</v>
      </c>
      <c r="AU100" s="301">
        <f t="shared" ref="AU100" si="2105">+AV100/$I100</f>
        <v>0</v>
      </c>
      <c r="AV100" s="299">
        <f t="shared" ref="AV100" si="2106">SUBTOTAL(109,AV96:AV99)</f>
        <v>0</v>
      </c>
      <c r="AW100" s="301">
        <f t="shared" ref="AW100" si="2107">+AX100/$I100</f>
        <v>0</v>
      </c>
      <c r="AX100" s="299">
        <f t="shared" ref="AX100" si="2108">SUBTOTAL(109,AX96:AX99)</f>
        <v>0</v>
      </c>
      <c r="AY100" s="301">
        <f t="shared" ref="AY100" si="2109">+AZ100/$I100</f>
        <v>0</v>
      </c>
      <c r="AZ100" s="299">
        <f t="shared" ref="AZ100" si="2110">SUBTOTAL(109,AZ96:AZ99)</f>
        <v>0</v>
      </c>
      <c r="BA100" s="301">
        <f t="shared" ref="BA100" si="2111">+BB100/$I100</f>
        <v>0</v>
      </c>
      <c r="BB100" s="299">
        <f t="shared" ref="BB100" si="2112">SUBTOTAL(109,BB96:BB99)</f>
        <v>0</v>
      </c>
      <c r="BC100" s="301">
        <f t="shared" ref="BC100" si="2113">+BD100/$I100</f>
        <v>0</v>
      </c>
      <c r="BD100" s="299">
        <f t="shared" ref="BD100" si="2114">SUBTOTAL(109,BD96:BD99)</f>
        <v>0</v>
      </c>
      <c r="BE100" s="301">
        <f t="shared" ref="BE100" si="2115">+BF100/$I100</f>
        <v>1</v>
      </c>
      <c r="BF100" s="299">
        <f t="shared" ref="BF100" si="2116">SUBTOTAL(109,BF96:BF99)</f>
        <v>33052.83</v>
      </c>
      <c r="BG100" s="301">
        <f t="shared" ref="BG100" si="2117">+BH100/$I100</f>
        <v>0</v>
      </c>
      <c r="BH100" s="299">
        <f t="shared" ref="BH100" si="2118">SUBTOTAL(109,BH96:BH99)</f>
        <v>0</v>
      </c>
      <c r="BI100" s="301">
        <f t="shared" ref="BI100" si="2119">+BJ100/$I100</f>
        <v>0</v>
      </c>
      <c r="BJ100" s="299">
        <f t="shared" ref="BJ100" si="2120">SUBTOTAL(109,BJ96:BJ99)</f>
        <v>0</v>
      </c>
      <c r="BK100" s="301">
        <f t="shared" ref="BK100" si="2121">+BL100/$I100</f>
        <v>0</v>
      </c>
      <c r="BL100" s="299">
        <f t="shared" ref="BL100" si="2122">SUBTOTAL(109,BL96:BL99)</f>
        <v>0</v>
      </c>
      <c r="BM100" s="301">
        <f t="shared" ref="BM100" si="2123">+BN100/$I100</f>
        <v>0</v>
      </c>
      <c r="BN100" s="299">
        <f t="shared" ref="BN100" si="2124">SUBTOTAL(109,BN96:BN99)</f>
        <v>0</v>
      </c>
      <c r="BO100" s="301">
        <f t="shared" ref="BO100" si="2125">+BP100/$I100</f>
        <v>0</v>
      </c>
      <c r="BP100" s="299">
        <f t="shared" ref="BP100" si="2126">SUBTOTAL(109,BP96:BP99)</f>
        <v>0</v>
      </c>
      <c r="BQ100" s="301">
        <f t="shared" ref="BQ100" si="2127">+BR100/$I100</f>
        <v>0</v>
      </c>
      <c r="BR100" s="299">
        <f t="shared" ref="BR100" si="2128">SUBTOTAL(109,BR96:BR99)</f>
        <v>0</v>
      </c>
      <c r="BS100" s="301">
        <f t="shared" ref="BS100" si="2129">+BT100/$I100</f>
        <v>0</v>
      </c>
      <c r="BT100" s="299">
        <f t="shared" ref="BT100" si="2130">SUBTOTAL(109,BT96:BT99)</f>
        <v>0</v>
      </c>
      <c r="BU100" s="301">
        <f t="shared" ref="BU100" si="2131">+BV100/$I100</f>
        <v>0</v>
      </c>
      <c r="BV100" s="299">
        <f t="shared" ref="BV100" si="2132">SUBTOTAL(109,BV96:BV99)</f>
        <v>0</v>
      </c>
      <c r="BW100" s="301">
        <f t="shared" ref="BW100" si="2133">+BX100/$I100</f>
        <v>0</v>
      </c>
      <c r="BX100" s="299">
        <f t="shared" ref="BX100" si="2134">SUBTOTAL(109,BX96:BX99)</f>
        <v>0</v>
      </c>
      <c r="BY100" s="301">
        <f t="shared" ref="BY100" si="2135">+BZ100/$I100</f>
        <v>0</v>
      </c>
      <c r="BZ100" s="299">
        <f t="shared" ref="BZ100" si="2136">SUBTOTAL(109,BZ96:BZ99)</f>
        <v>0</v>
      </c>
      <c r="CA100" s="235">
        <f>+CB100/I100</f>
        <v>1</v>
      </c>
      <c r="CB100" s="234">
        <f>SUBTOTAL(109,CB96:CB99)</f>
        <v>33052.83</v>
      </c>
      <c r="CC100" s="188">
        <f t="shared" si="1642"/>
        <v>0</v>
      </c>
    </row>
    <row r="101" spans="1:1278" ht="13.2">
      <c r="A101" s="321" t="s">
        <v>247</v>
      </c>
      <c r="B101" s="616" t="s">
        <v>248</v>
      </c>
      <c r="C101" s="617"/>
      <c r="D101" s="617"/>
      <c r="E101" s="617"/>
      <c r="F101" s="376"/>
      <c r="G101" s="377"/>
      <c r="H101" s="377"/>
      <c r="I101" s="378"/>
      <c r="J101" s="233"/>
      <c r="K101" s="262"/>
      <c r="L101" s="263"/>
      <c r="M101" s="262"/>
      <c r="N101" s="263"/>
      <c r="O101" s="262"/>
      <c r="P101" s="263"/>
      <c r="Q101" s="262"/>
      <c r="R101" s="263"/>
      <c r="S101" s="262"/>
      <c r="T101" s="263"/>
      <c r="U101" s="262"/>
      <c r="V101" s="263"/>
      <c r="W101" s="264"/>
      <c r="X101" s="263"/>
      <c r="Y101" s="264"/>
      <c r="Z101" s="263"/>
      <c r="AA101" s="265"/>
      <c r="AB101" s="263"/>
      <c r="AC101" s="265"/>
      <c r="AD101" s="263"/>
      <c r="AE101" s="265"/>
      <c r="AF101" s="263"/>
      <c r="AG101" s="266"/>
      <c r="AH101" s="263"/>
      <c r="AI101" s="265"/>
      <c r="AJ101" s="263"/>
      <c r="AK101" s="265"/>
      <c r="AL101" s="263"/>
      <c r="AM101" s="265"/>
      <c r="AN101" s="263"/>
      <c r="AO101" s="265"/>
      <c r="AP101" s="263"/>
      <c r="AQ101" s="265"/>
      <c r="AR101" s="263"/>
      <c r="AS101" s="265"/>
      <c r="AT101" s="263"/>
      <c r="AU101" s="265"/>
      <c r="AV101" s="263"/>
      <c r="AW101" s="265"/>
      <c r="AX101" s="263"/>
      <c r="AY101" s="265"/>
      <c r="AZ101" s="263"/>
      <c r="BA101" s="265"/>
      <c r="BB101" s="263"/>
      <c r="BC101" s="265"/>
      <c r="BD101" s="263"/>
      <c r="BE101" s="264"/>
      <c r="BF101" s="263"/>
      <c r="BG101" s="265"/>
      <c r="BH101" s="263"/>
      <c r="BI101" s="264"/>
      <c r="BJ101" s="263"/>
      <c r="BK101" s="267"/>
      <c r="BL101" s="263"/>
      <c r="BM101" s="267"/>
      <c r="BN101" s="263"/>
      <c r="BO101" s="267"/>
      <c r="BP101" s="263"/>
      <c r="BQ101" s="267"/>
      <c r="BR101" s="263"/>
      <c r="BS101" s="267"/>
      <c r="BT101" s="263"/>
      <c r="BU101" s="268"/>
      <c r="BV101" s="263"/>
      <c r="BW101" s="268"/>
      <c r="BX101" s="263"/>
      <c r="BY101" s="268"/>
      <c r="BZ101" s="263"/>
      <c r="CA101" s="505">
        <f t="shared" si="1640"/>
        <v>0</v>
      </c>
      <c r="CB101" s="504">
        <f t="shared" si="1641"/>
        <v>0</v>
      </c>
      <c r="CC101" s="171">
        <f t="shared" si="1642"/>
        <v>0</v>
      </c>
    </row>
    <row r="102" spans="1:1278" ht="15.6" customHeight="1">
      <c r="A102" s="379"/>
      <c r="B102" s="654" t="s">
        <v>902</v>
      </c>
      <c r="C102" s="655"/>
      <c r="D102" s="655"/>
      <c r="E102" s="655"/>
      <c r="F102" s="380"/>
      <c r="G102" s="381"/>
      <c r="H102" s="381"/>
      <c r="I102" s="382"/>
      <c r="J102" s="233"/>
      <c r="K102" s="262"/>
      <c r="L102" s="263"/>
      <c r="M102" s="262"/>
      <c r="N102" s="263"/>
      <c r="O102" s="262"/>
      <c r="P102" s="263"/>
      <c r="Q102" s="262"/>
      <c r="R102" s="263"/>
      <c r="S102" s="262"/>
      <c r="T102" s="263"/>
      <c r="U102" s="262"/>
      <c r="V102" s="263"/>
      <c r="W102" s="264"/>
      <c r="X102" s="263"/>
      <c r="Y102" s="264"/>
      <c r="Z102" s="263"/>
      <c r="AA102" s="265"/>
      <c r="AB102" s="263"/>
      <c r="AC102" s="265"/>
      <c r="AD102" s="263"/>
      <c r="AE102" s="265"/>
      <c r="AF102" s="263"/>
      <c r="AG102" s="266"/>
      <c r="AH102" s="263"/>
      <c r="AI102" s="265"/>
      <c r="AJ102" s="263"/>
      <c r="AK102" s="265"/>
      <c r="AL102" s="263"/>
      <c r="AM102" s="265"/>
      <c r="AN102" s="263"/>
      <c r="AO102" s="265"/>
      <c r="AP102" s="263"/>
      <c r="AQ102" s="265"/>
      <c r="AR102" s="263"/>
      <c r="AS102" s="265"/>
      <c r="AT102" s="263"/>
      <c r="AU102" s="265"/>
      <c r="AV102" s="263"/>
      <c r="AW102" s="265"/>
      <c r="AX102" s="263"/>
      <c r="AY102" s="265"/>
      <c r="AZ102" s="263"/>
      <c r="BA102" s="265"/>
      <c r="BB102" s="263"/>
      <c r="BC102" s="265"/>
      <c r="BD102" s="263"/>
      <c r="BE102" s="264"/>
      <c r="BF102" s="263"/>
      <c r="BG102" s="265"/>
      <c r="BH102" s="263"/>
      <c r="BI102" s="264"/>
      <c r="BJ102" s="263"/>
      <c r="BK102" s="267"/>
      <c r="BL102" s="263"/>
      <c r="BM102" s="267"/>
      <c r="BN102" s="263"/>
      <c r="BO102" s="267"/>
      <c r="BP102" s="263"/>
      <c r="BQ102" s="267"/>
      <c r="BR102" s="263"/>
      <c r="BS102" s="267"/>
      <c r="BT102" s="263"/>
      <c r="BU102" s="268"/>
      <c r="BV102" s="263"/>
      <c r="BW102" s="268"/>
      <c r="BX102" s="263"/>
      <c r="BY102" s="268"/>
      <c r="BZ102" s="263"/>
      <c r="CA102" s="505">
        <f t="shared" si="1640"/>
        <v>0</v>
      </c>
      <c r="CB102" s="504">
        <f t="shared" si="1641"/>
        <v>0</v>
      </c>
      <c r="CC102" s="171">
        <f t="shared" si="1642"/>
        <v>0</v>
      </c>
    </row>
    <row r="103" spans="1:1278" ht="39.6">
      <c r="A103" s="291" t="s">
        <v>249</v>
      </c>
      <c r="B103" s="370" t="s">
        <v>162</v>
      </c>
      <c r="C103" s="371"/>
      <c r="D103" s="372" t="s">
        <v>711</v>
      </c>
      <c r="E103" s="330" t="s">
        <v>683</v>
      </c>
      <c r="F103" s="367" t="s">
        <v>210</v>
      </c>
      <c r="G103" s="292">
        <v>383.05</v>
      </c>
      <c r="H103" s="292">
        <v>24.1</v>
      </c>
      <c r="I103" s="293">
        <v>9231.51</v>
      </c>
      <c r="J103" s="275">
        <f t="shared" ref="J103:J109" si="2137">+I103/$I$467</f>
        <v>1.1863006494310963E-4</v>
      </c>
      <c r="K103" s="262"/>
      <c r="L103" s="263">
        <f t="shared" ref="L103:N109" si="2138">ROUND(K103*$I103,2)</f>
        <v>0</v>
      </c>
      <c r="M103" s="262"/>
      <c r="N103" s="263">
        <f t="shared" si="2138"/>
        <v>0</v>
      </c>
      <c r="O103" s="262"/>
      <c r="P103" s="263">
        <f t="shared" ref="P103" si="2139">ROUND(O103*$I103,2)</f>
        <v>0</v>
      </c>
      <c r="Q103" s="262"/>
      <c r="R103" s="263">
        <f t="shared" ref="R103" si="2140">ROUND(Q103*$I103,2)</f>
        <v>0</v>
      </c>
      <c r="S103" s="262"/>
      <c r="T103" s="263">
        <f t="shared" ref="T103" si="2141">ROUND(S103*$I103,2)</f>
        <v>0</v>
      </c>
      <c r="U103" s="262"/>
      <c r="V103" s="263">
        <f t="shared" ref="V103" si="2142">ROUND(U103*$I103,2)</f>
        <v>0</v>
      </c>
      <c r="W103" s="264"/>
      <c r="X103" s="263">
        <f t="shared" ref="X103" si="2143">ROUND(W103*$I103,2)</f>
        <v>0</v>
      </c>
      <c r="Y103" s="264">
        <v>0.4</v>
      </c>
      <c r="Z103" s="263">
        <f t="shared" ref="Z103" si="2144">ROUND(Y103*$I103,2)</f>
        <v>3692.6</v>
      </c>
      <c r="AA103" s="383">
        <v>0.4</v>
      </c>
      <c r="AB103" s="263">
        <f t="shared" ref="AB103" si="2145">ROUND(AA103*$I103,2)</f>
        <v>3692.6</v>
      </c>
      <c r="AC103" s="383">
        <v>0.2</v>
      </c>
      <c r="AD103" s="263">
        <f t="shared" ref="AD103" si="2146">ROUND(AC103*$I103,2)</f>
        <v>1846.3</v>
      </c>
      <c r="AE103" s="265"/>
      <c r="AF103" s="263">
        <f t="shared" ref="AF103" si="2147">ROUND(AE103*$I103,2)</f>
        <v>0</v>
      </c>
      <c r="AG103" s="266"/>
      <c r="AH103" s="263">
        <f t="shared" ref="AH103" si="2148">ROUND(AG103*$I103,2)</f>
        <v>0</v>
      </c>
      <c r="AI103" s="265"/>
      <c r="AJ103" s="263">
        <f t="shared" ref="AJ103" si="2149">ROUND(AI103*$I103,2)</f>
        <v>0</v>
      </c>
      <c r="AK103" s="265"/>
      <c r="AL103" s="263">
        <f t="shared" ref="AL103" si="2150">ROUND(AK103*$I103,2)</f>
        <v>0</v>
      </c>
      <c r="AM103" s="265"/>
      <c r="AN103" s="263">
        <f t="shared" ref="AN103" si="2151">ROUND(AM103*$I103,2)</f>
        <v>0</v>
      </c>
      <c r="AO103" s="265"/>
      <c r="AP103" s="263">
        <f t="shared" ref="AP103" si="2152">ROUND(AO103*$I103,2)</f>
        <v>0</v>
      </c>
      <c r="AQ103" s="265"/>
      <c r="AR103" s="263">
        <f t="shared" ref="AR103" si="2153">ROUND(AQ103*$I103,2)</f>
        <v>0</v>
      </c>
      <c r="AS103" s="265"/>
      <c r="AT103" s="263">
        <f t="shared" ref="AT103" si="2154">ROUND(AS103*$I103,2)</f>
        <v>0</v>
      </c>
      <c r="AU103" s="265"/>
      <c r="AV103" s="263">
        <f t="shared" ref="AV103" si="2155">ROUND(AU103*$I103,2)</f>
        <v>0</v>
      </c>
      <c r="AW103" s="265"/>
      <c r="AX103" s="263">
        <f t="shared" ref="AX103" si="2156">ROUND(AW103*$I103,2)</f>
        <v>0</v>
      </c>
      <c r="AY103" s="265"/>
      <c r="AZ103" s="263">
        <f t="shared" ref="AZ103" si="2157">ROUND(AY103*$I103,2)</f>
        <v>0</v>
      </c>
      <c r="BA103" s="265"/>
      <c r="BB103" s="263">
        <f t="shared" ref="BB103" si="2158">ROUND(BA103*$I103,2)</f>
        <v>0</v>
      </c>
      <c r="BC103" s="265"/>
      <c r="BD103" s="263">
        <f t="shared" ref="BD103" si="2159">ROUND(BC103*$I103,2)</f>
        <v>0</v>
      </c>
      <c r="BE103" s="264"/>
      <c r="BF103" s="263">
        <f t="shared" ref="BF103" si="2160">ROUND(BE103*$I103,2)</f>
        <v>0</v>
      </c>
      <c r="BG103" s="265"/>
      <c r="BH103" s="263">
        <f t="shared" ref="BH103" si="2161">ROUND(BG103*$I103,2)</f>
        <v>0</v>
      </c>
      <c r="BI103" s="264"/>
      <c r="BJ103" s="263">
        <f t="shared" ref="BJ103" si="2162">ROUND(BI103*$I103,2)</f>
        <v>0</v>
      </c>
      <c r="BK103" s="267"/>
      <c r="BL103" s="263">
        <f t="shared" ref="BL103" si="2163">ROUND(BK103*$I103,2)</f>
        <v>0</v>
      </c>
      <c r="BM103" s="267"/>
      <c r="BN103" s="263">
        <f t="shared" ref="BN103" si="2164">ROUND(BM103*$I103,2)</f>
        <v>0</v>
      </c>
      <c r="BO103" s="267"/>
      <c r="BP103" s="263">
        <f t="shared" ref="BP103" si="2165">ROUND(BO103*$I103,2)</f>
        <v>0</v>
      </c>
      <c r="BQ103" s="267"/>
      <c r="BR103" s="263">
        <f t="shared" ref="BR103" si="2166">ROUND(BQ103*$I103,2)</f>
        <v>0</v>
      </c>
      <c r="BS103" s="267"/>
      <c r="BT103" s="263">
        <f t="shared" ref="BT103" si="2167">ROUND(BS103*$I103,2)</f>
        <v>0</v>
      </c>
      <c r="BU103" s="268"/>
      <c r="BV103" s="263">
        <f t="shared" ref="BV103" si="2168">ROUND(BU103*$I103,2)</f>
        <v>0</v>
      </c>
      <c r="BW103" s="268"/>
      <c r="BX103" s="263">
        <f t="shared" ref="BX103" si="2169">ROUND(BW103*$I103,2)</f>
        <v>0</v>
      </c>
      <c r="BY103" s="268"/>
      <c r="BZ103" s="263">
        <f t="shared" ref="BZ103" si="2170">ROUND(BY103*$I103,2)</f>
        <v>0</v>
      </c>
      <c r="CA103" s="505">
        <f t="shared" si="1640"/>
        <v>1</v>
      </c>
      <c r="CB103" s="504">
        <f t="shared" si="1641"/>
        <v>9231.5</v>
      </c>
      <c r="CC103" s="171">
        <f t="shared" si="1642"/>
        <v>1.0000000000218279E-2</v>
      </c>
    </row>
    <row r="104" spans="1:1278" ht="26.4">
      <c r="A104" s="291" t="s">
        <v>250</v>
      </c>
      <c r="B104" s="315" t="s">
        <v>162</v>
      </c>
      <c r="C104" s="316"/>
      <c r="D104" s="291">
        <v>93382</v>
      </c>
      <c r="E104" s="290" t="s">
        <v>903</v>
      </c>
      <c r="F104" s="291" t="s">
        <v>210</v>
      </c>
      <c r="G104" s="292">
        <v>195.36</v>
      </c>
      <c r="H104" s="292">
        <v>17.29</v>
      </c>
      <c r="I104" s="293">
        <v>3377.77</v>
      </c>
      <c r="J104" s="275">
        <f t="shared" si="2137"/>
        <v>4.3406233049943876E-5</v>
      </c>
      <c r="K104" s="262"/>
      <c r="L104" s="263">
        <f t="shared" si="2138"/>
        <v>0</v>
      </c>
      <c r="M104" s="262"/>
      <c r="N104" s="263">
        <f t="shared" si="2138"/>
        <v>0</v>
      </c>
      <c r="O104" s="262"/>
      <c r="P104" s="263">
        <f t="shared" ref="P104" si="2171">ROUND(O104*$I104,2)</f>
        <v>0</v>
      </c>
      <c r="Q104" s="262"/>
      <c r="R104" s="263">
        <f t="shared" ref="R104" si="2172">ROUND(Q104*$I104,2)</f>
        <v>0</v>
      </c>
      <c r="S104" s="262"/>
      <c r="T104" s="263">
        <f t="shared" ref="T104" si="2173">ROUND(S104*$I104,2)</f>
        <v>0</v>
      </c>
      <c r="U104" s="262"/>
      <c r="V104" s="263">
        <f t="shared" ref="V104" si="2174">ROUND(U104*$I104,2)</f>
        <v>0</v>
      </c>
      <c r="W104" s="264"/>
      <c r="X104" s="263">
        <f t="shared" ref="X104" si="2175">ROUND(W104*$I104,2)</f>
        <v>0</v>
      </c>
      <c r="Y104" s="264">
        <v>0.4</v>
      </c>
      <c r="Z104" s="263">
        <f t="shared" ref="Z104" si="2176">ROUND(Y104*$I104,2)</f>
        <v>1351.11</v>
      </c>
      <c r="AA104" s="383">
        <v>0.4</v>
      </c>
      <c r="AB104" s="263">
        <f t="shared" ref="AB104" si="2177">ROUND(AA104*$I104,2)</f>
        <v>1351.11</v>
      </c>
      <c r="AC104" s="383">
        <v>0.2</v>
      </c>
      <c r="AD104" s="263">
        <f t="shared" ref="AD104" si="2178">ROUND(AC104*$I104,2)</f>
        <v>675.55</v>
      </c>
      <c r="AE104" s="265"/>
      <c r="AF104" s="263">
        <f t="shared" ref="AF104" si="2179">ROUND(AE104*$I104,2)</f>
        <v>0</v>
      </c>
      <c r="AG104" s="266"/>
      <c r="AH104" s="263">
        <f t="shared" ref="AH104" si="2180">ROUND(AG104*$I104,2)</f>
        <v>0</v>
      </c>
      <c r="AI104" s="265"/>
      <c r="AJ104" s="263">
        <f t="shared" ref="AJ104" si="2181">ROUND(AI104*$I104,2)</f>
        <v>0</v>
      </c>
      <c r="AK104" s="265"/>
      <c r="AL104" s="263">
        <f t="shared" ref="AL104" si="2182">ROUND(AK104*$I104,2)</f>
        <v>0</v>
      </c>
      <c r="AM104" s="265"/>
      <c r="AN104" s="263">
        <f t="shared" ref="AN104" si="2183">ROUND(AM104*$I104,2)</f>
        <v>0</v>
      </c>
      <c r="AO104" s="265"/>
      <c r="AP104" s="263">
        <f t="shared" ref="AP104" si="2184">ROUND(AO104*$I104,2)</f>
        <v>0</v>
      </c>
      <c r="AQ104" s="265"/>
      <c r="AR104" s="263">
        <f t="shared" ref="AR104" si="2185">ROUND(AQ104*$I104,2)</f>
        <v>0</v>
      </c>
      <c r="AS104" s="265"/>
      <c r="AT104" s="263">
        <f t="shared" ref="AT104" si="2186">ROUND(AS104*$I104,2)</f>
        <v>0</v>
      </c>
      <c r="AU104" s="265"/>
      <c r="AV104" s="263">
        <f t="shared" ref="AV104" si="2187">ROUND(AU104*$I104,2)</f>
        <v>0</v>
      </c>
      <c r="AW104" s="265"/>
      <c r="AX104" s="263">
        <f t="shared" ref="AX104" si="2188">ROUND(AW104*$I104,2)</f>
        <v>0</v>
      </c>
      <c r="AY104" s="265"/>
      <c r="AZ104" s="263">
        <f t="shared" ref="AZ104" si="2189">ROUND(AY104*$I104,2)</f>
        <v>0</v>
      </c>
      <c r="BA104" s="265"/>
      <c r="BB104" s="263">
        <f t="shared" ref="BB104" si="2190">ROUND(BA104*$I104,2)</f>
        <v>0</v>
      </c>
      <c r="BC104" s="265"/>
      <c r="BD104" s="263">
        <f t="shared" ref="BD104" si="2191">ROUND(BC104*$I104,2)</f>
        <v>0</v>
      </c>
      <c r="BE104" s="264"/>
      <c r="BF104" s="263">
        <f t="shared" ref="BF104" si="2192">ROUND(BE104*$I104,2)</f>
        <v>0</v>
      </c>
      <c r="BG104" s="265"/>
      <c r="BH104" s="263">
        <f t="shared" ref="BH104" si="2193">ROUND(BG104*$I104,2)</f>
        <v>0</v>
      </c>
      <c r="BI104" s="264"/>
      <c r="BJ104" s="263">
        <f t="shared" ref="BJ104" si="2194">ROUND(BI104*$I104,2)</f>
        <v>0</v>
      </c>
      <c r="BK104" s="267"/>
      <c r="BL104" s="263">
        <f t="shared" ref="BL104" si="2195">ROUND(BK104*$I104,2)</f>
        <v>0</v>
      </c>
      <c r="BM104" s="267"/>
      <c r="BN104" s="263">
        <f t="shared" ref="BN104" si="2196">ROUND(BM104*$I104,2)</f>
        <v>0</v>
      </c>
      <c r="BO104" s="267"/>
      <c r="BP104" s="263">
        <f t="shared" ref="BP104" si="2197">ROUND(BO104*$I104,2)</f>
        <v>0</v>
      </c>
      <c r="BQ104" s="267"/>
      <c r="BR104" s="263">
        <f t="shared" ref="BR104" si="2198">ROUND(BQ104*$I104,2)</f>
        <v>0</v>
      </c>
      <c r="BS104" s="267"/>
      <c r="BT104" s="263">
        <f t="shared" ref="BT104" si="2199">ROUND(BS104*$I104,2)</f>
        <v>0</v>
      </c>
      <c r="BU104" s="268"/>
      <c r="BV104" s="263">
        <f t="shared" ref="BV104" si="2200">ROUND(BU104*$I104,2)</f>
        <v>0</v>
      </c>
      <c r="BW104" s="268"/>
      <c r="BX104" s="263">
        <f t="shared" ref="BX104" si="2201">ROUND(BW104*$I104,2)</f>
        <v>0</v>
      </c>
      <c r="BY104" s="268"/>
      <c r="BZ104" s="263">
        <f t="shared" ref="BZ104" si="2202">ROUND(BY104*$I104,2)</f>
        <v>0</v>
      </c>
      <c r="CA104" s="505">
        <f t="shared" si="1640"/>
        <v>1</v>
      </c>
      <c r="CB104" s="504">
        <f t="shared" si="1641"/>
        <v>3377.7699999999995</v>
      </c>
      <c r="CC104" s="171">
        <f t="shared" si="1642"/>
        <v>0</v>
      </c>
    </row>
    <row r="105" spans="1:1278" ht="26.4">
      <c r="A105" s="291" t="s">
        <v>251</v>
      </c>
      <c r="B105" s="315" t="s">
        <v>162</v>
      </c>
      <c r="C105" s="316"/>
      <c r="D105" s="291">
        <v>5622</v>
      </c>
      <c r="E105" s="290" t="s">
        <v>904</v>
      </c>
      <c r="F105" s="291" t="s">
        <v>186</v>
      </c>
      <c r="G105" s="292">
        <v>383.05</v>
      </c>
      <c r="H105" s="292">
        <v>3.97</v>
      </c>
      <c r="I105" s="293">
        <v>1520.71</v>
      </c>
      <c r="J105" s="275">
        <f t="shared" si="2137"/>
        <v>1.9541973746400778E-5</v>
      </c>
      <c r="K105" s="262"/>
      <c r="L105" s="263">
        <f t="shared" si="2138"/>
        <v>0</v>
      </c>
      <c r="M105" s="262"/>
      <c r="N105" s="263">
        <f t="shared" si="2138"/>
        <v>0</v>
      </c>
      <c r="O105" s="262"/>
      <c r="P105" s="263">
        <f t="shared" ref="P105" si="2203">ROUND(O105*$I105,2)</f>
        <v>0</v>
      </c>
      <c r="Q105" s="262"/>
      <c r="R105" s="263">
        <f t="shared" ref="R105" si="2204">ROUND(Q105*$I105,2)</f>
        <v>0</v>
      </c>
      <c r="S105" s="262"/>
      <c r="T105" s="263">
        <f t="shared" ref="T105" si="2205">ROUND(S105*$I105,2)</f>
        <v>0</v>
      </c>
      <c r="U105" s="262"/>
      <c r="V105" s="263">
        <f t="shared" ref="V105" si="2206">ROUND(U105*$I105,2)</f>
        <v>0</v>
      </c>
      <c r="W105" s="264"/>
      <c r="X105" s="263">
        <f t="shared" ref="X105" si="2207">ROUND(W105*$I105,2)</f>
        <v>0</v>
      </c>
      <c r="Y105" s="264">
        <v>0.4</v>
      </c>
      <c r="Z105" s="263">
        <f t="shared" ref="Z105" si="2208">ROUND(Y105*$I105,2)</f>
        <v>608.28</v>
      </c>
      <c r="AA105" s="383">
        <v>0.4</v>
      </c>
      <c r="AB105" s="263">
        <f t="shared" ref="AB105" si="2209">ROUND(AA105*$I105,2)</f>
        <v>608.28</v>
      </c>
      <c r="AC105" s="383">
        <v>0.2</v>
      </c>
      <c r="AD105" s="263">
        <f t="shared" ref="AD105" si="2210">ROUND(AC105*$I105,2)</f>
        <v>304.14</v>
      </c>
      <c r="AE105" s="265"/>
      <c r="AF105" s="263">
        <f t="shared" ref="AF105" si="2211">ROUND(AE105*$I105,2)</f>
        <v>0</v>
      </c>
      <c r="AG105" s="266"/>
      <c r="AH105" s="263">
        <f t="shared" ref="AH105" si="2212">ROUND(AG105*$I105,2)</f>
        <v>0</v>
      </c>
      <c r="AI105" s="265"/>
      <c r="AJ105" s="263">
        <f t="shared" ref="AJ105" si="2213">ROUND(AI105*$I105,2)</f>
        <v>0</v>
      </c>
      <c r="AK105" s="265"/>
      <c r="AL105" s="263">
        <f t="shared" ref="AL105" si="2214">ROUND(AK105*$I105,2)</f>
        <v>0</v>
      </c>
      <c r="AM105" s="265"/>
      <c r="AN105" s="263">
        <f t="shared" ref="AN105" si="2215">ROUND(AM105*$I105,2)</f>
        <v>0</v>
      </c>
      <c r="AO105" s="265"/>
      <c r="AP105" s="263">
        <f t="shared" ref="AP105" si="2216">ROUND(AO105*$I105,2)</f>
        <v>0</v>
      </c>
      <c r="AQ105" s="265"/>
      <c r="AR105" s="263">
        <f t="shared" ref="AR105" si="2217">ROUND(AQ105*$I105,2)</f>
        <v>0</v>
      </c>
      <c r="AS105" s="265"/>
      <c r="AT105" s="263">
        <f t="shared" ref="AT105" si="2218">ROUND(AS105*$I105,2)</f>
        <v>0</v>
      </c>
      <c r="AU105" s="265"/>
      <c r="AV105" s="263">
        <f t="shared" ref="AV105" si="2219">ROUND(AU105*$I105,2)</f>
        <v>0</v>
      </c>
      <c r="AW105" s="265"/>
      <c r="AX105" s="263">
        <f t="shared" ref="AX105" si="2220">ROUND(AW105*$I105,2)</f>
        <v>0</v>
      </c>
      <c r="AY105" s="265"/>
      <c r="AZ105" s="263">
        <f t="shared" ref="AZ105" si="2221">ROUND(AY105*$I105,2)</f>
        <v>0</v>
      </c>
      <c r="BA105" s="265"/>
      <c r="BB105" s="263">
        <f t="shared" ref="BB105" si="2222">ROUND(BA105*$I105,2)</f>
        <v>0</v>
      </c>
      <c r="BC105" s="265"/>
      <c r="BD105" s="263">
        <f t="shared" ref="BD105" si="2223">ROUND(BC105*$I105,2)</f>
        <v>0</v>
      </c>
      <c r="BE105" s="264"/>
      <c r="BF105" s="263">
        <f t="shared" ref="BF105" si="2224">ROUND(BE105*$I105,2)</f>
        <v>0</v>
      </c>
      <c r="BG105" s="265"/>
      <c r="BH105" s="263">
        <f t="shared" ref="BH105" si="2225">ROUND(BG105*$I105,2)</f>
        <v>0</v>
      </c>
      <c r="BI105" s="264"/>
      <c r="BJ105" s="263">
        <f t="shared" ref="BJ105" si="2226">ROUND(BI105*$I105,2)</f>
        <v>0</v>
      </c>
      <c r="BK105" s="267"/>
      <c r="BL105" s="263">
        <f t="shared" ref="BL105" si="2227">ROUND(BK105*$I105,2)</f>
        <v>0</v>
      </c>
      <c r="BM105" s="267"/>
      <c r="BN105" s="263">
        <f t="shared" ref="BN105" si="2228">ROUND(BM105*$I105,2)</f>
        <v>0</v>
      </c>
      <c r="BO105" s="267"/>
      <c r="BP105" s="263">
        <f t="shared" ref="BP105" si="2229">ROUND(BO105*$I105,2)</f>
        <v>0</v>
      </c>
      <c r="BQ105" s="267"/>
      <c r="BR105" s="263">
        <f t="shared" ref="BR105" si="2230">ROUND(BQ105*$I105,2)</f>
        <v>0</v>
      </c>
      <c r="BS105" s="267"/>
      <c r="BT105" s="263">
        <f t="shared" ref="BT105" si="2231">ROUND(BS105*$I105,2)</f>
        <v>0</v>
      </c>
      <c r="BU105" s="268"/>
      <c r="BV105" s="263">
        <f t="shared" ref="BV105" si="2232">ROUND(BU105*$I105,2)</f>
        <v>0</v>
      </c>
      <c r="BW105" s="268"/>
      <c r="BX105" s="263">
        <f t="shared" ref="BX105" si="2233">ROUND(BW105*$I105,2)</f>
        <v>0</v>
      </c>
      <c r="BY105" s="268"/>
      <c r="BZ105" s="263">
        <f t="shared" ref="BZ105" si="2234">ROUND(BY105*$I105,2)</f>
        <v>0</v>
      </c>
      <c r="CA105" s="505">
        <f t="shared" si="1640"/>
        <v>1</v>
      </c>
      <c r="CB105" s="504">
        <f t="shared" si="1641"/>
        <v>1520.6999999999998</v>
      </c>
      <c r="CC105" s="171">
        <f t="shared" si="1642"/>
        <v>1.0000000000218279E-2</v>
      </c>
    </row>
    <row r="106" spans="1:1278" ht="39.6">
      <c r="A106" s="291" t="s">
        <v>253</v>
      </c>
      <c r="B106" s="315" t="s">
        <v>162</v>
      </c>
      <c r="C106" s="316"/>
      <c r="D106" s="291" t="s">
        <v>905</v>
      </c>
      <c r="E106" s="290" t="s">
        <v>906</v>
      </c>
      <c r="F106" s="291" t="s">
        <v>147</v>
      </c>
      <c r="G106" s="292">
        <v>383.05</v>
      </c>
      <c r="H106" s="292">
        <v>27.06</v>
      </c>
      <c r="I106" s="293">
        <v>10365.33</v>
      </c>
      <c r="J106" s="275">
        <f t="shared" si="2137"/>
        <v>1.3320028587487448E-4</v>
      </c>
      <c r="K106" s="262"/>
      <c r="L106" s="263">
        <f t="shared" si="2138"/>
        <v>0</v>
      </c>
      <c r="M106" s="262"/>
      <c r="N106" s="263">
        <f t="shared" si="2138"/>
        <v>0</v>
      </c>
      <c r="O106" s="262"/>
      <c r="P106" s="263">
        <f t="shared" ref="P106" si="2235">ROUND(O106*$I106,2)</f>
        <v>0</v>
      </c>
      <c r="Q106" s="262"/>
      <c r="R106" s="263">
        <f t="shared" ref="R106" si="2236">ROUND(Q106*$I106,2)</f>
        <v>0</v>
      </c>
      <c r="S106" s="262"/>
      <c r="T106" s="263">
        <f t="shared" ref="T106" si="2237">ROUND(S106*$I106,2)</f>
        <v>0</v>
      </c>
      <c r="U106" s="262"/>
      <c r="V106" s="263">
        <f t="shared" ref="V106" si="2238">ROUND(U106*$I106,2)</f>
        <v>0</v>
      </c>
      <c r="W106" s="264"/>
      <c r="X106" s="263">
        <f t="shared" ref="X106" si="2239">ROUND(W106*$I106,2)</f>
        <v>0</v>
      </c>
      <c r="Y106" s="264">
        <v>0.4</v>
      </c>
      <c r="Z106" s="263">
        <f t="shared" ref="Z106" si="2240">ROUND(Y106*$I106,2)</f>
        <v>4146.13</v>
      </c>
      <c r="AA106" s="383">
        <v>0.4</v>
      </c>
      <c r="AB106" s="263">
        <f t="shared" ref="AB106" si="2241">ROUND(AA106*$I106,2)</f>
        <v>4146.13</v>
      </c>
      <c r="AC106" s="383">
        <v>0.2</v>
      </c>
      <c r="AD106" s="263">
        <f t="shared" ref="AD106" si="2242">ROUND(AC106*$I106,2)</f>
        <v>2073.0700000000002</v>
      </c>
      <c r="AE106" s="265"/>
      <c r="AF106" s="263">
        <f t="shared" ref="AF106" si="2243">ROUND(AE106*$I106,2)</f>
        <v>0</v>
      </c>
      <c r="AG106" s="266"/>
      <c r="AH106" s="263">
        <f t="shared" ref="AH106" si="2244">ROUND(AG106*$I106,2)</f>
        <v>0</v>
      </c>
      <c r="AI106" s="265"/>
      <c r="AJ106" s="263">
        <f t="shared" ref="AJ106" si="2245">ROUND(AI106*$I106,2)</f>
        <v>0</v>
      </c>
      <c r="AK106" s="265"/>
      <c r="AL106" s="263">
        <f t="shared" ref="AL106" si="2246">ROUND(AK106*$I106,2)</f>
        <v>0</v>
      </c>
      <c r="AM106" s="265"/>
      <c r="AN106" s="263">
        <f t="shared" ref="AN106" si="2247">ROUND(AM106*$I106,2)</f>
        <v>0</v>
      </c>
      <c r="AO106" s="265"/>
      <c r="AP106" s="263">
        <f t="shared" ref="AP106" si="2248">ROUND(AO106*$I106,2)</f>
        <v>0</v>
      </c>
      <c r="AQ106" s="265"/>
      <c r="AR106" s="263">
        <f t="shared" ref="AR106" si="2249">ROUND(AQ106*$I106,2)</f>
        <v>0</v>
      </c>
      <c r="AS106" s="265"/>
      <c r="AT106" s="263">
        <f t="shared" ref="AT106" si="2250">ROUND(AS106*$I106,2)</f>
        <v>0</v>
      </c>
      <c r="AU106" s="265"/>
      <c r="AV106" s="263">
        <f t="shared" ref="AV106" si="2251">ROUND(AU106*$I106,2)</f>
        <v>0</v>
      </c>
      <c r="AW106" s="265"/>
      <c r="AX106" s="263">
        <f t="shared" ref="AX106" si="2252">ROUND(AW106*$I106,2)</f>
        <v>0</v>
      </c>
      <c r="AY106" s="265"/>
      <c r="AZ106" s="263">
        <f t="shared" ref="AZ106" si="2253">ROUND(AY106*$I106,2)</f>
        <v>0</v>
      </c>
      <c r="BA106" s="265"/>
      <c r="BB106" s="263">
        <f t="shared" ref="BB106" si="2254">ROUND(BA106*$I106,2)</f>
        <v>0</v>
      </c>
      <c r="BC106" s="265"/>
      <c r="BD106" s="263">
        <f t="shared" ref="BD106" si="2255">ROUND(BC106*$I106,2)</f>
        <v>0</v>
      </c>
      <c r="BE106" s="264"/>
      <c r="BF106" s="263">
        <f t="shared" ref="BF106" si="2256">ROUND(BE106*$I106,2)</f>
        <v>0</v>
      </c>
      <c r="BG106" s="265"/>
      <c r="BH106" s="263">
        <f t="shared" ref="BH106" si="2257">ROUND(BG106*$I106,2)</f>
        <v>0</v>
      </c>
      <c r="BI106" s="264"/>
      <c r="BJ106" s="263">
        <f t="shared" ref="BJ106" si="2258">ROUND(BI106*$I106,2)</f>
        <v>0</v>
      </c>
      <c r="BK106" s="267"/>
      <c r="BL106" s="263">
        <f t="shared" ref="BL106" si="2259">ROUND(BK106*$I106,2)</f>
        <v>0</v>
      </c>
      <c r="BM106" s="267"/>
      <c r="BN106" s="263">
        <f t="shared" ref="BN106" si="2260">ROUND(BM106*$I106,2)</f>
        <v>0</v>
      </c>
      <c r="BO106" s="267"/>
      <c r="BP106" s="263">
        <f t="shared" ref="BP106" si="2261">ROUND(BO106*$I106,2)</f>
        <v>0</v>
      </c>
      <c r="BQ106" s="267"/>
      <c r="BR106" s="263">
        <f t="shared" ref="BR106" si="2262">ROUND(BQ106*$I106,2)</f>
        <v>0</v>
      </c>
      <c r="BS106" s="267"/>
      <c r="BT106" s="263">
        <f t="shared" ref="BT106" si="2263">ROUND(BS106*$I106,2)</f>
        <v>0</v>
      </c>
      <c r="BU106" s="268"/>
      <c r="BV106" s="263">
        <f t="shared" ref="BV106" si="2264">ROUND(BU106*$I106,2)</f>
        <v>0</v>
      </c>
      <c r="BW106" s="268"/>
      <c r="BX106" s="263">
        <f t="shared" ref="BX106" si="2265">ROUND(BW106*$I106,2)</f>
        <v>0</v>
      </c>
      <c r="BY106" s="268"/>
      <c r="BZ106" s="263">
        <f t="shared" ref="BZ106" si="2266">ROUND(BY106*$I106,2)</f>
        <v>0</v>
      </c>
      <c r="CA106" s="505">
        <f t="shared" si="1640"/>
        <v>1</v>
      </c>
      <c r="CB106" s="504">
        <f t="shared" si="1641"/>
        <v>10365.330000000002</v>
      </c>
      <c r="CC106" s="171">
        <f t="shared" si="1642"/>
        <v>0</v>
      </c>
    </row>
    <row r="107" spans="1:1278" s="118" customFormat="1" ht="18" customHeight="1">
      <c r="A107" s="291" t="s">
        <v>817</v>
      </c>
      <c r="B107" s="315" t="s">
        <v>162</v>
      </c>
      <c r="C107" s="316"/>
      <c r="D107" s="291">
        <v>5651</v>
      </c>
      <c r="E107" s="290" t="s">
        <v>685</v>
      </c>
      <c r="F107" s="291" t="s">
        <v>147</v>
      </c>
      <c r="G107" s="292">
        <v>766.1</v>
      </c>
      <c r="H107" s="292">
        <v>29.66</v>
      </c>
      <c r="I107" s="293">
        <v>22722.53</v>
      </c>
      <c r="J107" s="275">
        <f t="shared" si="2137"/>
        <v>2.9199721492710905E-4</v>
      </c>
      <c r="K107" s="262"/>
      <c r="L107" s="263">
        <f t="shared" si="2138"/>
        <v>0</v>
      </c>
      <c r="M107" s="262"/>
      <c r="N107" s="263">
        <f t="shared" si="2138"/>
        <v>0</v>
      </c>
      <c r="O107" s="262"/>
      <c r="P107" s="263">
        <f t="shared" ref="P107" si="2267">ROUND(O107*$I107,2)</f>
        <v>0</v>
      </c>
      <c r="Q107" s="262"/>
      <c r="R107" s="263">
        <f t="shared" ref="R107" si="2268">ROUND(Q107*$I107,2)</f>
        <v>0</v>
      </c>
      <c r="S107" s="262"/>
      <c r="T107" s="263">
        <f t="shared" ref="T107" si="2269">ROUND(S107*$I107,2)</f>
        <v>0</v>
      </c>
      <c r="U107" s="262"/>
      <c r="V107" s="263">
        <f t="shared" ref="V107" si="2270">ROUND(U107*$I107,2)</f>
        <v>0</v>
      </c>
      <c r="W107" s="264"/>
      <c r="X107" s="263">
        <f t="shared" ref="X107" si="2271">ROUND(W107*$I107,2)</f>
        <v>0</v>
      </c>
      <c r="Y107" s="264">
        <v>0.4</v>
      </c>
      <c r="Z107" s="263">
        <f t="shared" ref="Z107" si="2272">ROUND(Y107*$I107,2)</f>
        <v>9089.01</v>
      </c>
      <c r="AA107" s="383">
        <v>0.4</v>
      </c>
      <c r="AB107" s="263">
        <f t="shared" ref="AB107" si="2273">ROUND(AA107*$I107,2)</f>
        <v>9089.01</v>
      </c>
      <c r="AC107" s="383">
        <v>0.2</v>
      </c>
      <c r="AD107" s="263">
        <f t="shared" ref="AD107" si="2274">ROUND(AC107*$I107,2)</f>
        <v>4544.51</v>
      </c>
      <c r="AE107" s="265"/>
      <c r="AF107" s="263">
        <f t="shared" ref="AF107" si="2275">ROUND(AE107*$I107,2)</f>
        <v>0</v>
      </c>
      <c r="AG107" s="266"/>
      <c r="AH107" s="263">
        <f t="shared" ref="AH107" si="2276">ROUND(AG107*$I107,2)</f>
        <v>0</v>
      </c>
      <c r="AI107" s="265"/>
      <c r="AJ107" s="263">
        <f t="shared" ref="AJ107" si="2277">ROUND(AI107*$I107,2)</f>
        <v>0</v>
      </c>
      <c r="AK107" s="265"/>
      <c r="AL107" s="263">
        <f t="shared" ref="AL107" si="2278">ROUND(AK107*$I107,2)</f>
        <v>0</v>
      </c>
      <c r="AM107" s="265"/>
      <c r="AN107" s="263">
        <f t="shared" ref="AN107" si="2279">ROUND(AM107*$I107,2)</f>
        <v>0</v>
      </c>
      <c r="AO107" s="265"/>
      <c r="AP107" s="263">
        <f t="shared" ref="AP107" si="2280">ROUND(AO107*$I107,2)</f>
        <v>0</v>
      </c>
      <c r="AQ107" s="265"/>
      <c r="AR107" s="263">
        <f t="shared" ref="AR107" si="2281">ROUND(AQ107*$I107,2)</f>
        <v>0</v>
      </c>
      <c r="AS107" s="265"/>
      <c r="AT107" s="263">
        <f t="shared" ref="AT107" si="2282">ROUND(AS107*$I107,2)</f>
        <v>0</v>
      </c>
      <c r="AU107" s="265"/>
      <c r="AV107" s="263">
        <f t="shared" ref="AV107" si="2283">ROUND(AU107*$I107,2)</f>
        <v>0</v>
      </c>
      <c r="AW107" s="265"/>
      <c r="AX107" s="263">
        <f t="shared" ref="AX107" si="2284">ROUND(AW107*$I107,2)</f>
        <v>0</v>
      </c>
      <c r="AY107" s="265"/>
      <c r="AZ107" s="263">
        <f t="shared" ref="AZ107" si="2285">ROUND(AY107*$I107,2)</f>
        <v>0</v>
      </c>
      <c r="BA107" s="265"/>
      <c r="BB107" s="263">
        <f t="shared" ref="BB107" si="2286">ROUND(BA107*$I107,2)</f>
        <v>0</v>
      </c>
      <c r="BC107" s="265"/>
      <c r="BD107" s="263">
        <f t="shared" ref="BD107" si="2287">ROUND(BC107*$I107,2)</f>
        <v>0</v>
      </c>
      <c r="BE107" s="264"/>
      <c r="BF107" s="263">
        <f t="shared" ref="BF107" si="2288">ROUND(BE107*$I107,2)</f>
        <v>0</v>
      </c>
      <c r="BG107" s="265"/>
      <c r="BH107" s="263">
        <f t="shared" ref="BH107" si="2289">ROUND(BG107*$I107,2)</f>
        <v>0</v>
      </c>
      <c r="BI107" s="264"/>
      <c r="BJ107" s="263">
        <f t="shared" ref="BJ107" si="2290">ROUND(BI107*$I107,2)</f>
        <v>0</v>
      </c>
      <c r="BK107" s="267"/>
      <c r="BL107" s="263">
        <f t="shared" ref="BL107" si="2291">ROUND(BK107*$I107,2)</f>
        <v>0</v>
      </c>
      <c r="BM107" s="267"/>
      <c r="BN107" s="263">
        <f t="shared" ref="BN107" si="2292">ROUND(BM107*$I107,2)</f>
        <v>0</v>
      </c>
      <c r="BO107" s="267"/>
      <c r="BP107" s="263">
        <f t="shared" ref="BP107" si="2293">ROUND(BO107*$I107,2)</f>
        <v>0</v>
      </c>
      <c r="BQ107" s="267"/>
      <c r="BR107" s="263">
        <f t="shared" ref="BR107" si="2294">ROUND(BQ107*$I107,2)</f>
        <v>0</v>
      </c>
      <c r="BS107" s="267"/>
      <c r="BT107" s="263">
        <f t="shared" ref="BT107" si="2295">ROUND(BS107*$I107,2)</f>
        <v>0</v>
      </c>
      <c r="BU107" s="268"/>
      <c r="BV107" s="263">
        <f t="shared" ref="BV107" si="2296">ROUND(BU107*$I107,2)</f>
        <v>0</v>
      </c>
      <c r="BW107" s="268"/>
      <c r="BX107" s="263">
        <f t="shared" ref="BX107" si="2297">ROUND(BW107*$I107,2)</f>
        <v>0</v>
      </c>
      <c r="BY107" s="268"/>
      <c r="BZ107" s="263">
        <f t="shared" ref="BZ107" si="2298">ROUND(BY107*$I107,2)</f>
        <v>0</v>
      </c>
      <c r="CA107" s="505">
        <f t="shared" si="1640"/>
        <v>1</v>
      </c>
      <c r="CB107" s="504">
        <f t="shared" si="1641"/>
        <v>22722.53</v>
      </c>
      <c r="CC107" s="171">
        <f t="shared" si="1642"/>
        <v>0</v>
      </c>
    </row>
    <row r="108" spans="1:1278" s="120" customFormat="1" ht="66">
      <c r="A108" s="291" t="s">
        <v>255</v>
      </c>
      <c r="B108" s="315" t="s">
        <v>162</v>
      </c>
      <c r="C108" s="316"/>
      <c r="D108" s="291">
        <v>92919</v>
      </c>
      <c r="E108" s="325" t="s">
        <v>715</v>
      </c>
      <c r="F108" s="305" t="s">
        <v>254</v>
      </c>
      <c r="G108" s="292">
        <v>10955.23</v>
      </c>
      <c r="H108" s="326">
        <v>6.87</v>
      </c>
      <c r="I108" s="293">
        <v>75262.429999999993</v>
      </c>
      <c r="J108" s="275">
        <f t="shared" si="2137"/>
        <v>9.6716430558773606E-4</v>
      </c>
      <c r="K108" s="262"/>
      <c r="L108" s="263">
        <f t="shared" si="2138"/>
        <v>0</v>
      </c>
      <c r="M108" s="262"/>
      <c r="N108" s="263">
        <f t="shared" si="2138"/>
        <v>0</v>
      </c>
      <c r="O108" s="262"/>
      <c r="P108" s="263">
        <f t="shared" ref="P108" si="2299">ROUND(O108*$I108,2)</f>
        <v>0</v>
      </c>
      <c r="Q108" s="262"/>
      <c r="R108" s="263">
        <f t="shared" ref="R108" si="2300">ROUND(Q108*$I108,2)</f>
        <v>0</v>
      </c>
      <c r="S108" s="262"/>
      <c r="T108" s="263">
        <f t="shared" ref="T108" si="2301">ROUND(S108*$I108,2)</f>
        <v>0</v>
      </c>
      <c r="U108" s="262"/>
      <c r="V108" s="263">
        <f t="shared" ref="V108" si="2302">ROUND(U108*$I108,2)</f>
        <v>0</v>
      </c>
      <c r="W108" s="264"/>
      <c r="X108" s="263">
        <f t="shared" ref="X108" si="2303">ROUND(W108*$I108,2)</f>
        <v>0</v>
      </c>
      <c r="Y108" s="264">
        <v>0.4</v>
      </c>
      <c r="Z108" s="263">
        <f t="shared" ref="Z108" si="2304">ROUND(Y108*$I108,2)</f>
        <v>30104.97</v>
      </c>
      <c r="AA108" s="383">
        <v>0.4</v>
      </c>
      <c r="AB108" s="263">
        <f t="shared" ref="AB108" si="2305">ROUND(AA108*$I108,2)</f>
        <v>30104.97</v>
      </c>
      <c r="AC108" s="383">
        <v>0.2</v>
      </c>
      <c r="AD108" s="263">
        <f t="shared" ref="AD108" si="2306">ROUND(AC108*$I108,2)</f>
        <v>15052.49</v>
      </c>
      <c r="AE108" s="265"/>
      <c r="AF108" s="263">
        <f t="shared" ref="AF108" si="2307">ROUND(AE108*$I108,2)</f>
        <v>0</v>
      </c>
      <c r="AG108" s="266"/>
      <c r="AH108" s="263">
        <f t="shared" ref="AH108" si="2308">ROUND(AG108*$I108,2)</f>
        <v>0</v>
      </c>
      <c r="AI108" s="265"/>
      <c r="AJ108" s="263">
        <f t="shared" ref="AJ108" si="2309">ROUND(AI108*$I108,2)</f>
        <v>0</v>
      </c>
      <c r="AK108" s="265"/>
      <c r="AL108" s="263">
        <f t="shared" ref="AL108" si="2310">ROUND(AK108*$I108,2)</f>
        <v>0</v>
      </c>
      <c r="AM108" s="265"/>
      <c r="AN108" s="263">
        <f t="shared" ref="AN108" si="2311">ROUND(AM108*$I108,2)</f>
        <v>0</v>
      </c>
      <c r="AO108" s="265"/>
      <c r="AP108" s="263">
        <f t="shared" ref="AP108" si="2312">ROUND(AO108*$I108,2)</f>
        <v>0</v>
      </c>
      <c r="AQ108" s="265"/>
      <c r="AR108" s="263">
        <f t="shared" ref="AR108" si="2313">ROUND(AQ108*$I108,2)</f>
        <v>0</v>
      </c>
      <c r="AS108" s="265"/>
      <c r="AT108" s="263">
        <f t="shared" ref="AT108" si="2314">ROUND(AS108*$I108,2)</f>
        <v>0</v>
      </c>
      <c r="AU108" s="265"/>
      <c r="AV108" s="263">
        <f t="shared" ref="AV108" si="2315">ROUND(AU108*$I108,2)</f>
        <v>0</v>
      </c>
      <c r="AW108" s="265"/>
      <c r="AX108" s="263">
        <f t="shared" ref="AX108" si="2316">ROUND(AW108*$I108,2)</f>
        <v>0</v>
      </c>
      <c r="AY108" s="265"/>
      <c r="AZ108" s="263">
        <f t="shared" ref="AZ108" si="2317">ROUND(AY108*$I108,2)</f>
        <v>0</v>
      </c>
      <c r="BA108" s="265"/>
      <c r="BB108" s="263">
        <f t="shared" ref="BB108" si="2318">ROUND(BA108*$I108,2)</f>
        <v>0</v>
      </c>
      <c r="BC108" s="265"/>
      <c r="BD108" s="263">
        <f t="shared" ref="BD108" si="2319">ROUND(BC108*$I108,2)</f>
        <v>0</v>
      </c>
      <c r="BE108" s="264"/>
      <c r="BF108" s="263">
        <f t="shared" ref="BF108" si="2320">ROUND(BE108*$I108,2)</f>
        <v>0</v>
      </c>
      <c r="BG108" s="265"/>
      <c r="BH108" s="263">
        <f t="shared" ref="BH108" si="2321">ROUND(BG108*$I108,2)</f>
        <v>0</v>
      </c>
      <c r="BI108" s="264"/>
      <c r="BJ108" s="263">
        <f t="shared" ref="BJ108" si="2322">ROUND(BI108*$I108,2)</f>
        <v>0</v>
      </c>
      <c r="BK108" s="267"/>
      <c r="BL108" s="263">
        <f t="shared" ref="BL108" si="2323">ROUND(BK108*$I108,2)</f>
        <v>0</v>
      </c>
      <c r="BM108" s="267"/>
      <c r="BN108" s="263">
        <f t="shared" ref="BN108" si="2324">ROUND(BM108*$I108,2)</f>
        <v>0</v>
      </c>
      <c r="BO108" s="267"/>
      <c r="BP108" s="263">
        <f t="shared" ref="BP108" si="2325">ROUND(BO108*$I108,2)</f>
        <v>0</v>
      </c>
      <c r="BQ108" s="267"/>
      <c r="BR108" s="263">
        <f t="shared" ref="BR108" si="2326">ROUND(BQ108*$I108,2)</f>
        <v>0</v>
      </c>
      <c r="BS108" s="267"/>
      <c r="BT108" s="263">
        <f t="shared" ref="BT108" si="2327">ROUND(BS108*$I108,2)</f>
        <v>0</v>
      </c>
      <c r="BU108" s="268"/>
      <c r="BV108" s="263">
        <f t="shared" ref="BV108" si="2328">ROUND(BU108*$I108,2)</f>
        <v>0</v>
      </c>
      <c r="BW108" s="268"/>
      <c r="BX108" s="263">
        <f t="shared" ref="BX108" si="2329">ROUND(BW108*$I108,2)</f>
        <v>0</v>
      </c>
      <c r="BY108" s="268"/>
      <c r="BZ108" s="263">
        <f t="shared" ref="BZ108" si="2330">ROUND(BY108*$I108,2)</f>
        <v>0</v>
      </c>
      <c r="CA108" s="505">
        <f t="shared" si="1640"/>
        <v>1</v>
      </c>
      <c r="CB108" s="504">
        <f t="shared" si="1641"/>
        <v>75262.429999999993</v>
      </c>
      <c r="CC108" s="171">
        <f t="shared" si="1642"/>
        <v>0</v>
      </c>
    </row>
    <row r="109" spans="1:1278" ht="66">
      <c r="A109" s="291" t="s">
        <v>818</v>
      </c>
      <c r="B109" s="315" t="s">
        <v>162</v>
      </c>
      <c r="C109" s="316"/>
      <c r="D109" s="291">
        <v>90861</v>
      </c>
      <c r="E109" s="290" t="s">
        <v>908</v>
      </c>
      <c r="F109" s="305" t="s">
        <v>179</v>
      </c>
      <c r="G109" s="292">
        <v>168.54</v>
      </c>
      <c r="H109" s="292">
        <v>400.32</v>
      </c>
      <c r="I109" s="293">
        <v>67469.929999999993</v>
      </c>
      <c r="J109" s="275">
        <f t="shared" si="2137"/>
        <v>8.6702632371162024E-4</v>
      </c>
      <c r="K109" s="262"/>
      <c r="L109" s="263">
        <f t="shared" si="2138"/>
        <v>0</v>
      </c>
      <c r="M109" s="262"/>
      <c r="N109" s="263">
        <f t="shared" si="2138"/>
        <v>0</v>
      </c>
      <c r="O109" s="262"/>
      <c r="P109" s="263">
        <f t="shared" ref="P109" si="2331">ROUND(O109*$I109,2)</f>
        <v>0</v>
      </c>
      <c r="Q109" s="262"/>
      <c r="R109" s="263">
        <f t="shared" ref="R109" si="2332">ROUND(Q109*$I109,2)</f>
        <v>0</v>
      </c>
      <c r="S109" s="262"/>
      <c r="T109" s="263">
        <f t="shared" ref="T109" si="2333">ROUND(S109*$I109,2)</f>
        <v>0</v>
      </c>
      <c r="U109" s="262"/>
      <c r="V109" s="263">
        <f t="shared" ref="V109" si="2334">ROUND(U109*$I109,2)</f>
        <v>0</v>
      </c>
      <c r="W109" s="264"/>
      <c r="X109" s="263">
        <f t="shared" ref="X109" si="2335">ROUND(W109*$I109,2)</f>
        <v>0</v>
      </c>
      <c r="Y109" s="264">
        <v>0.4</v>
      </c>
      <c r="Z109" s="263">
        <f t="shared" ref="Z109" si="2336">ROUND(Y109*$I109,2)</f>
        <v>26987.97</v>
      </c>
      <c r="AA109" s="383">
        <v>0.4</v>
      </c>
      <c r="AB109" s="263">
        <f t="shared" ref="AB109" si="2337">ROUND(AA109*$I109,2)</f>
        <v>26987.97</v>
      </c>
      <c r="AC109" s="383">
        <v>0.2</v>
      </c>
      <c r="AD109" s="263">
        <f t="shared" ref="AD109" si="2338">ROUND(AC109*$I109,2)</f>
        <v>13493.99</v>
      </c>
      <c r="AE109" s="265"/>
      <c r="AF109" s="263">
        <f t="shared" ref="AF109" si="2339">ROUND(AE109*$I109,2)</f>
        <v>0</v>
      </c>
      <c r="AG109" s="266"/>
      <c r="AH109" s="263">
        <f t="shared" ref="AH109" si="2340">ROUND(AG109*$I109,2)</f>
        <v>0</v>
      </c>
      <c r="AI109" s="265"/>
      <c r="AJ109" s="263">
        <f t="shared" ref="AJ109" si="2341">ROUND(AI109*$I109,2)</f>
        <v>0</v>
      </c>
      <c r="AK109" s="265"/>
      <c r="AL109" s="263">
        <f t="shared" ref="AL109" si="2342">ROUND(AK109*$I109,2)</f>
        <v>0</v>
      </c>
      <c r="AM109" s="265"/>
      <c r="AN109" s="263">
        <f t="shared" ref="AN109" si="2343">ROUND(AM109*$I109,2)</f>
        <v>0</v>
      </c>
      <c r="AO109" s="265"/>
      <c r="AP109" s="263">
        <f t="shared" ref="AP109" si="2344">ROUND(AO109*$I109,2)</f>
        <v>0</v>
      </c>
      <c r="AQ109" s="265"/>
      <c r="AR109" s="263">
        <f t="shared" ref="AR109" si="2345">ROUND(AQ109*$I109,2)</f>
        <v>0</v>
      </c>
      <c r="AS109" s="265"/>
      <c r="AT109" s="263">
        <f t="shared" ref="AT109" si="2346">ROUND(AS109*$I109,2)</f>
        <v>0</v>
      </c>
      <c r="AU109" s="265"/>
      <c r="AV109" s="263">
        <f t="shared" ref="AV109" si="2347">ROUND(AU109*$I109,2)</f>
        <v>0</v>
      </c>
      <c r="AW109" s="265"/>
      <c r="AX109" s="263">
        <f t="shared" ref="AX109" si="2348">ROUND(AW109*$I109,2)</f>
        <v>0</v>
      </c>
      <c r="AY109" s="265"/>
      <c r="AZ109" s="263">
        <f t="shared" ref="AZ109" si="2349">ROUND(AY109*$I109,2)</f>
        <v>0</v>
      </c>
      <c r="BA109" s="265"/>
      <c r="BB109" s="263">
        <f t="shared" ref="BB109" si="2350">ROUND(BA109*$I109,2)</f>
        <v>0</v>
      </c>
      <c r="BC109" s="265"/>
      <c r="BD109" s="263">
        <f t="shared" ref="BD109" si="2351">ROUND(BC109*$I109,2)</f>
        <v>0</v>
      </c>
      <c r="BE109" s="264"/>
      <c r="BF109" s="263">
        <f t="shared" ref="BF109" si="2352">ROUND(BE109*$I109,2)</f>
        <v>0</v>
      </c>
      <c r="BG109" s="265"/>
      <c r="BH109" s="263">
        <f t="shared" ref="BH109" si="2353">ROUND(BG109*$I109,2)</f>
        <v>0</v>
      </c>
      <c r="BI109" s="264"/>
      <c r="BJ109" s="263">
        <f t="shared" ref="BJ109" si="2354">ROUND(BI109*$I109,2)</f>
        <v>0</v>
      </c>
      <c r="BK109" s="267"/>
      <c r="BL109" s="263">
        <f t="shared" ref="BL109" si="2355">ROUND(BK109*$I109,2)</f>
        <v>0</v>
      </c>
      <c r="BM109" s="267"/>
      <c r="BN109" s="263">
        <f t="shared" ref="BN109" si="2356">ROUND(BM109*$I109,2)</f>
        <v>0</v>
      </c>
      <c r="BO109" s="267"/>
      <c r="BP109" s="263">
        <f t="shared" ref="BP109" si="2357">ROUND(BO109*$I109,2)</f>
        <v>0</v>
      </c>
      <c r="BQ109" s="267"/>
      <c r="BR109" s="263">
        <f t="shared" ref="BR109" si="2358">ROUND(BQ109*$I109,2)</f>
        <v>0</v>
      </c>
      <c r="BS109" s="267"/>
      <c r="BT109" s="263">
        <f t="shared" ref="BT109" si="2359">ROUND(BS109*$I109,2)</f>
        <v>0</v>
      </c>
      <c r="BU109" s="268"/>
      <c r="BV109" s="263">
        <f t="shared" ref="BV109" si="2360">ROUND(BU109*$I109,2)</f>
        <v>0</v>
      </c>
      <c r="BW109" s="268"/>
      <c r="BX109" s="263">
        <f t="shared" ref="BX109" si="2361">ROUND(BW109*$I109,2)</f>
        <v>0</v>
      </c>
      <c r="BY109" s="268"/>
      <c r="BZ109" s="263">
        <f t="shared" ref="BZ109" si="2362">ROUND(BY109*$I109,2)</f>
        <v>0</v>
      </c>
      <c r="CA109" s="505">
        <f t="shared" si="1640"/>
        <v>1</v>
      </c>
      <c r="CB109" s="504">
        <f t="shared" si="1641"/>
        <v>67469.929999999993</v>
      </c>
      <c r="CC109" s="171">
        <f t="shared" si="1642"/>
        <v>0</v>
      </c>
    </row>
    <row r="110" spans="1:1278" s="189" customFormat="1">
      <c r="A110" s="295"/>
      <c r="B110" s="296"/>
      <c r="C110" s="297"/>
      <c r="D110" s="297"/>
      <c r="E110" s="295" t="s">
        <v>763</v>
      </c>
      <c r="F110" s="297"/>
      <c r="G110" s="297"/>
      <c r="H110" s="298"/>
      <c r="I110" s="299">
        <f>SUBTOTAL(109,I103:I109)</f>
        <v>189950.21</v>
      </c>
      <c r="J110" s="384"/>
      <c r="K110" s="301">
        <f>+L110/$I110</f>
        <v>0</v>
      </c>
      <c r="L110" s="299">
        <f>SUBTOTAL(109,L103:L109)</f>
        <v>0</v>
      </c>
      <c r="M110" s="301">
        <f t="shared" ref="M110" si="2363">+N110/$I110</f>
        <v>0</v>
      </c>
      <c r="N110" s="299">
        <f t="shared" ref="N110" si="2364">SUBTOTAL(109,N103:N109)</f>
        <v>0</v>
      </c>
      <c r="O110" s="301">
        <f t="shared" ref="O110" si="2365">+P110/$I110</f>
        <v>0</v>
      </c>
      <c r="P110" s="299">
        <f t="shared" ref="P110" si="2366">SUBTOTAL(109,P103:P109)</f>
        <v>0</v>
      </c>
      <c r="Q110" s="301">
        <f t="shared" ref="Q110" si="2367">+R110/$I110</f>
        <v>0</v>
      </c>
      <c r="R110" s="299">
        <f t="shared" ref="R110" si="2368">SUBTOTAL(109,R103:R109)</f>
        <v>0</v>
      </c>
      <c r="S110" s="301">
        <f t="shared" ref="S110" si="2369">+T110/$I110</f>
        <v>0</v>
      </c>
      <c r="T110" s="299">
        <f t="shared" ref="T110" si="2370">SUBTOTAL(109,T103:T109)</f>
        <v>0</v>
      </c>
      <c r="U110" s="301">
        <f t="shared" ref="U110" si="2371">+V110/$I110</f>
        <v>0</v>
      </c>
      <c r="V110" s="299">
        <f t="shared" ref="V110" si="2372">SUBTOTAL(109,V103:V109)</f>
        <v>0</v>
      </c>
      <c r="W110" s="301">
        <f t="shared" ref="W110" si="2373">+X110/$I110</f>
        <v>0</v>
      </c>
      <c r="X110" s="299">
        <f t="shared" ref="X110" si="2374">SUBTOTAL(109,X103:X109)</f>
        <v>0</v>
      </c>
      <c r="Y110" s="301">
        <f t="shared" ref="Y110" si="2375">+Z110/$I110</f>
        <v>0.39999992629647535</v>
      </c>
      <c r="Z110" s="299">
        <f t="shared" ref="Z110" si="2376">SUBTOTAL(109,Z103:Z109)</f>
        <v>75980.070000000007</v>
      </c>
      <c r="AA110" s="301">
        <f t="shared" ref="AA110" si="2377">+AB110/$I110</f>
        <v>0.39999992629647535</v>
      </c>
      <c r="AB110" s="299">
        <f t="shared" ref="AB110" si="2378">SUBTOTAL(109,AB103:AB109)</f>
        <v>75980.070000000007</v>
      </c>
      <c r="AC110" s="301">
        <f t="shared" ref="AC110" si="2379">+AD110/$I110</f>
        <v>0.20000004211629982</v>
      </c>
      <c r="AD110" s="299">
        <f t="shared" ref="AD110" si="2380">SUBTOTAL(109,AD103:AD109)</f>
        <v>37990.049999999996</v>
      </c>
      <c r="AE110" s="301">
        <f t="shared" ref="AE110" si="2381">+AF110/$I110</f>
        <v>0</v>
      </c>
      <c r="AF110" s="299">
        <f t="shared" ref="AF110" si="2382">SUBTOTAL(109,AF103:AF109)</f>
        <v>0</v>
      </c>
      <c r="AG110" s="301">
        <f t="shared" ref="AG110" si="2383">+AH110/$I110</f>
        <v>0</v>
      </c>
      <c r="AH110" s="299">
        <f t="shared" ref="AH110" si="2384">SUBTOTAL(109,AH103:AH109)</f>
        <v>0</v>
      </c>
      <c r="AI110" s="301">
        <f t="shared" ref="AI110" si="2385">+AJ110/$I110</f>
        <v>0</v>
      </c>
      <c r="AJ110" s="299">
        <f t="shared" ref="AJ110" si="2386">SUBTOTAL(109,AJ103:AJ109)</f>
        <v>0</v>
      </c>
      <c r="AK110" s="301">
        <f t="shared" ref="AK110" si="2387">+AL110/$I110</f>
        <v>0</v>
      </c>
      <c r="AL110" s="299">
        <f t="shared" ref="AL110" si="2388">SUBTOTAL(109,AL103:AL109)</f>
        <v>0</v>
      </c>
      <c r="AM110" s="301">
        <f t="shared" ref="AM110" si="2389">+AN110/$I110</f>
        <v>0</v>
      </c>
      <c r="AN110" s="299">
        <f t="shared" ref="AN110" si="2390">SUBTOTAL(109,AN103:AN109)</f>
        <v>0</v>
      </c>
      <c r="AO110" s="301">
        <f t="shared" ref="AO110" si="2391">+AP110/$I110</f>
        <v>0</v>
      </c>
      <c r="AP110" s="299">
        <f t="shared" ref="AP110" si="2392">SUBTOTAL(109,AP103:AP109)</f>
        <v>0</v>
      </c>
      <c r="AQ110" s="301">
        <f t="shared" ref="AQ110" si="2393">+AR110/$I110</f>
        <v>0</v>
      </c>
      <c r="AR110" s="299">
        <f t="shared" ref="AR110" si="2394">SUBTOTAL(109,AR103:AR109)</f>
        <v>0</v>
      </c>
      <c r="AS110" s="301">
        <f t="shared" ref="AS110" si="2395">+AT110/$I110</f>
        <v>0</v>
      </c>
      <c r="AT110" s="299">
        <f t="shared" ref="AT110" si="2396">SUBTOTAL(109,AT103:AT109)</f>
        <v>0</v>
      </c>
      <c r="AU110" s="301">
        <f t="shared" ref="AU110" si="2397">+AV110/$I110</f>
        <v>0</v>
      </c>
      <c r="AV110" s="299">
        <f t="shared" ref="AV110" si="2398">SUBTOTAL(109,AV103:AV109)</f>
        <v>0</v>
      </c>
      <c r="AW110" s="301">
        <f t="shared" ref="AW110" si="2399">+AX110/$I110</f>
        <v>0</v>
      </c>
      <c r="AX110" s="299">
        <f t="shared" ref="AX110" si="2400">SUBTOTAL(109,AX103:AX109)</f>
        <v>0</v>
      </c>
      <c r="AY110" s="301">
        <f t="shared" ref="AY110" si="2401">+AZ110/$I110</f>
        <v>0</v>
      </c>
      <c r="AZ110" s="299">
        <f t="shared" ref="AZ110" si="2402">SUBTOTAL(109,AZ103:AZ109)</f>
        <v>0</v>
      </c>
      <c r="BA110" s="301">
        <f t="shared" ref="BA110" si="2403">+BB110/$I110</f>
        <v>0</v>
      </c>
      <c r="BB110" s="299">
        <f t="shared" ref="BB110" si="2404">SUBTOTAL(109,BB103:BB109)</f>
        <v>0</v>
      </c>
      <c r="BC110" s="301">
        <f t="shared" ref="BC110" si="2405">+BD110/$I110</f>
        <v>0</v>
      </c>
      <c r="BD110" s="299">
        <f t="shared" ref="BD110" si="2406">SUBTOTAL(109,BD103:BD109)</f>
        <v>0</v>
      </c>
      <c r="BE110" s="301">
        <f t="shared" ref="BE110" si="2407">+BF110/$I110</f>
        <v>0</v>
      </c>
      <c r="BF110" s="299">
        <f t="shared" ref="BF110" si="2408">SUBTOTAL(109,BF103:BF109)</f>
        <v>0</v>
      </c>
      <c r="BG110" s="301">
        <f t="shared" ref="BG110" si="2409">+BH110/$I110</f>
        <v>0</v>
      </c>
      <c r="BH110" s="299">
        <f t="shared" ref="BH110" si="2410">SUBTOTAL(109,BH103:BH109)</f>
        <v>0</v>
      </c>
      <c r="BI110" s="301">
        <f t="shared" ref="BI110" si="2411">+BJ110/$I110</f>
        <v>0</v>
      </c>
      <c r="BJ110" s="299">
        <f t="shared" ref="BJ110" si="2412">SUBTOTAL(109,BJ103:BJ109)</f>
        <v>0</v>
      </c>
      <c r="BK110" s="301">
        <f t="shared" ref="BK110" si="2413">+BL110/$I110</f>
        <v>0</v>
      </c>
      <c r="BL110" s="299">
        <f t="shared" ref="BL110" si="2414">SUBTOTAL(109,BL103:BL109)</f>
        <v>0</v>
      </c>
      <c r="BM110" s="301">
        <f t="shared" ref="BM110" si="2415">+BN110/$I110</f>
        <v>0</v>
      </c>
      <c r="BN110" s="299">
        <f t="shared" ref="BN110" si="2416">SUBTOTAL(109,BN103:BN109)</f>
        <v>0</v>
      </c>
      <c r="BO110" s="301">
        <f t="shared" ref="BO110" si="2417">+BP110/$I110</f>
        <v>0</v>
      </c>
      <c r="BP110" s="299">
        <f t="shared" ref="BP110" si="2418">SUBTOTAL(109,BP103:BP109)</f>
        <v>0</v>
      </c>
      <c r="BQ110" s="301">
        <f t="shared" ref="BQ110" si="2419">+BR110/$I110</f>
        <v>0</v>
      </c>
      <c r="BR110" s="299">
        <f t="shared" ref="BR110" si="2420">SUBTOTAL(109,BR103:BR109)</f>
        <v>0</v>
      </c>
      <c r="BS110" s="301">
        <f t="shared" ref="BS110" si="2421">+BT110/$I110</f>
        <v>0</v>
      </c>
      <c r="BT110" s="299">
        <f t="shared" ref="BT110" si="2422">SUBTOTAL(109,BT103:BT109)</f>
        <v>0</v>
      </c>
      <c r="BU110" s="301">
        <f t="shared" ref="BU110" si="2423">+BV110/$I110</f>
        <v>0</v>
      </c>
      <c r="BV110" s="299">
        <f t="shared" ref="BV110" si="2424">SUBTOTAL(109,BV103:BV109)</f>
        <v>0</v>
      </c>
      <c r="BW110" s="301">
        <f t="shared" ref="BW110" si="2425">+BX110/$I110</f>
        <v>0</v>
      </c>
      <c r="BX110" s="299">
        <f t="shared" ref="BX110" si="2426">SUBTOTAL(109,BX103:BX109)</f>
        <v>0</v>
      </c>
      <c r="BY110" s="301">
        <f t="shared" ref="BY110" si="2427">+BZ110/$I110</f>
        <v>0</v>
      </c>
      <c r="BZ110" s="299">
        <f t="shared" ref="BZ110" si="2428">SUBTOTAL(109,BZ103:BZ109)</f>
        <v>0</v>
      </c>
      <c r="CA110" s="235">
        <f>+CB110/I110</f>
        <v>0.99999989470925044</v>
      </c>
      <c r="CB110" s="234">
        <f>SUBTOTAL(109,CB103:CB109)</f>
        <v>189950.19</v>
      </c>
      <c r="CC110" s="188">
        <f t="shared" si="1642"/>
        <v>1.9999999989522621E-2</v>
      </c>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c r="EI110" s="190"/>
      <c r="EJ110" s="190"/>
      <c r="EK110" s="190"/>
      <c r="EL110" s="190"/>
      <c r="EM110" s="190"/>
      <c r="EN110" s="190"/>
      <c r="EO110" s="190"/>
      <c r="EP110" s="190"/>
      <c r="EQ110" s="190"/>
      <c r="ER110" s="190"/>
      <c r="ES110" s="190"/>
      <c r="ET110" s="190"/>
      <c r="EU110" s="190"/>
      <c r="EV110" s="190"/>
      <c r="EW110" s="190"/>
      <c r="EX110" s="190"/>
      <c r="EY110" s="190"/>
      <c r="EZ110" s="190"/>
      <c r="FA110" s="190"/>
      <c r="FB110" s="190"/>
      <c r="FC110" s="190"/>
      <c r="FD110" s="190"/>
      <c r="FE110" s="190"/>
      <c r="FF110" s="190"/>
      <c r="FG110" s="190"/>
      <c r="FH110" s="190"/>
      <c r="FI110" s="190"/>
      <c r="FJ110" s="190"/>
      <c r="FK110" s="190"/>
      <c r="FL110" s="190"/>
      <c r="FM110" s="190"/>
      <c r="FN110" s="190"/>
      <c r="FO110" s="190"/>
      <c r="FP110" s="190"/>
      <c r="FQ110" s="190"/>
      <c r="FR110" s="190"/>
      <c r="FS110" s="190"/>
      <c r="FT110" s="190"/>
      <c r="FU110" s="190"/>
      <c r="FV110" s="190"/>
      <c r="FW110" s="190"/>
      <c r="FX110" s="190"/>
      <c r="FY110" s="190"/>
      <c r="FZ110" s="190"/>
      <c r="GA110" s="190"/>
      <c r="GB110" s="190"/>
      <c r="GC110" s="190"/>
      <c r="GD110" s="190"/>
      <c r="GE110" s="190"/>
      <c r="GF110" s="190"/>
      <c r="GG110" s="190"/>
      <c r="GH110" s="190"/>
      <c r="GI110" s="190"/>
      <c r="GJ110" s="190"/>
      <c r="GK110" s="190"/>
      <c r="GL110" s="190"/>
      <c r="GM110" s="190"/>
      <c r="GN110" s="190"/>
      <c r="GO110" s="190"/>
      <c r="GP110" s="190"/>
      <c r="GQ110" s="190"/>
      <c r="GR110" s="190"/>
      <c r="GS110" s="190"/>
      <c r="GT110" s="190"/>
      <c r="GU110" s="190"/>
      <c r="GV110" s="190"/>
      <c r="GW110" s="190"/>
      <c r="GX110" s="190"/>
      <c r="GY110" s="190"/>
      <c r="GZ110" s="190"/>
      <c r="HA110" s="190"/>
      <c r="HB110" s="190"/>
      <c r="HC110" s="190"/>
      <c r="HD110" s="190"/>
      <c r="HE110" s="190"/>
      <c r="HF110" s="190"/>
      <c r="HG110" s="190"/>
      <c r="HH110" s="190"/>
      <c r="HI110" s="190"/>
      <c r="HJ110" s="190"/>
      <c r="HK110" s="190"/>
      <c r="HL110" s="190"/>
      <c r="HM110" s="190"/>
      <c r="HN110" s="190"/>
      <c r="HO110" s="190"/>
      <c r="HP110" s="190"/>
      <c r="HQ110" s="190"/>
      <c r="HR110" s="190"/>
      <c r="HS110" s="190"/>
      <c r="HT110" s="190"/>
      <c r="HU110" s="190"/>
      <c r="HV110" s="190"/>
      <c r="HW110" s="190"/>
      <c r="HX110" s="190"/>
      <c r="HY110" s="190"/>
      <c r="HZ110" s="190"/>
      <c r="IA110" s="190"/>
      <c r="IB110" s="190"/>
      <c r="IC110" s="190"/>
      <c r="ID110" s="190"/>
      <c r="IE110" s="190"/>
      <c r="IF110" s="190"/>
      <c r="IG110" s="190"/>
      <c r="IH110" s="190"/>
      <c r="II110" s="190"/>
      <c r="IJ110" s="190"/>
      <c r="IK110" s="190"/>
      <c r="IL110" s="190"/>
      <c r="IM110" s="190"/>
      <c r="IN110" s="190"/>
      <c r="IO110" s="190"/>
      <c r="IP110" s="190"/>
      <c r="IQ110" s="190"/>
      <c r="IR110" s="190"/>
      <c r="IS110" s="190"/>
      <c r="IT110" s="190"/>
      <c r="IU110" s="190"/>
      <c r="IV110" s="190"/>
      <c r="IW110" s="190"/>
      <c r="IX110" s="190"/>
      <c r="IY110" s="190"/>
      <c r="IZ110" s="190"/>
      <c r="JA110" s="190"/>
      <c r="JB110" s="190"/>
      <c r="JC110" s="190"/>
      <c r="JD110" s="190"/>
      <c r="JE110" s="190"/>
      <c r="JF110" s="190"/>
      <c r="JG110" s="190"/>
      <c r="JH110" s="190"/>
      <c r="JI110" s="190"/>
      <c r="JJ110" s="190"/>
      <c r="JK110" s="190"/>
      <c r="JL110" s="190"/>
      <c r="JM110" s="190"/>
      <c r="JN110" s="190"/>
      <c r="JO110" s="190"/>
      <c r="JP110" s="190"/>
      <c r="JQ110" s="190"/>
      <c r="JR110" s="190"/>
      <c r="JS110" s="190"/>
      <c r="JT110" s="190"/>
      <c r="JU110" s="190"/>
      <c r="JV110" s="190"/>
      <c r="JW110" s="190"/>
      <c r="JX110" s="190"/>
      <c r="JY110" s="190"/>
      <c r="JZ110" s="190"/>
      <c r="KA110" s="190"/>
      <c r="KB110" s="190"/>
      <c r="KC110" s="190"/>
      <c r="KD110" s="190"/>
      <c r="KE110" s="190"/>
      <c r="KF110" s="190"/>
      <c r="KG110" s="190"/>
      <c r="KH110" s="190"/>
      <c r="KI110" s="190"/>
      <c r="KJ110" s="190"/>
      <c r="KK110" s="190"/>
      <c r="KL110" s="190"/>
      <c r="KM110" s="190"/>
      <c r="KN110" s="190"/>
      <c r="KO110" s="190"/>
      <c r="KP110" s="190"/>
      <c r="KQ110" s="190"/>
      <c r="KR110" s="190"/>
      <c r="KS110" s="190"/>
      <c r="KT110" s="190"/>
      <c r="KU110" s="190"/>
      <c r="KV110" s="190"/>
      <c r="KW110" s="190"/>
      <c r="KX110" s="190"/>
      <c r="KY110" s="190"/>
      <c r="KZ110" s="190"/>
      <c r="LA110" s="190"/>
      <c r="LB110" s="190"/>
      <c r="LC110" s="190"/>
      <c r="LD110" s="190"/>
      <c r="LE110" s="190"/>
      <c r="LF110" s="190"/>
      <c r="LG110" s="190"/>
      <c r="LH110" s="190"/>
      <c r="LI110" s="190"/>
      <c r="LJ110" s="190"/>
      <c r="LK110" s="190"/>
      <c r="LL110" s="190"/>
      <c r="LM110" s="190"/>
      <c r="LN110" s="190"/>
      <c r="LO110" s="190"/>
      <c r="LP110" s="190"/>
      <c r="LQ110" s="190"/>
      <c r="LR110" s="190"/>
      <c r="LS110" s="190"/>
      <c r="LT110" s="190"/>
      <c r="LU110" s="190"/>
      <c r="LV110" s="190"/>
      <c r="LW110" s="190"/>
      <c r="LX110" s="190"/>
      <c r="LY110" s="190"/>
      <c r="LZ110" s="190"/>
      <c r="MA110" s="190"/>
      <c r="MB110" s="190"/>
      <c r="MC110" s="190"/>
      <c r="MD110" s="190"/>
      <c r="ME110" s="190"/>
      <c r="MF110" s="190"/>
      <c r="MG110" s="190"/>
      <c r="MH110" s="190"/>
      <c r="MI110" s="190"/>
      <c r="MJ110" s="190"/>
      <c r="MK110" s="190"/>
      <c r="ML110" s="190"/>
      <c r="MM110" s="190"/>
      <c r="MN110" s="190"/>
      <c r="MO110" s="190"/>
      <c r="MP110" s="190"/>
      <c r="MQ110" s="190"/>
      <c r="MR110" s="190"/>
      <c r="MS110" s="190"/>
      <c r="MT110" s="190"/>
      <c r="MU110" s="190"/>
      <c r="MV110" s="190"/>
      <c r="MW110" s="190"/>
      <c r="MX110" s="190"/>
      <c r="MY110" s="190"/>
      <c r="MZ110" s="190"/>
      <c r="NA110" s="190"/>
      <c r="NB110" s="190"/>
      <c r="NC110" s="190"/>
      <c r="ND110" s="190"/>
      <c r="NE110" s="190"/>
      <c r="NF110" s="190"/>
      <c r="NG110" s="190"/>
      <c r="NH110" s="190"/>
      <c r="NI110" s="190"/>
      <c r="NJ110" s="190"/>
      <c r="NK110" s="190"/>
      <c r="NL110" s="190"/>
      <c r="NM110" s="190"/>
      <c r="NN110" s="190"/>
      <c r="NO110" s="190"/>
      <c r="NP110" s="190"/>
      <c r="NQ110" s="190"/>
      <c r="NR110" s="190"/>
      <c r="NS110" s="190"/>
      <c r="NT110" s="190"/>
      <c r="NU110" s="190"/>
      <c r="NV110" s="190"/>
      <c r="NW110" s="190"/>
      <c r="NX110" s="190"/>
      <c r="NY110" s="190"/>
      <c r="NZ110" s="190"/>
      <c r="OA110" s="190"/>
      <c r="OB110" s="190"/>
      <c r="OC110" s="190"/>
      <c r="OD110" s="190"/>
      <c r="OE110" s="190"/>
      <c r="OF110" s="190"/>
      <c r="OG110" s="190"/>
      <c r="OH110" s="190"/>
      <c r="OI110" s="190"/>
      <c r="OJ110" s="190"/>
      <c r="OK110" s="190"/>
      <c r="OL110" s="190"/>
      <c r="OM110" s="190"/>
      <c r="ON110" s="190"/>
      <c r="OO110" s="190"/>
      <c r="OP110" s="190"/>
      <c r="OQ110" s="190"/>
      <c r="OR110" s="190"/>
      <c r="OS110" s="190"/>
      <c r="OT110" s="190"/>
      <c r="OU110" s="190"/>
      <c r="OV110" s="190"/>
      <c r="OW110" s="190"/>
      <c r="OX110" s="190"/>
      <c r="OY110" s="190"/>
      <c r="OZ110" s="190"/>
      <c r="PA110" s="190"/>
      <c r="PB110" s="190"/>
      <c r="PC110" s="190"/>
      <c r="PD110" s="190"/>
      <c r="PE110" s="190"/>
      <c r="PF110" s="190"/>
      <c r="PG110" s="190"/>
      <c r="PH110" s="190"/>
      <c r="PI110" s="190"/>
      <c r="PJ110" s="190"/>
      <c r="PK110" s="190"/>
      <c r="PL110" s="190"/>
      <c r="PM110" s="190"/>
      <c r="PN110" s="190"/>
      <c r="PO110" s="190"/>
      <c r="PP110" s="190"/>
      <c r="PQ110" s="190"/>
      <c r="PR110" s="190"/>
      <c r="PS110" s="190"/>
      <c r="PT110" s="190"/>
      <c r="PU110" s="190"/>
      <c r="PV110" s="190"/>
      <c r="PW110" s="190"/>
      <c r="PX110" s="190"/>
      <c r="PY110" s="190"/>
      <c r="PZ110" s="190"/>
      <c r="QA110" s="190"/>
      <c r="QB110" s="190"/>
      <c r="QC110" s="190"/>
      <c r="QD110" s="190"/>
      <c r="QE110" s="190"/>
      <c r="QF110" s="190"/>
      <c r="QG110" s="190"/>
      <c r="QH110" s="190"/>
      <c r="QI110" s="190"/>
      <c r="QJ110" s="190"/>
      <c r="QK110" s="190"/>
      <c r="QL110" s="190"/>
      <c r="QM110" s="190"/>
      <c r="QN110" s="190"/>
      <c r="QO110" s="190"/>
      <c r="QP110" s="190"/>
      <c r="QQ110" s="190"/>
      <c r="QR110" s="190"/>
      <c r="QS110" s="190"/>
      <c r="QT110" s="190"/>
      <c r="QU110" s="190"/>
      <c r="QV110" s="190"/>
      <c r="QW110" s="190"/>
      <c r="QX110" s="190"/>
      <c r="QY110" s="190"/>
      <c r="QZ110" s="190"/>
      <c r="RA110" s="190"/>
      <c r="RB110" s="190"/>
      <c r="RC110" s="190"/>
      <c r="RD110" s="190"/>
      <c r="RE110" s="190"/>
      <c r="RF110" s="190"/>
      <c r="RG110" s="190"/>
      <c r="RH110" s="190"/>
      <c r="RI110" s="190"/>
      <c r="RJ110" s="190"/>
      <c r="RK110" s="190"/>
      <c r="RL110" s="190"/>
      <c r="RM110" s="190"/>
      <c r="RN110" s="190"/>
      <c r="RO110" s="190"/>
      <c r="RP110" s="190"/>
      <c r="RQ110" s="190"/>
      <c r="RR110" s="190"/>
      <c r="RS110" s="190"/>
      <c r="RT110" s="190"/>
      <c r="RU110" s="190"/>
      <c r="RV110" s="190"/>
      <c r="RW110" s="190"/>
      <c r="RX110" s="190"/>
      <c r="RY110" s="190"/>
      <c r="RZ110" s="190"/>
      <c r="SA110" s="190"/>
      <c r="SB110" s="190"/>
      <c r="SC110" s="190"/>
      <c r="SD110" s="190"/>
      <c r="SE110" s="190"/>
      <c r="SF110" s="190"/>
      <c r="SG110" s="190"/>
      <c r="SH110" s="190"/>
      <c r="SI110" s="190"/>
      <c r="SJ110" s="190"/>
      <c r="SK110" s="190"/>
      <c r="SL110" s="190"/>
      <c r="SM110" s="190"/>
      <c r="SN110" s="190"/>
      <c r="SO110" s="190"/>
      <c r="SP110" s="190"/>
      <c r="SQ110" s="190"/>
      <c r="SR110" s="190"/>
      <c r="SS110" s="190"/>
      <c r="ST110" s="190"/>
      <c r="SU110" s="190"/>
      <c r="SV110" s="190"/>
      <c r="SW110" s="190"/>
      <c r="SX110" s="190"/>
      <c r="SY110" s="190"/>
      <c r="SZ110" s="190"/>
      <c r="TA110" s="190"/>
      <c r="TB110" s="190"/>
      <c r="TC110" s="190"/>
      <c r="TD110" s="190"/>
      <c r="TE110" s="190"/>
      <c r="TF110" s="190"/>
      <c r="TG110" s="190"/>
      <c r="TH110" s="190"/>
      <c r="TI110" s="190"/>
      <c r="TJ110" s="190"/>
      <c r="TK110" s="190"/>
      <c r="TL110" s="190"/>
      <c r="TM110" s="190"/>
      <c r="TN110" s="190"/>
      <c r="TO110" s="190"/>
      <c r="TP110" s="190"/>
      <c r="TQ110" s="190"/>
      <c r="TR110" s="190"/>
      <c r="TS110" s="190"/>
      <c r="TT110" s="190"/>
      <c r="TU110" s="190"/>
      <c r="TV110" s="190"/>
      <c r="TW110" s="190"/>
      <c r="TX110" s="190"/>
      <c r="TY110" s="190"/>
      <c r="TZ110" s="190"/>
      <c r="UA110" s="190"/>
      <c r="UB110" s="190"/>
      <c r="UC110" s="190"/>
      <c r="UD110" s="190"/>
      <c r="UE110" s="190"/>
      <c r="UF110" s="190"/>
      <c r="UG110" s="190"/>
      <c r="UH110" s="190"/>
      <c r="UI110" s="190"/>
      <c r="UJ110" s="190"/>
      <c r="UK110" s="190"/>
      <c r="UL110" s="190"/>
      <c r="UM110" s="190"/>
      <c r="UN110" s="190"/>
      <c r="UO110" s="190"/>
      <c r="UP110" s="190"/>
      <c r="UQ110" s="190"/>
      <c r="UR110" s="190"/>
      <c r="US110" s="190"/>
      <c r="UT110" s="190"/>
      <c r="UU110" s="190"/>
      <c r="UV110" s="190"/>
      <c r="UW110" s="190"/>
      <c r="UX110" s="190"/>
      <c r="UY110" s="190"/>
      <c r="UZ110" s="190"/>
      <c r="VA110" s="190"/>
      <c r="VB110" s="190"/>
      <c r="VC110" s="190"/>
      <c r="VD110" s="190"/>
      <c r="VE110" s="190"/>
      <c r="VF110" s="190"/>
      <c r="VG110" s="190"/>
      <c r="VH110" s="190"/>
      <c r="VI110" s="190"/>
      <c r="VJ110" s="190"/>
      <c r="VK110" s="190"/>
      <c r="VL110" s="190"/>
      <c r="VM110" s="190"/>
      <c r="VN110" s="190"/>
      <c r="VO110" s="190"/>
      <c r="VP110" s="190"/>
      <c r="VQ110" s="190"/>
      <c r="VR110" s="190"/>
      <c r="VS110" s="190"/>
      <c r="VT110" s="190"/>
      <c r="VU110" s="190"/>
      <c r="VV110" s="190"/>
      <c r="VW110" s="190"/>
      <c r="VX110" s="190"/>
      <c r="VY110" s="190"/>
      <c r="VZ110" s="190"/>
      <c r="WA110" s="190"/>
      <c r="WB110" s="190"/>
      <c r="WC110" s="190"/>
      <c r="WD110" s="190"/>
      <c r="WE110" s="190"/>
      <c r="WF110" s="190"/>
      <c r="WG110" s="190"/>
      <c r="WH110" s="190"/>
      <c r="WI110" s="190"/>
      <c r="WJ110" s="190"/>
      <c r="WK110" s="190"/>
      <c r="WL110" s="190"/>
      <c r="WM110" s="190"/>
      <c r="WN110" s="190"/>
      <c r="WO110" s="190"/>
      <c r="WP110" s="190"/>
      <c r="WQ110" s="190"/>
      <c r="WR110" s="190"/>
      <c r="WS110" s="190"/>
      <c r="WT110" s="190"/>
      <c r="WU110" s="190"/>
      <c r="WV110" s="190"/>
      <c r="WW110" s="190"/>
      <c r="WX110" s="190"/>
      <c r="WY110" s="190"/>
      <c r="WZ110" s="190"/>
      <c r="XA110" s="190"/>
      <c r="XB110" s="190"/>
      <c r="XC110" s="190"/>
      <c r="XD110" s="190"/>
      <c r="XE110" s="190"/>
      <c r="XF110" s="190"/>
      <c r="XG110" s="190"/>
      <c r="XH110" s="190"/>
      <c r="XI110" s="190"/>
      <c r="XJ110" s="190"/>
      <c r="XK110" s="190"/>
      <c r="XL110" s="190"/>
      <c r="XM110" s="190"/>
      <c r="XN110" s="190"/>
      <c r="XO110" s="190"/>
      <c r="XP110" s="190"/>
      <c r="XQ110" s="190"/>
      <c r="XR110" s="190"/>
      <c r="XS110" s="190"/>
      <c r="XT110" s="190"/>
      <c r="XU110" s="190"/>
      <c r="XV110" s="190"/>
      <c r="XW110" s="190"/>
      <c r="XX110" s="190"/>
      <c r="XY110" s="190"/>
      <c r="XZ110" s="190"/>
      <c r="YA110" s="190"/>
      <c r="YB110" s="190"/>
      <c r="YC110" s="190"/>
      <c r="YD110" s="190"/>
      <c r="YE110" s="190"/>
      <c r="YF110" s="190"/>
      <c r="YG110" s="190"/>
      <c r="YH110" s="190"/>
      <c r="YI110" s="190"/>
      <c r="YJ110" s="190"/>
      <c r="YK110" s="190"/>
      <c r="YL110" s="190"/>
      <c r="YM110" s="190"/>
      <c r="YN110" s="190"/>
      <c r="YO110" s="190"/>
      <c r="YP110" s="190"/>
      <c r="YQ110" s="190"/>
      <c r="YR110" s="190"/>
      <c r="YS110" s="190"/>
      <c r="YT110" s="190"/>
      <c r="YU110" s="190"/>
      <c r="YV110" s="190"/>
      <c r="YW110" s="190"/>
      <c r="YX110" s="190"/>
      <c r="YY110" s="190"/>
      <c r="YZ110" s="190"/>
      <c r="ZA110" s="190"/>
      <c r="ZB110" s="190"/>
      <c r="ZC110" s="190"/>
      <c r="ZD110" s="190"/>
      <c r="ZE110" s="190"/>
      <c r="ZF110" s="190"/>
      <c r="ZG110" s="190"/>
      <c r="ZH110" s="190"/>
      <c r="ZI110" s="190"/>
      <c r="ZJ110" s="190"/>
      <c r="ZK110" s="190"/>
      <c r="ZL110" s="190"/>
      <c r="ZM110" s="190"/>
      <c r="ZN110" s="190"/>
      <c r="ZO110" s="190"/>
      <c r="ZP110" s="190"/>
      <c r="ZQ110" s="190"/>
      <c r="ZR110" s="190"/>
      <c r="ZS110" s="190"/>
      <c r="ZT110" s="190"/>
      <c r="ZU110" s="190"/>
      <c r="ZV110" s="190"/>
      <c r="ZW110" s="190"/>
      <c r="ZX110" s="190"/>
      <c r="ZY110" s="190"/>
      <c r="ZZ110" s="190"/>
      <c r="AAA110" s="190"/>
      <c r="AAB110" s="190"/>
      <c r="AAC110" s="190"/>
      <c r="AAD110" s="190"/>
      <c r="AAE110" s="190"/>
      <c r="AAF110" s="190"/>
      <c r="AAG110" s="190"/>
      <c r="AAH110" s="190"/>
      <c r="AAI110" s="190"/>
      <c r="AAJ110" s="190"/>
      <c r="AAK110" s="190"/>
      <c r="AAL110" s="190"/>
      <c r="AAM110" s="190"/>
      <c r="AAN110" s="190"/>
      <c r="AAO110" s="190"/>
      <c r="AAP110" s="190"/>
      <c r="AAQ110" s="190"/>
      <c r="AAR110" s="190"/>
      <c r="AAS110" s="190"/>
      <c r="AAT110" s="190"/>
      <c r="AAU110" s="190"/>
      <c r="AAV110" s="190"/>
      <c r="AAW110" s="190"/>
      <c r="AAX110" s="190"/>
      <c r="AAY110" s="190"/>
      <c r="AAZ110" s="190"/>
      <c r="ABA110" s="190"/>
      <c r="ABB110" s="190"/>
      <c r="ABC110" s="190"/>
      <c r="ABD110" s="190"/>
      <c r="ABE110" s="190"/>
      <c r="ABF110" s="190"/>
      <c r="ABG110" s="190"/>
      <c r="ABH110" s="190"/>
      <c r="ABI110" s="190"/>
      <c r="ABJ110" s="190"/>
      <c r="ABK110" s="190"/>
      <c r="ABL110" s="190"/>
      <c r="ABM110" s="190"/>
      <c r="ABN110" s="190"/>
      <c r="ABO110" s="190"/>
      <c r="ABP110" s="190"/>
      <c r="ABQ110" s="190"/>
      <c r="ABR110" s="190"/>
      <c r="ABS110" s="190"/>
      <c r="ABT110" s="190"/>
      <c r="ABU110" s="190"/>
      <c r="ABV110" s="190"/>
      <c r="ABW110" s="190"/>
      <c r="ABX110" s="190"/>
      <c r="ABY110" s="190"/>
      <c r="ABZ110" s="190"/>
      <c r="ACA110" s="190"/>
      <c r="ACB110" s="190"/>
      <c r="ACC110" s="190"/>
      <c r="ACD110" s="190"/>
      <c r="ACE110" s="190"/>
      <c r="ACF110" s="190"/>
      <c r="ACG110" s="190"/>
      <c r="ACH110" s="190"/>
      <c r="ACI110" s="190"/>
      <c r="ACJ110" s="190"/>
      <c r="ACK110" s="190"/>
      <c r="ACL110" s="190"/>
      <c r="ACM110" s="190"/>
      <c r="ACN110" s="190"/>
      <c r="ACO110" s="190"/>
      <c r="ACP110" s="190"/>
      <c r="ACQ110" s="190"/>
      <c r="ACR110" s="190"/>
      <c r="ACS110" s="190"/>
      <c r="ACT110" s="190"/>
      <c r="ACU110" s="190"/>
      <c r="ACV110" s="190"/>
      <c r="ACW110" s="190"/>
      <c r="ACX110" s="190"/>
      <c r="ACY110" s="190"/>
      <c r="ACZ110" s="190"/>
      <c r="ADA110" s="190"/>
      <c r="ADB110" s="190"/>
      <c r="ADC110" s="190"/>
      <c r="ADD110" s="190"/>
      <c r="ADE110" s="190"/>
      <c r="ADF110" s="190"/>
      <c r="ADG110" s="190"/>
      <c r="ADH110" s="190"/>
      <c r="ADI110" s="190"/>
      <c r="ADJ110" s="190"/>
      <c r="ADK110" s="190"/>
      <c r="ADL110" s="190"/>
      <c r="ADM110" s="190"/>
      <c r="ADN110" s="190"/>
      <c r="ADO110" s="190"/>
      <c r="ADP110" s="190"/>
      <c r="ADQ110" s="190"/>
      <c r="ADR110" s="190"/>
      <c r="ADS110" s="190"/>
      <c r="ADT110" s="190"/>
      <c r="ADU110" s="190"/>
      <c r="ADV110" s="190"/>
      <c r="ADW110" s="190"/>
      <c r="ADX110" s="190"/>
      <c r="ADY110" s="190"/>
      <c r="ADZ110" s="190"/>
      <c r="AEA110" s="190"/>
      <c r="AEB110" s="190"/>
      <c r="AEC110" s="190"/>
      <c r="AED110" s="190"/>
      <c r="AEE110" s="190"/>
      <c r="AEF110" s="190"/>
      <c r="AEG110" s="190"/>
      <c r="AEH110" s="190"/>
      <c r="AEI110" s="190"/>
      <c r="AEJ110" s="190"/>
      <c r="AEK110" s="190"/>
      <c r="AEL110" s="190"/>
      <c r="AEM110" s="190"/>
      <c r="AEN110" s="190"/>
      <c r="AEO110" s="190"/>
      <c r="AEP110" s="190"/>
      <c r="AEQ110" s="190"/>
      <c r="AER110" s="190"/>
      <c r="AES110" s="190"/>
      <c r="AET110" s="190"/>
      <c r="AEU110" s="190"/>
      <c r="AEV110" s="190"/>
      <c r="AEW110" s="190"/>
      <c r="AEX110" s="190"/>
      <c r="AEY110" s="190"/>
      <c r="AEZ110" s="190"/>
      <c r="AFA110" s="190"/>
      <c r="AFB110" s="190"/>
      <c r="AFC110" s="190"/>
      <c r="AFD110" s="190"/>
      <c r="AFE110" s="190"/>
      <c r="AFF110" s="190"/>
      <c r="AFG110" s="190"/>
      <c r="AFH110" s="190"/>
      <c r="AFI110" s="190"/>
      <c r="AFJ110" s="190"/>
      <c r="AFK110" s="190"/>
      <c r="AFL110" s="190"/>
      <c r="AFM110" s="190"/>
      <c r="AFN110" s="190"/>
      <c r="AFO110" s="190"/>
      <c r="AFP110" s="190"/>
      <c r="AFQ110" s="190"/>
      <c r="AFR110" s="190"/>
      <c r="AFS110" s="190"/>
      <c r="AFT110" s="190"/>
      <c r="AFU110" s="190"/>
      <c r="AFV110" s="190"/>
      <c r="AFW110" s="190"/>
      <c r="AFX110" s="190"/>
      <c r="AFY110" s="190"/>
      <c r="AFZ110" s="190"/>
      <c r="AGA110" s="190"/>
      <c r="AGB110" s="190"/>
      <c r="AGC110" s="190"/>
      <c r="AGD110" s="190"/>
      <c r="AGE110" s="190"/>
      <c r="AGF110" s="190"/>
      <c r="AGG110" s="190"/>
      <c r="AGH110" s="190"/>
      <c r="AGI110" s="190"/>
      <c r="AGJ110" s="190"/>
      <c r="AGK110" s="190"/>
      <c r="AGL110" s="190"/>
      <c r="AGM110" s="190"/>
      <c r="AGN110" s="190"/>
      <c r="AGO110" s="190"/>
      <c r="AGP110" s="190"/>
      <c r="AGQ110" s="190"/>
      <c r="AGR110" s="190"/>
      <c r="AGS110" s="190"/>
      <c r="AGT110" s="190"/>
      <c r="AGU110" s="190"/>
      <c r="AGV110" s="190"/>
      <c r="AGW110" s="190"/>
      <c r="AGX110" s="190"/>
      <c r="AGY110" s="190"/>
      <c r="AGZ110" s="190"/>
      <c r="AHA110" s="190"/>
      <c r="AHB110" s="190"/>
      <c r="AHC110" s="190"/>
      <c r="AHD110" s="190"/>
      <c r="AHE110" s="190"/>
      <c r="AHF110" s="190"/>
      <c r="AHG110" s="190"/>
      <c r="AHH110" s="190"/>
      <c r="AHI110" s="190"/>
      <c r="AHJ110" s="190"/>
      <c r="AHK110" s="190"/>
      <c r="AHL110" s="190"/>
      <c r="AHM110" s="190"/>
      <c r="AHN110" s="190"/>
      <c r="AHO110" s="190"/>
      <c r="AHP110" s="190"/>
      <c r="AHQ110" s="190"/>
      <c r="AHR110" s="190"/>
      <c r="AHS110" s="190"/>
      <c r="AHT110" s="190"/>
      <c r="AHU110" s="190"/>
      <c r="AHV110" s="190"/>
      <c r="AHW110" s="190"/>
      <c r="AHX110" s="190"/>
      <c r="AHY110" s="190"/>
      <c r="AHZ110" s="190"/>
      <c r="AIA110" s="190"/>
      <c r="AIB110" s="190"/>
      <c r="AIC110" s="190"/>
      <c r="AID110" s="190"/>
      <c r="AIE110" s="190"/>
      <c r="AIF110" s="190"/>
      <c r="AIG110" s="190"/>
      <c r="AIH110" s="190"/>
      <c r="AII110" s="190"/>
      <c r="AIJ110" s="190"/>
      <c r="AIK110" s="190"/>
      <c r="AIL110" s="190"/>
      <c r="AIM110" s="190"/>
      <c r="AIN110" s="190"/>
      <c r="AIO110" s="190"/>
      <c r="AIP110" s="190"/>
      <c r="AIQ110" s="190"/>
      <c r="AIR110" s="190"/>
      <c r="AIS110" s="190"/>
      <c r="AIT110" s="190"/>
      <c r="AIU110" s="190"/>
      <c r="AIV110" s="190"/>
      <c r="AIW110" s="190"/>
      <c r="AIX110" s="190"/>
      <c r="AIY110" s="190"/>
      <c r="AIZ110" s="190"/>
      <c r="AJA110" s="190"/>
      <c r="AJB110" s="190"/>
      <c r="AJC110" s="190"/>
      <c r="AJD110" s="190"/>
      <c r="AJE110" s="190"/>
      <c r="AJF110" s="190"/>
      <c r="AJG110" s="190"/>
      <c r="AJH110" s="190"/>
      <c r="AJI110" s="190"/>
      <c r="AJJ110" s="190"/>
      <c r="AJK110" s="190"/>
      <c r="AJL110" s="190"/>
      <c r="AJM110" s="190"/>
      <c r="AJN110" s="190"/>
      <c r="AJO110" s="190"/>
      <c r="AJP110" s="190"/>
      <c r="AJQ110" s="190"/>
      <c r="AJR110" s="190"/>
      <c r="AJS110" s="190"/>
      <c r="AJT110" s="190"/>
      <c r="AJU110" s="190"/>
      <c r="AJV110" s="190"/>
      <c r="AJW110" s="190"/>
      <c r="AJX110" s="190"/>
      <c r="AJY110" s="190"/>
      <c r="AJZ110" s="190"/>
      <c r="AKA110" s="190"/>
      <c r="AKB110" s="190"/>
      <c r="AKC110" s="190"/>
      <c r="AKD110" s="190"/>
      <c r="AKE110" s="190"/>
      <c r="AKF110" s="190"/>
      <c r="AKG110" s="190"/>
      <c r="AKH110" s="190"/>
      <c r="AKI110" s="190"/>
      <c r="AKJ110" s="190"/>
      <c r="AKK110" s="190"/>
      <c r="AKL110" s="190"/>
      <c r="AKM110" s="190"/>
      <c r="AKN110" s="190"/>
      <c r="AKO110" s="190"/>
      <c r="AKP110" s="190"/>
      <c r="AKQ110" s="190"/>
      <c r="AKR110" s="190"/>
      <c r="AKS110" s="190"/>
      <c r="AKT110" s="190"/>
      <c r="AKU110" s="190"/>
      <c r="AKV110" s="190"/>
      <c r="AKW110" s="190"/>
      <c r="AKX110" s="190"/>
      <c r="AKY110" s="190"/>
      <c r="AKZ110" s="190"/>
      <c r="ALA110" s="190"/>
      <c r="ALB110" s="190"/>
      <c r="ALC110" s="190"/>
      <c r="ALD110" s="190"/>
      <c r="ALE110" s="190"/>
      <c r="ALF110" s="190"/>
      <c r="ALG110" s="190"/>
      <c r="ALH110" s="190"/>
      <c r="ALI110" s="190"/>
      <c r="ALJ110" s="190"/>
      <c r="ALK110" s="190"/>
      <c r="ALL110" s="190"/>
      <c r="ALM110" s="190"/>
      <c r="ALN110" s="190"/>
      <c r="ALO110" s="190"/>
      <c r="ALP110" s="190"/>
      <c r="ALQ110" s="190"/>
      <c r="ALR110" s="190"/>
      <c r="ALS110" s="190"/>
      <c r="ALT110" s="190"/>
      <c r="ALU110" s="190"/>
      <c r="ALV110" s="190"/>
      <c r="ALW110" s="190"/>
      <c r="ALX110" s="190"/>
      <c r="ALY110" s="190"/>
      <c r="ALZ110" s="190"/>
      <c r="AMA110" s="190"/>
      <c r="AMB110" s="190"/>
      <c r="AMC110" s="190"/>
      <c r="AMD110" s="190"/>
      <c r="AME110" s="190"/>
      <c r="AMF110" s="190"/>
      <c r="AMG110" s="190"/>
      <c r="AMH110" s="190"/>
      <c r="AMI110" s="190"/>
      <c r="AMJ110" s="190"/>
      <c r="AMK110" s="190"/>
      <c r="AML110" s="190"/>
      <c r="AMM110" s="190"/>
      <c r="AMN110" s="190"/>
      <c r="AMO110" s="190"/>
      <c r="AMP110" s="190"/>
      <c r="AMQ110" s="190"/>
      <c r="AMR110" s="190"/>
      <c r="AMS110" s="190"/>
      <c r="AMT110" s="190"/>
      <c r="AMU110" s="190"/>
      <c r="AMV110" s="190"/>
      <c r="AMW110" s="190"/>
      <c r="AMX110" s="190"/>
      <c r="AMY110" s="190"/>
      <c r="AMZ110" s="190"/>
      <c r="ANA110" s="190"/>
      <c r="ANB110" s="190"/>
      <c r="ANC110" s="190"/>
      <c r="AND110" s="190"/>
      <c r="ANE110" s="190"/>
      <c r="ANF110" s="190"/>
      <c r="ANG110" s="190"/>
      <c r="ANH110" s="190"/>
      <c r="ANI110" s="190"/>
      <c r="ANJ110" s="190"/>
      <c r="ANK110" s="190"/>
      <c r="ANL110" s="190"/>
      <c r="ANM110" s="190"/>
      <c r="ANN110" s="190"/>
      <c r="ANO110" s="190"/>
      <c r="ANP110" s="190"/>
      <c r="ANQ110" s="190"/>
      <c r="ANR110" s="190"/>
      <c r="ANS110" s="190"/>
      <c r="ANT110" s="190"/>
      <c r="ANU110" s="190"/>
      <c r="ANV110" s="190"/>
      <c r="ANW110" s="190"/>
      <c r="ANX110" s="190"/>
      <c r="ANY110" s="190"/>
      <c r="ANZ110" s="190"/>
      <c r="AOA110" s="190"/>
      <c r="AOB110" s="190"/>
      <c r="AOC110" s="190"/>
      <c r="AOD110" s="190"/>
      <c r="AOE110" s="190"/>
      <c r="AOF110" s="190"/>
      <c r="AOG110" s="190"/>
      <c r="AOH110" s="190"/>
      <c r="AOI110" s="190"/>
      <c r="AOJ110" s="190"/>
      <c r="AOK110" s="190"/>
      <c r="AOL110" s="190"/>
      <c r="AOM110" s="190"/>
      <c r="AON110" s="190"/>
      <c r="AOO110" s="190"/>
      <c r="AOP110" s="190"/>
      <c r="AOQ110" s="190"/>
      <c r="AOR110" s="190"/>
      <c r="AOS110" s="190"/>
      <c r="AOT110" s="190"/>
      <c r="AOU110" s="190"/>
      <c r="AOV110" s="190"/>
      <c r="AOW110" s="190"/>
      <c r="AOX110" s="190"/>
      <c r="AOY110" s="190"/>
      <c r="AOZ110" s="190"/>
      <c r="APA110" s="190"/>
      <c r="APB110" s="190"/>
      <c r="APC110" s="190"/>
      <c r="APD110" s="190"/>
      <c r="APE110" s="190"/>
      <c r="APF110" s="190"/>
      <c r="APG110" s="190"/>
      <c r="APH110" s="190"/>
      <c r="API110" s="190"/>
      <c r="APJ110" s="190"/>
      <c r="APK110" s="190"/>
      <c r="APL110" s="190"/>
      <c r="APM110" s="190"/>
      <c r="APN110" s="190"/>
      <c r="APO110" s="190"/>
      <c r="APP110" s="190"/>
      <c r="APQ110" s="190"/>
      <c r="APR110" s="190"/>
      <c r="APS110" s="190"/>
      <c r="APT110" s="190"/>
      <c r="APU110" s="190"/>
      <c r="APV110" s="190"/>
      <c r="APW110" s="190"/>
      <c r="APX110" s="190"/>
      <c r="APY110" s="190"/>
      <c r="APZ110" s="190"/>
      <c r="AQA110" s="190"/>
      <c r="AQB110" s="190"/>
      <c r="AQC110" s="190"/>
      <c r="AQD110" s="190"/>
      <c r="AQE110" s="190"/>
      <c r="AQF110" s="190"/>
      <c r="AQG110" s="190"/>
      <c r="AQH110" s="190"/>
      <c r="AQI110" s="190"/>
      <c r="AQJ110" s="190"/>
      <c r="AQK110" s="190"/>
      <c r="AQL110" s="190"/>
      <c r="AQM110" s="190"/>
      <c r="AQN110" s="190"/>
      <c r="AQO110" s="190"/>
      <c r="AQP110" s="190"/>
      <c r="AQQ110" s="190"/>
      <c r="AQR110" s="190"/>
      <c r="AQS110" s="190"/>
      <c r="AQT110" s="190"/>
      <c r="AQU110" s="190"/>
      <c r="AQV110" s="190"/>
      <c r="AQW110" s="190"/>
      <c r="AQX110" s="190"/>
      <c r="AQY110" s="190"/>
      <c r="AQZ110" s="190"/>
      <c r="ARA110" s="190"/>
      <c r="ARB110" s="190"/>
      <c r="ARC110" s="190"/>
      <c r="ARD110" s="190"/>
      <c r="ARE110" s="190"/>
      <c r="ARF110" s="190"/>
      <c r="ARG110" s="190"/>
      <c r="ARH110" s="190"/>
      <c r="ARI110" s="190"/>
      <c r="ARJ110" s="190"/>
      <c r="ARK110" s="190"/>
      <c r="ARL110" s="190"/>
      <c r="ARM110" s="190"/>
      <c r="ARN110" s="190"/>
      <c r="ARO110" s="190"/>
      <c r="ARP110" s="190"/>
      <c r="ARQ110" s="190"/>
      <c r="ARR110" s="190"/>
      <c r="ARS110" s="190"/>
      <c r="ART110" s="190"/>
      <c r="ARU110" s="190"/>
      <c r="ARV110" s="190"/>
      <c r="ARW110" s="190"/>
      <c r="ARX110" s="190"/>
      <c r="ARY110" s="190"/>
      <c r="ARZ110" s="190"/>
      <c r="ASA110" s="190"/>
      <c r="ASB110" s="190"/>
      <c r="ASC110" s="190"/>
      <c r="ASD110" s="190"/>
      <c r="ASE110" s="190"/>
      <c r="ASF110" s="190"/>
      <c r="ASG110" s="190"/>
      <c r="ASH110" s="190"/>
      <c r="ASI110" s="190"/>
      <c r="ASJ110" s="190"/>
      <c r="ASK110" s="190"/>
      <c r="ASL110" s="190"/>
      <c r="ASM110" s="190"/>
      <c r="ASN110" s="190"/>
      <c r="ASO110" s="190"/>
      <c r="ASP110" s="190"/>
      <c r="ASQ110" s="190"/>
      <c r="ASR110" s="190"/>
      <c r="ASS110" s="190"/>
      <c r="AST110" s="190"/>
      <c r="ASU110" s="190"/>
      <c r="ASV110" s="190"/>
      <c r="ASW110" s="190"/>
      <c r="ASX110" s="190"/>
      <c r="ASY110" s="190"/>
      <c r="ASZ110" s="190"/>
      <c r="ATA110" s="190"/>
      <c r="ATB110" s="190"/>
      <c r="ATC110" s="190"/>
      <c r="ATD110" s="190"/>
      <c r="ATE110" s="190"/>
      <c r="ATF110" s="190"/>
      <c r="ATG110" s="190"/>
      <c r="ATH110" s="190"/>
      <c r="ATI110" s="190"/>
      <c r="ATJ110" s="190"/>
      <c r="ATK110" s="190"/>
      <c r="ATL110" s="190"/>
      <c r="ATM110" s="190"/>
      <c r="ATN110" s="190"/>
      <c r="ATO110" s="190"/>
      <c r="ATP110" s="190"/>
      <c r="ATQ110" s="190"/>
      <c r="ATR110" s="190"/>
      <c r="ATS110" s="190"/>
      <c r="ATT110" s="190"/>
      <c r="ATU110" s="190"/>
      <c r="ATV110" s="190"/>
      <c r="ATW110" s="190"/>
      <c r="ATX110" s="190"/>
      <c r="ATY110" s="190"/>
      <c r="ATZ110" s="190"/>
      <c r="AUA110" s="190"/>
      <c r="AUB110" s="190"/>
      <c r="AUC110" s="190"/>
      <c r="AUD110" s="190"/>
      <c r="AUE110" s="190"/>
      <c r="AUF110" s="190"/>
      <c r="AUG110" s="190"/>
      <c r="AUH110" s="190"/>
      <c r="AUI110" s="190"/>
      <c r="AUJ110" s="190"/>
      <c r="AUK110" s="190"/>
      <c r="AUL110" s="190"/>
      <c r="AUM110" s="190"/>
      <c r="AUN110" s="190"/>
      <c r="AUO110" s="190"/>
      <c r="AUP110" s="190"/>
      <c r="AUQ110" s="190"/>
      <c r="AUR110" s="190"/>
      <c r="AUS110" s="190"/>
      <c r="AUT110" s="190"/>
      <c r="AUU110" s="190"/>
      <c r="AUV110" s="190"/>
      <c r="AUW110" s="190"/>
      <c r="AUX110" s="190"/>
      <c r="AUY110" s="190"/>
      <c r="AUZ110" s="190"/>
      <c r="AVA110" s="190"/>
      <c r="AVB110" s="190"/>
      <c r="AVC110" s="190"/>
      <c r="AVD110" s="190"/>
      <c r="AVE110" s="190"/>
      <c r="AVF110" s="190"/>
      <c r="AVG110" s="190"/>
      <c r="AVH110" s="190"/>
      <c r="AVI110" s="190"/>
      <c r="AVJ110" s="190"/>
      <c r="AVK110" s="190"/>
      <c r="AVL110" s="190"/>
      <c r="AVM110" s="190"/>
      <c r="AVN110" s="190"/>
      <c r="AVO110" s="190"/>
      <c r="AVP110" s="190"/>
      <c r="AVQ110" s="190"/>
      <c r="AVR110" s="190"/>
      <c r="AVS110" s="190"/>
      <c r="AVT110" s="190"/>
      <c r="AVU110" s="190"/>
      <c r="AVV110" s="190"/>
      <c r="AVW110" s="190"/>
      <c r="AVX110" s="190"/>
      <c r="AVY110" s="190"/>
      <c r="AVZ110" s="190"/>
      <c r="AWA110" s="190"/>
      <c r="AWB110" s="190"/>
      <c r="AWC110" s="190"/>
      <c r="AWD110" s="190"/>
    </row>
    <row r="111" spans="1:1278" s="121" customFormat="1">
      <c r="A111" s="291"/>
      <c r="B111" s="654" t="s">
        <v>686</v>
      </c>
      <c r="C111" s="655"/>
      <c r="D111" s="655"/>
      <c r="E111" s="658"/>
      <c r="F111" s="291"/>
      <c r="G111" s="292"/>
      <c r="H111" s="292"/>
      <c r="I111" s="293"/>
      <c r="J111" s="267"/>
      <c r="K111" s="262"/>
      <c r="L111" s="263"/>
      <c r="M111" s="262"/>
      <c r="N111" s="263"/>
      <c r="O111" s="262"/>
      <c r="P111" s="263"/>
      <c r="Q111" s="262"/>
      <c r="R111" s="263"/>
      <c r="S111" s="262"/>
      <c r="T111" s="263"/>
      <c r="U111" s="262"/>
      <c r="V111" s="263"/>
      <c r="W111" s="264"/>
      <c r="X111" s="263"/>
      <c r="Y111" s="264"/>
      <c r="Z111" s="263"/>
      <c r="AA111" s="265"/>
      <c r="AB111" s="263"/>
      <c r="AC111" s="265"/>
      <c r="AD111" s="263"/>
      <c r="AE111" s="265"/>
      <c r="AF111" s="263"/>
      <c r="AG111" s="266"/>
      <c r="AH111" s="263"/>
      <c r="AI111" s="265"/>
      <c r="AJ111" s="263"/>
      <c r="AK111" s="265"/>
      <c r="AL111" s="263"/>
      <c r="AM111" s="265"/>
      <c r="AN111" s="263"/>
      <c r="AO111" s="265"/>
      <c r="AP111" s="263"/>
      <c r="AQ111" s="265"/>
      <c r="AR111" s="263"/>
      <c r="AS111" s="265"/>
      <c r="AT111" s="263"/>
      <c r="AU111" s="265"/>
      <c r="AV111" s="263"/>
      <c r="AW111" s="265"/>
      <c r="AX111" s="263"/>
      <c r="AY111" s="265"/>
      <c r="AZ111" s="263"/>
      <c r="BA111" s="265"/>
      <c r="BB111" s="263"/>
      <c r="BC111" s="265"/>
      <c r="BD111" s="263"/>
      <c r="BE111" s="264"/>
      <c r="BF111" s="263"/>
      <c r="BG111" s="265"/>
      <c r="BH111" s="263"/>
      <c r="BI111" s="264"/>
      <c r="BJ111" s="263"/>
      <c r="BK111" s="267"/>
      <c r="BL111" s="263"/>
      <c r="BM111" s="267"/>
      <c r="BN111" s="263"/>
      <c r="BO111" s="267"/>
      <c r="BP111" s="263"/>
      <c r="BQ111" s="267"/>
      <c r="BR111" s="263"/>
      <c r="BS111" s="267"/>
      <c r="BT111" s="263"/>
      <c r="BU111" s="268"/>
      <c r="BV111" s="263"/>
      <c r="BW111" s="268"/>
      <c r="BX111" s="263"/>
      <c r="BY111" s="268"/>
      <c r="BZ111" s="263"/>
      <c r="CA111" s="505">
        <f t="shared" si="1640"/>
        <v>0</v>
      </c>
      <c r="CB111" s="504">
        <f t="shared" si="1641"/>
        <v>0</v>
      </c>
      <c r="CC111" s="171">
        <f t="shared" si="1642"/>
        <v>0</v>
      </c>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c r="DU111" s="149"/>
      <c r="DV111" s="149"/>
      <c r="DW111" s="149"/>
      <c r="DX111" s="149"/>
      <c r="DY111" s="149"/>
      <c r="DZ111" s="149"/>
      <c r="EA111" s="149"/>
      <c r="EB111" s="149"/>
      <c r="EC111" s="149"/>
      <c r="ED111" s="149"/>
      <c r="EE111" s="149"/>
      <c r="EF111" s="149"/>
      <c r="EG111" s="149"/>
      <c r="EH111" s="149"/>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49"/>
      <c r="FU111" s="149"/>
      <c r="FV111" s="149"/>
      <c r="FW111" s="149"/>
      <c r="FX111" s="149"/>
      <c r="FY111" s="149"/>
      <c r="FZ111" s="149"/>
      <c r="GA111" s="149"/>
      <c r="GB111" s="149"/>
      <c r="GC111" s="149"/>
      <c r="GD111" s="149"/>
      <c r="GE111" s="149"/>
      <c r="GF111" s="149"/>
      <c r="GG111" s="149"/>
      <c r="GH111" s="149"/>
      <c r="GI111" s="149"/>
      <c r="GJ111" s="149"/>
      <c r="GK111" s="149"/>
      <c r="GL111" s="149"/>
      <c r="GM111" s="149"/>
      <c r="GN111" s="149"/>
      <c r="GO111" s="149"/>
      <c r="GP111" s="149"/>
      <c r="GQ111" s="149"/>
      <c r="GR111" s="149"/>
      <c r="GS111" s="149"/>
      <c r="GT111" s="149"/>
      <c r="GU111" s="149"/>
      <c r="GV111" s="149"/>
      <c r="GW111" s="149"/>
      <c r="GX111" s="149"/>
      <c r="GY111" s="149"/>
      <c r="GZ111" s="149"/>
      <c r="HA111" s="149"/>
      <c r="HB111" s="149"/>
      <c r="HC111" s="149"/>
      <c r="HD111" s="149"/>
      <c r="HE111" s="149"/>
      <c r="HF111" s="149"/>
      <c r="HG111" s="149"/>
      <c r="HH111" s="149"/>
      <c r="HI111" s="149"/>
      <c r="HJ111" s="149"/>
      <c r="HK111" s="149"/>
      <c r="HL111" s="149"/>
      <c r="HM111" s="149"/>
      <c r="HN111" s="149"/>
      <c r="HO111" s="149"/>
      <c r="HP111" s="149"/>
      <c r="HQ111" s="149"/>
      <c r="HR111" s="149"/>
      <c r="HS111" s="149"/>
      <c r="HT111" s="149"/>
      <c r="HU111" s="149"/>
      <c r="HV111" s="149"/>
      <c r="HW111" s="149"/>
      <c r="HX111" s="149"/>
      <c r="HY111" s="149"/>
      <c r="HZ111" s="149"/>
      <c r="IA111" s="149"/>
      <c r="IB111" s="149"/>
      <c r="IC111" s="149"/>
      <c r="ID111" s="149"/>
      <c r="IE111" s="149"/>
      <c r="IF111" s="149"/>
      <c r="IG111" s="149"/>
      <c r="IH111" s="149"/>
      <c r="II111" s="149"/>
      <c r="IJ111" s="149"/>
      <c r="IK111" s="149"/>
      <c r="IL111" s="149"/>
      <c r="IM111" s="149"/>
      <c r="IN111" s="149"/>
      <c r="IO111" s="149"/>
      <c r="IP111" s="149"/>
      <c r="IQ111" s="149"/>
      <c r="IR111" s="149"/>
      <c r="IS111" s="149"/>
      <c r="IT111" s="149"/>
      <c r="IU111" s="149"/>
      <c r="IV111" s="149"/>
      <c r="IW111" s="149"/>
      <c r="IX111" s="149"/>
      <c r="IY111" s="149"/>
      <c r="IZ111" s="149"/>
      <c r="JA111" s="149"/>
      <c r="JB111" s="149"/>
      <c r="JC111" s="149"/>
      <c r="JD111" s="149"/>
      <c r="JE111" s="149"/>
      <c r="JF111" s="149"/>
      <c r="JG111" s="149"/>
      <c r="JH111" s="149"/>
      <c r="JI111" s="149"/>
      <c r="JJ111" s="149"/>
      <c r="JK111" s="149"/>
      <c r="JL111" s="149"/>
      <c r="JM111" s="149"/>
      <c r="JN111" s="149"/>
      <c r="JO111" s="149"/>
      <c r="JP111" s="149"/>
      <c r="JQ111" s="149"/>
      <c r="JR111" s="149"/>
      <c r="JS111" s="149"/>
      <c r="JT111" s="149"/>
      <c r="JU111" s="149"/>
      <c r="JV111" s="149"/>
      <c r="JW111" s="149"/>
      <c r="JX111" s="149"/>
      <c r="JY111" s="149"/>
      <c r="JZ111" s="149"/>
      <c r="KA111" s="149"/>
      <c r="KB111" s="149"/>
      <c r="KC111" s="149"/>
      <c r="KD111" s="149"/>
      <c r="KE111" s="149"/>
      <c r="KF111" s="149"/>
      <c r="KG111" s="149"/>
      <c r="KH111" s="149"/>
      <c r="KI111" s="149"/>
      <c r="KJ111" s="149"/>
      <c r="KK111" s="149"/>
      <c r="KL111" s="149"/>
      <c r="KM111" s="149"/>
      <c r="KN111" s="149"/>
      <c r="KO111" s="149"/>
      <c r="KP111" s="149"/>
      <c r="KQ111" s="149"/>
      <c r="KR111" s="149"/>
      <c r="KS111" s="149"/>
      <c r="KT111" s="149"/>
      <c r="KU111" s="149"/>
      <c r="KV111" s="149"/>
      <c r="KW111" s="149"/>
      <c r="KX111" s="149"/>
      <c r="KY111" s="149"/>
      <c r="KZ111" s="149"/>
      <c r="LA111" s="149"/>
      <c r="LB111" s="149"/>
      <c r="LC111" s="149"/>
      <c r="LD111" s="149"/>
      <c r="LE111" s="149"/>
      <c r="LF111" s="149"/>
      <c r="LG111" s="149"/>
      <c r="LH111" s="149"/>
      <c r="LI111" s="149"/>
      <c r="LJ111" s="149"/>
      <c r="LK111" s="149"/>
      <c r="LL111" s="149"/>
      <c r="LM111" s="149"/>
      <c r="LN111" s="149"/>
      <c r="LO111" s="149"/>
      <c r="LP111" s="149"/>
      <c r="LQ111" s="149"/>
      <c r="LR111" s="149"/>
      <c r="LS111" s="149"/>
      <c r="LT111" s="149"/>
      <c r="LU111" s="149"/>
      <c r="LV111" s="149"/>
      <c r="LW111" s="149"/>
      <c r="LX111" s="149"/>
      <c r="LY111" s="149"/>
      <c r="LZ111" s="149"/>
      <c r="MA111" s="149"/>
      <c r="MB111" s="149"/>
      <c r="MC111" s="149"/>
      <c r="MD111" s="149"/>
      <c r="ME111" s="149"/>
      <c r="MF111" s="149"/>
      <c r="MG111" s="149"/>
      <c r="MH111" s="149"/>
      <c r="MI111" s="149"/>
      <c r="MJ111" s="149"/>
      <c r="MK111" s="149"/>
      <c r="ML111" s="149"/>
      <c r="MM111" s="149"/>
      <c r="MN111" s="149"/>
      <c r="MO111" s="149"/>
      <c r="MP111" s="149"/>
      <c r="MQ111" s="149"/>
      <c r="MR111" s="149"/>
      <c r="MS111" s="149"/>
      <c r="MT111" s="149"/>
      <c r="MU111" s="149"/>
      <c r="MV111" s="149"/>
      <c r="MW111" s="149"/>
      <c r="MX111" s="149"/>
      <c r="MY111" s="149"/>
      <c r="MZ111" s="149"/>
      <c r="NA111" s="149"/>
      <c r="NB111" s="149"/>
      <c r="NC111" s="149"/>
      <c r="ND111" s="149"/>
      <c r="NE111" s="149"/>
      <c r="NF111" s="149"/>
      <c r="NG111" s="149"/>
      <c r="NH111" s="149"/>
      <c r="NI111" s="149"/>
      <c r="NJ111" s="149"/>
      <c r="NK111" s="149"/>
      <c r="NL111" s="149"/>
      <c r="NM111" s="149"/>
      <c r="NN111" s="149"/>
      <c r="NO111" s="149"/>
      <c r="NP111" s="149"/>
      <c r="NQ111" s="149"/>
      <c r="NR111" s="149"/>
      <c r="NS111" s="149"/>
      <c r="NT111" s="149"/>
      <c r="NU111" s="149"/>
      <c r="NV111" s="149"/>
      <c r="NW111" s="149"/>
      <c r="NX111" s="149"/>
      <c r="NY111" s="149"/>
      <c r="NZ111" s="149"/>
      <c r="OA111" s="149"/>
      <c r="OB111" s="149"/>
      <c r="OC111" s="149"/>
      <c r="OD111" s="149"/>
      <c r="OE111" s="149"/>
      <c r="OF111" s="149"/>
      <c r="OG111" s="149"/>
      <c r="OH111" s="149"/>
      <c r="OI111" s="149"/>
      <c r="OJ111" s="149"/>
      <c r="OK111" s="149"/>
      <c r="OL111" s="149"/>
      <c r="OM111" s="149"/>
      <c r="ON111" s="149"/>
      <c r="OO111" s="149"/>
      <c r="OP111" s="149"/>
      <c r="OQ111" s="149"/>
      <c r="OR111" s="149"/>
      <c r="OS111" s="149"/>
      <c r="OT111" s="149"/>
      <c r="OU111" s="149"/>
      <c r="OV111" s="149"/>
      <c r="OW111" s="149"/>
      <c r="OX111" s="149"/>
      <c r="OY111" s="149"/>
      <c r="OZ111" s="149"/>
      <c r="PA111" s="149"/>
      <c r="PB111" s="149"/>
      <c r="PC111" s="149"/>
      <c r="PD111" s="149"/>
      <c r="PE111" s="149"/>
      <c r="PF111" s="149"/>
      <c r="PG111" s="149"/>
      <c r="PH111" s="149"/>
      <c r="PI111" s="149"/>
      <c r="PJ111" s="149"/>
      <c r="PK111" s="149"/>
      <c r="PL111" s="149"/>
      <c r="PM111" s="149"/>
      <c r="PN111" s="149"/>
      <c r="PO111" s="149"/>
      <c r="PP111" s="149"/>
      <c r="PQ111" s="149"/>
      <c r="PR111" s="149"/>
      <c r="PS111" s="149"/>
      <c r="PT111" s="149"/>
      <c r="PU111" s="149"/>
      <c r="PV111" s="149"/>
      <c r="PW111" s="149"/>
      <c r="PX111" s="149"/>
      <c r="PY111" s="149"/>
      <c r="PZ111" s="149"/>
      <c r="QA111" s="149"/>
      <c r="QB111" s="149"/>
      <c r="QC111" s="149"/>
      <c r="QD111" s="149"/>
      <c r="QE111" s="149"/>
      <c r="QF111" s="149"/>
      <c r="QG111" s="149"/>
      <c r="QH111" s="149"/>
      <c r="QI111" s="149"/>
      <c r="QJ111" s="149"/>
      <c r="QK111" s="149"/>
      <c r="QL111" s="149"/>
      <c r="QM111" s="149"/>
      <c r="QN111" s="149"/>
      <c r="QO111" s="149"/>
      <c r="QP111" s="149"/>
      <c r="QQ111" s="149"/>
      <c r="QR111" s="149"/>
      <c r="QS111" s="149"/>
      <c r="QT111" s="149"/>
      <c r="QU111" s="149"/>
      <c r="QV111" s="149"/>
      <c r="QW111" s="149"/>
      <c r="QX111" s="149"/>
      <c r="QY111" s="149"/>
      <c r="QZ111" s="149"/>
      <c r="RA111" s="149"/>
      <c r="RB111" s="149"/>
      <c r="RC111" s="149"/>
      <c r="RD111" s="149"/>
      <c r="RE111" s="149"/>
      <c r="RF111" s="149"/>
      <c r="RG111" s="149"/>
      <c r="RH111" s="149"/>
      <c r="RI111" s="149"/>
      <c r="RJ111" s="149"/>
      <c r="RK111" s="149"/>
      <c r="RL111" s="149"/>
      <c r="RM111" s="149"/>
      <c r="RN111" s="149"/>
      <c r="RO111" s="149"/>
      <c r="RP111" s="149"/>
      <c r="RQ111" s="149"/>
      <c r="RR111" s="149"/>
      <c r="RS111" s="149"/>
      <c r="RT111" s="149"/>
      <c r="RU111" s="149"/>
      <c r="RV111" s="149"/>
      <c r="RW111" s="149"/>
      <c r="RX111" s="149"/>
      <c r="RY111" s="149"/>
      <c r="RZ111" s="149"/>
      <c r="SA111" s="149"/>
      <c r="SB111" s="149"/>
      <c r="SC111" s="149"/>
      <c r="SD111" s="149"/>
      <c r="SE111" s="149"/>
      <c r="SF111" s="149"/>
      <c r="SG111" s="149"/>
      <c r="SH111" s="149"/>
      <c r="SI111" s="149"/>
      <c r="SJ111" s="149"/>
      <c r="SK111" s="149"/>
      <c r="SL111" s="149"/>
      <c r="SM111" s="149"/>
      <c r="SN111" s="149"/>
      <c r="SO111" s="149"/>
      <c r="SP111" s="149"/>
      <c r="SQ111" s="149"/>
      <c r="SR111" s="149"/>
      <c r="SS111" s="149"/>
      <c r="ST111" s="149"/>
      <c r="SU111" s="149"/>
      <c r="SV111" s="149"/>
      <c r="SW111" s="149"/>
      <c r="SX111" s="149"/>
      <c r="SY111" s="149"/>
      <c r="SZ111" s="149"/>
      <c r="TA111" s="149"/>
      <c r="TB111" s="149"/>
      <c r="TC111" s="149"/>
      <c r="TD111" s="149"/>
      <c r="TE111" s="149"/>
      <c r="TF111" s="149"/>
      <c r="TG111" s="149"/>
      <c r="TH111" s="149"/>
      <c r="TI111" s="149"/>
      <c r="TJ111" s="149"/>
      <c r="TK111" s="149"/>
      <c r="TL111" s="149"/>
      <c r="TM111" s="149"/>
      <c r="TN111" s="149"/>
      <c r="TO111" s="149"/>
      <c r="TP111" s="149"/>
      <c r="TQ111" s="149"/>
      <c r="TR111" s="149"/>
      <c r="TS111" s="149"/>
      <c r="TT111" s="149"/>
      <c r="TU111" s="149"/>
      <c r="TV111" s="149"/>
      <c r="TW111" s="149"/>
      <c r="TX111" s="149"/>
      <c r="TY111" s="149"/>
      <c r="TZ111" s="149"/>
      <c r="UA111" s="149"/>
      <c r="UB111" s="149"/>
      <c r="UC111" s="149"/>
      <c r="UD111" s="149"/>
      <c r="UE111" s="149"/>
      <c r="UF111" s="149"/>
      <c r="UG111" s="149"/>
      <c r="UH111" s="149"/>
      <c r="UI111" s="149"/>
      <c r="UJ111" s="149"/>
      <c r="UK111" s="149"/>
      <c r="UL111" s="149"/>
      <c r="UM111" s="149"/>
      <c r="UN111" s="149"/>
      <c r="UO111" s="149"/>
      <c r="UP111" s="149"/>
      <c r="UQ111" s="149"/>
      <c r="UR111" s="149"/>
      <c r="US111" s="149"/>
      <c r="UT111" s="149"/>
      <c r="UU111" s="149"/>
      <c r="UV111" s="149"/>
      <c r="UW111" s="149"/>
      <c r="UX111" s="149"/>
      <c r="UY111" s="149"/>
      <c r="UZ111" s="149"/>
      <c r="VA111" s="149"/>
      <c r="VB111" s="149"/>
      <c r="VC111" s="149"/>
      <c r="VD111" s="149"/>
      <c r="VE111" s="149"/>
      <c r="VF111" s="149"/>
      <c r="VG111" s="149"/>
      <c r="VH111" s="149"/>
      <c r="VI111" s="149"/>
      <c r="VJ111" s="149"/>
      <c r="VK111" s="149"/>
      <c r="VL111" s="149"/>
      <c r="VM111" s="149"/>
      <c r="VN111" s="149"/>
      <c r="VO111" s="149"/>
      <c r="VP111" s="149"/>
      <c r="VQ111" s="149"/>
      <c r="VR111" s="149"/>
      <c r="VS111" s="149"/>
      <c r="VT111" s="149"/>
      <c r="VU111" s="149"/>
      <c r="VV111" s="149"/>
      <c r="VW111" s="149"/>
      <c r="VX111" s="149"/>
      <c r="VY111" s="149"/>
      <c r="VZ111" s="149"/>
      <c r="WA111" s="149"/>
      <c r="WB111" s="149"/>
      <c r="WC111" s="149"/>
      <c r="WD111" s="149"/>
      <c r="WE111" s="149"/>
      <c r="WF111" s="149"/>
      <c r="WG111" s="149"/>
      <c r="WH111" s="149"/>
      <c r="WI111" s="149"/>
      <c r="WJ111" s="149"/>
      <c r="WK111" s="149"/>
      <c r="WL111" s="149"/>
      <c r="WM111" s="149"/>
      <c r="WN111" s="149"/>
      <c r="WO111" s="149"/>
      <c r="WP111" s="149"/>
      <c r="WQ111" s="149"/>
      <c r="WR111" s="149"/>
      <c r="WS111" s="149"/>
      <c r="WT111" s="149"/>
      <c r="WU111" s="149"/>
      <c r="WV111" s="149"/>
      <c r="WW111" s="149"/>
      <c r="WX111" s="149"/>
      <c r="WY111" s="149"/>
      <c r="WZ111" s="149"/>
      <c r="XA111" s="149"/>
      <c r="XB111" s="149"/>
      <c r="XC111" s="149"/>
      <c r="XD111" s="149"/>
      <c r="XE111" s="149"/>
      <c r="XF111" s="149"/>
      <c r="XG111" s="149"/>
      <c r="XH111" s="149"/>
      <c r="XI111" s="149"/>
      <c r="XJ111" s="149"/>
      <c r="XK111" s="149"/>
      <c r="XL111" s="149"/>
      <c r="XM111" s="149"/>
      <c r="XN111" s="149"/>
      <c r="XO111" s="149"/>
      <c r="XP111" s="149"/>
      <c r="XQ111" s="149"/>
      <c r="XR111" s="149"/>
      <c r="XS111" s="149"/>
      <c r="XT111" s="149"/>
      <c r="XU111" s="149"/>
      <c r="XV111" s="149"/>
      <c r="XW111" s="149"/>
      <c r="XX111" s="149"/>
      <c r="XY111" s="149"/>
      <c r="XZ111" s="149"/>
      <c r="YA111" s="149"/>
      <c r="YB111" s="149"/>
      <c r="YC111" s="149"/>
      <c r="YD111" s="149"/>
      <c r="YE111" s="149"/>
      <c r="YF111" s="149"/>
      <c r="YG111" s="149"/>
      <c r="YH111" s="149"/>
      <c r="YI111" s="149"/>
      <c r="YJ111" s="149"/>
      <c r="YK111" s="149"/>
      <c r="YL111" s="149"/>
      <c r="YM111" s="149"/>
      <c r="YN111" s="149"/>
      <c r="YO111" s="149"/>
      <c r="YP111" s="149"/>
      <c r="YQ111" s="149"/>
      <c r="YR111" s="149"/>
      <c r="YS111" s="149"/>
      <c r="YT111" s="149"/>
      <c r="YU111" s="149"/>
      <c r="YV111" s="149"/>
      <c r="YW111" s="149"/>
      <c r="YX111" s="149"/>
      <c r="YY111" s="149"/>
      <c r="YZ111" s="149"/>
      <c r="ZA111" s="149"/>
      <c r="ZB111" s="149"/>
      <c r="ZC111" s="149"/>
      <c r="ZD111" s="149"/>
      <c r="ZE111" s="149"/>
      <c r="ZF111" s="149"/>
      <c r="ZG111" s="149"/>
      <c r="ZH111" s="149"/>
      <c r="ZI111" s="149"/>
      <c r="ZJ111" s="149"/>
      <c r="ZK111" s="149"/>
      <c r="ZL111" s="149"/>
      <c r="ZM111" s="149"/>
      <c r="ZN111" s="149"/>
      <c r="ZO111" s="149"/>
      <c r="ZP111" s="149"/>
      <c r="ZQ111" s="149"/>
      <c r="ZR111" s="149"/>
      <c r="ZS111" s="149"/>
      <c r="ZT111" s="149"/>
      <c r="ZU111" s="149"/>
      <c r="ZV111" s="149"/>
      <c r="ZW111" s="149"/>
      <c r="ZX111" s="149"/>
      <c r="ZY111" s="149"/>
      <c r="ZZ111" s="149"/>
      <c r="AAA111" s="149"/>
      <c r="AAB111" s="149"/>
      <c r="AAC111" s="149"/>
      <c r="AAD111" s="149"/>
      <c r="AAE111" s="149"/>
      <c r="AAF111" s="149"/>
      <c r="AAG111" s="149"/>
      <c r="AAH111" s="149"/>
      <c r="AAI111" s="149"/>
      <c r="AAJ111" s="149"/>
      <c r="AAK111" s="149"/>
      <c r="AAL111" s="149"/>
      <c r="AAM111" s="149"/>
      <c r="AAN111" s="149"/>
      <c r="AAO111" s="149"/>
      <c r="AAP111" s="149"/>
      <c r="AAQ111" s="149"/>
      <c r="AAR111" s="149"/>
      <c r="AAS111" s="149"/>
      <c r="AAT111" s="149"/>
      <c r="AAU111" s="149"/>
      <c r="AAV111" s="149"/>
      <c r="AAW111" s="149"/>
      <c r="AAX111" s="149"/>
      <c r="AAY111" s="149"/>
      <c r="AAZ111" s="149"/>
      <c r="ABA111" s="149"/>
      <c r="ABB111" s="149"/>
      <c r="ABC111" s="149"/>
      <c r="ABD111" s="149"/>
      <c r="ABE111" s="149"/>
      <c r="ABF111" s="149"/>
      <c r="ABG111" s="149"/>
      <c r="ABH111" s="149"/>
      <c r="ABI111" s="149"/>
      <c r="ABJ111" s="149"/>
      <c r="ABK111" s="149"/>
      <c r="ABL111" s="149"/>
      <c r="ABM111" s="149"/>
      <c r="ABN111" s="149"/>
      <c r="ABO111" s="149"/>
      <c r="ABP111" s="149"/>
      <c r="ABQ111" s="149"/>
      <c r="ABR111" s="149"/>
      <c r="ABS111" s="149"/>
      <c r="ABT111" s="149"/>
      <c r="ABU111" s="149"/>
      <c r="ABV111" s="149"/>
      <c r="ABW111" s="149"/>
      <c r="ABX111" s="149"/>
      <c r="ABY111" s="149"/>
      <c r="ABZ111" s="149"/>
      <c r="ACA111" s="149"/>
      <c r="ACB111" s="149"/>
      <c r="ACC111" s="149"/>
      <c r="ACD111" s="149"/>
      <c r="ACE111" s="149"/>
      <c r="ACF111" s="149"/>
      <c r="ACG111" s="149"/>
      <c r="ACH111" s="149"/>
      <c r="ACI111" s="149"/>
      <c r="ACJ111" s="149"/>
      <c r="ACK111" s="149"/>
      <c r="ACL111" s="149"/>
      <c r="ACM111" s="149"/>
      <c r="ACN111" s="149"/>
      <c r="ACO111" s="149"/>
      <c r="ACP111" s="149"/>
      <c r="ACQ111" s="149"/>
      <c r="ACR111" s="149"/>
      <c r="ACS111" s="149"/>
      <c r="ACT111" s="149"/>
      <c r="ACU111" s="149"/>
      <c r="ACV111" s="149"/>
      <c r="ACW111" s="149"/>
      <c r="ACX111" s="149"/>
      <c r="ACY111" s="149"/>
      <c r="ACZ111" s="149"/>
      <c r="ADA111" s="149"/>
      <c r="ADB111" s="149"/>
      <c r="ADC111" s="149"/>
      <c r="ADD111" s="149"/>
      <c r="ADE111" s="149"/>
      <c r="ADF111" s="149"/>
      <c r="ADG111" s="149"/>
      <c r="ADH111" s="149"/>
      <c r="ADI111" s="149"/>
      <c r="ADJ111" s="149"/>
      <c r="ADK111" s="149"/>
      <c r="ADL111" s="149"/>
      <c r="ADM111" s="149"/>
      <c r="ADN111" s="149"/>
      <c r="ADO111" s="149"/>
      <c r="ADP111" s="149"/>
      <c r="ADQ111" s="149"/>
      <c r="ADR111" s="149"/>
      <c r="ADS111" s="149"/>
      <c r="ADT111" s="149"/>
      <c r="ADU111" s="149"/>
      <c r="ADV111" s="149"/>
      <c r="ADW111" s="149"/>
      <c r="ADX111" s="149"/>
      <c r="ADY111" s="149"/>
      <c r="ADZ111" s="149"/>
      <c r="AEA111" s="149"/>
      <c r="AEB111" s="149"/>
      <c r="AEC111" s="149"/>
      <c r="AED111" s="149"/>
      <c r="AEE111" s="149"/>
      <c r="AEF111" s="149"/>
      <c r="AEG111" s="149"/>
      <c r="AEH111" s="149"/>
      <c r="AEI111" s="149"/>
      <c r="AEJ111" s="149"/>
      <c r="AEK111" s="149"/>
      <c r="AEL111" s="149"/>
      <c r="AEM111" s="149"/>
      <c r="AEN111" s="149"/>
      <c r="AEO111" s="149"/>
      <c r="AEP111" s="149"/>
      <c r="AEQ111" s="149"/>
      <c r="AER111" s="149"/>
      <c r="AES111" s="149"/>
      <c r="AET111" s="149"/>
      <c r="AEU111" s="149"/>
      <c r="AEV111" s="149"/>
      <c r="AEW111" s="149"/>
      <c r="AEX111" s="149"/>
      <c r="AEY111" s="149"/>
      <c r="AEZ111" s="149"/>
      <c r="AFA111" s="149"/>
      <c r="AFB111" s="149"/>
      <c r="AFC111" s="149"/>
      <c r="AFD111" s="149"/>
      <c r="AFE111" s="149"/>
      <c r="AFF111" s="149"/>
      <c r="AFG111" s="149"/>
      <c r="AFH111" s="149"/>
      <c r="AFI111" s="149"/>
      <c r="AFJ111" s="149"/>
      <c r="AFK111" s="149"/>
      <c r="AFL111" s="149"/>
      <c r="AFM111" s="149"/>
      <c r="AFN111" s="149"/>
      <c r="AFO111" s="149"/>
      <c r="AFP111" s="149"/>
      <c r="AFQ111" s="149"/>
      <c r="AFR111" s="149"/>
      <c r="AFS111" s="149"/>
      <c r="AFT111" s="149"/>
      <c r="AFU111" s="149"/>
      <c r="AFV111" s="149"/>
      <c r="AFW111" s="149"/>
      <c r="AFX111" s="149"/>
      <c r="AFY111" s="149"/>
      <c r="AFZ111" s="149"/>
      <c r="AGA111" s="149"/>
      <c r="AGB111" s="149"/>
      <c r="AGC111" s="149"/>
      <c r="AGD111" s="149"/>
      <c r="AGE111" s="149"/>
      <c r="AGF111" s="149"/>
      <c r="AGG111" s="149"/>
      <c r="AGH111" s="149"/>
      <c r="AGI111" s="149"/>
      <c r="AGJ111" s="149"/>
      <c r="AGK111" s="149"/>
      <c r="AGL111" s="149"/>
      <c r="AGM111" s="149"/>
      <c r="AGN111" s="149"/>
      <c r="AGO111" s="149"/>
      <c r="AGP111" s="149"/>
      <c r="AGQ111" s="149"/>
      <c r="AGR111" s="149"/>
      <c r="AGS111" s="149"/>
      <c r="AGT111" s="149"/>
      <c r="AGU111" s="149"/>
      <c r="AGV111" s="149"/>
      <c r="AGW111" s="149"/>
      <c r="AGX111" s="149"/>
      <c r="AGY111" s="149"/>
      <c r="AGZ111" s="149"/>
      <c r="AHA111" s="149"/>
      <c r="AHB111" s="149"/>
      <c r="AHC111" s="149"/>
      <c r="AHD111" s="149"/>
      <c r="AHE111" s="149"/>
      <c r="AHF111" s="149"/>
      <c r="AHG111" s="149"/>
      <c r="AHH111" s="149"/>
      <c r="AHI111" s="149"/>
      <c r="AHJ111" s="149"/>
      <c r="AHK111" s="149"/>
      <c r="AHL111" s="149"/>
      <c r="AHM111" s="149"/>
      <c r="AHN111" s="149"/>
      <c r="AHO111" s="149"/>
      <c r="AHP111" s="149"/>
      <c r="AHQ111" s="149"/>
      <c r="AHR111" s="149"/>
      <c r="AHS111" s="149"/>
      <c r="AHT111" s="149"/>
      <c r="AHU111" s="149"/>
      <c r="AHV111" s="149"/>
      <c r="AHW111" s="149"/>
      <c r="AHX111" s="149"/>
      <c r="AHY111" s="149"/>
      <c r="AHZ111" s="149"/>
      <c r="AIA111" s="149"/>
      <c r="AIB111" s="149"/>
      <c r="AIC111" s="149"/>
      <c r="AID111" s="149"/>
      <c r="AIE111" s="149"/>
      <c r="AIF111" s="149"/>
      <c r="AIG111" s="149"/>
      <c r="AIH111" s="149"/>
      <c r="AII111" s="149"/>
      <c r="AIJ111" s="149"/>
      <c r="AIK111" s="149"/>
      <c r="AIL111" s="149"/>
      <c r="AIM111" s="149"/>
      <c r="AIN111" s="149"/>
      <c r="AIO111" s="149"/>
      <c r="AIP111" s="149"/>
      <c r="AIQ111" s="149"/>
      <c r="AIR111" s="149"/>
      <c r="AIS111" s="149"/>
      <c r="AIT111" s="149"/>
      <c r="AIU111" s="149"/>
      <c r="AIV111" s="149"/>
      <c r="AIW111" s="149"/>
      <c r="AIX111" s="149"/>
      <c r="AIY111" s="149"/>
      <c r="AIZ111" s="149"/>
      <c r="AJA111" s="149"/>
      <c r="AJB111" s="149"/>
      <c r="AJC111" s="149"/>
      <c r="AJD111" s="149"/>
      <c r="AJE111" s="149"/>
      <c r="AJF111" s="149"/>
      <c r="AJG111" s="149"/>
      <c r="AJH111" s="149"/>
      <c r="AJI111" s="149"/>
      <c r="AJJ111" s="149"/>
      <c r="AJK111" s="149"/>
      <c r="AJL111" s="149"/>
      <c r="AJM111" s="149"/>
      <c r="AJN111" s="149"/>
      <c r="AJO111" s="149"/>
      <c r="AJP111" s="149"/>
      <c r="AJQ111" s="149"/>
      <c r="AJR111" s="149"/>
      <c r="AJS111" s="149"/>
      <c r="AJT111" s="149"/>
      <c r="AJU111" s="149"/>
      <c r="AJV111" s="149"/>
      <c r="AJW111" s="149"/>
      <c r="AJX111" s="149"/>
      <c r="AJY111" s="149"/>
      <c r="AJZ111" s="149"/>
      <c r="AKA111" s="149"/>
      <c r="AKB111" s="149"/>
      <c r="AKC111" s="149"/>
      <c r="AKD111" s="149"/>
      <c r="AKE111" s="149"/>
      <c r="AKF111" s="149"/>
      <c r="AKG111" s="149"/>
      <c r="AKH111" s="149"/>
      <c r="AKI111" s="149"/>
      <c r="AKJ111" s="149"/>
      <c r="AKK111" s="149"/>
      <c r="AKL111" s="149"/>
      <c r="AKM111" s="149"/>
      <c r="AKN111" s="149"/>
      <c r="AKO111" s="149"/>
      <c r="AKP111" s="149"/>
      <c r="AKQ111" s="149"/>
      <c r="AKR111" s="149"/>
      <c r="AKS111" s="149"/>
      <c r="AKT111" s="149"/>
      <c r="AKU111" s="149"/>
      <c r="AKV111" s="149"/>
      <c r="AKW111" s="149"/>
      <c r="AKX111" s="149"/>
      <c r="AKY111" s="149"/>
      <c r="AKZ111" s="149"/>
      <c r="ALA111" s="149"/>
      <c r="ALB111" s="149"/>
      <c r="ALC111" s="149"/>
      <c r="ALD111" s="149"/>
      <c r="ALE111" s="149"/>
      <c r="ALF111" s="149"/>
      <c r="ALG111" s="149"/>
      <c r="ALH111" s="149"/>
      <c r="ALI111" s="149"/>
      <c r="ALJ111" s="149"/>
      <c r="ALK111" s="149"/>
      <c r="ALL111" s="149"/>
      <c r="ALM111" s="149"/>
      <c r="ALN111" s="149"/>
      <c r="ALO111" s="149"/>
      <c r="ALP111" s="149"/>
      <c r="ALQ111" s="149"/>
      <c r="ALR111" s="149"/>
      <c r="ALS111" s="149"/>
      <c r="ALT111" s="149"/>
      <c r="ALU111" s="149"/>
      <c r="ALV111" s="149"/>
      <c r="ALW111" s="149"/>
      <c r="ALX111" s="149"/>
      <c r="ALY111" s="149"/>
      <c r="ALZ111" s="149"/>
      <c r="AMA111" s="149"/>
      <c r="AMB111" s="149"/>
      <c r="AMC111" s="149"/>
      <c r="AMD111" s="149"/>
      <c r="AME111" s="149"/>
      <c r="AMF111" s="149"/>
      <c r="AMG111" s="149"/>
      <c r="AMH111" s="149"/>
      <c r="AMI111" s="149"/>
      <c r="AMJ111" s="149"/>
      <c r="AMK111" s="149"/>
      <c r="AML111" s="149"/>
      <c r="AMM111" s="149"/>
      <c r="AMN111" s="149"/>
      <c r="AMO111" s="149"/>
      <c r="AMP111" s="149"/>
      <c r="AMQ111" s="149"/>
      <c r="AMR111" s="149"/>
      <c r="AMS111" s="149"/>
      <c r="AMT111" s="149"/>
      <c r="AMU111" s="149"/>
      <c r="AMV111" s="149"/>
      <c r="AMW111" s="149"/>
      <c r="AMX111" s="149"/>
      <c r="AMY111" s="149"/>
      <c r="AMZ111" s="149"/>
      <c r="ANA111" s="149"/>
      <c r="ANB111" s="149"/>
      <c r="ANC111" s="149"/>
      <c r="AND111" s="149"/>
      <c r="ANE111" s="149"/>
      <c r="ANF111" s="149"/>
      <c r="ANG111" s="149"/>
      <c r="ANH111" s="149"/>
      <c r="ANI111" s="149"/>
      <c r="ANJ111" s="149"/>
      <c r="ANK111" s="149"/>
      <c r="ANL111" s="149"/>
      <c r="ANM111" s="149"/>
      <c r="ANN111" s="149"/>
      <c r="ANO111" s="149"/>
      <c r="ANP111" s="149"/>
      <c r="ANQ111" s="149"/>
      <c r="ANR111" s="149"/>
      <c r="ANS111" s="149"/>
      <c r="ANT111" s="149"/>
      <c r="ANU111" s="149"/>
      <c r="ANV111" s="149"/>
      <c r="ANW111" s="149"/>
      <c r="ANX111" s="149"/>
      <c r="ANY111" s="149"/>
      <c r="ANZ111" s="149"/>
      <c r="AOA111" s="149"/>
      <c r="AOB111" s="149"/>
      <c r="AOC111" s="149"/>
      <c r="AOD111" s="149"/>
      <c r="AOE111" s="149"/>
      <c r="AOF111" s="149"/>
      <c r="AOG111" s="149"/>
      <c r="AOH111" s="149"/>
      <c r="AOI111" s="149"/>
      <c r="AOJ111" s="149"/>
      <c r="AOK111" s="149"/>
      <c r="AOL111" s="149"/>
      <c r="AOM111" s="149"/>
      <c r="AON111" s="149"/>
      <c r="AOO111" s="149"/>
      <c r="AOP111" s="149"/>
      <c r="AOQ111" s="149"/>
      <c r="AOR111" s="149"/>
      <c r="AOS111" s="149"/>
      <c r="AOT111" s="149"/>
      <c r="AOU111" s="149"/>
      <c r="AOV111" s="149"/>
      <c r="AOW111" s="149"/>
      <c r="AOX111" s="149"/>
      <c r="AOY111" s="149"/>
      <c r="AOZ111" s="149"/>
      <c r="APA111" s="149"/>
      <c r="APB111" s="149"/>
      <c r="APC111" s="149"/>
      <c r="APD111" s="149"/>
      <c r="APE111" s="149"/>
      <c r="APF111" s="149"/>
      <c r="APG111" s="149"/>
      <c r="APH111" s="149"/>
      <c r="API111" s="149"/>
      <c r="APJ111" s="149"/>
      <c r="APK111" s="149"/>
      <c r="APL111" s="149"/>
      <c r="APM111" s="149"/>
      <c r="APN111" s="149"/>
      <c r="APO111" s="149"/>
      <c r="APP111" s="149"/>
      <c r="APQ111" s="149"/>
      <c r="APR111" s="149"/>
      <c r="APS111" s="149"/>
      <c r="APT111" s="149"/>
      <c r="APU111" s="149"/>
      <c r="APV111" s="149"/>
      <c r="APW111" s="149"/>
      <c r="APX111" s="149"/>
      <c r="APY111" s="149"/>
      <c r="APZ111" s="149"/>
      <c r="AQA111" s="149"/>
      <c r="AQB111" s="149"/>
      <c r="AQC111" s="149"/>
      <c r="AQD111" s="149"/>
      <c r="AQE111" s="149"/>
      <c r="AQF111" s="149"/>
      <c r="AQG111" s="149"/>
      <c r="AQH111" s="149"/>
      <c r="AQI111" s="149"/>
      <c r="AQJ111" s="149"/>
      <c r="AQK111" s="149"/>
      <c r="AQL111" s="149"/>
      <c r="AQM111" s="149"/>
      <c r="AQN111" s="149"/>
      <c r="AQO111" s="149"/>
      <c r="AQP111" s="149"/>
      <c r="AQQ111" s="149"/>
      <c r="AQR111" s="149"/>
      <c r="AQS111" s="149"/>
      <c r="AQT111" s="149"/>
      <c r="AQU111" s="149"/>
      <c r="AQV111" s="149"/>
      <c r="AQW111" s="149"/>
      <c r="AQX111" s="149"/>
      <c r="AQY111" s="149"/>
      <c r="AQZ111" s="149"/>
      <c r="ARA111" s="149"/>
      <c r="ARB111" s="149"/>
      <c r="ARC111" s="149"/>
      <c r="ARD111" s="149"/>
      <c r="ARE111" s="149"/>
      <c r="ARF111" s="149"/>
      <c r="ARG111" s="149"/>
      <c r="ARH111" s="149"/>
      <c r="ARI111" s="149"/>
      <c r="ARJ111" s="149"/>
      <c r="ARK111" s="149"/>
      <c r="ARL111" s="149"/>
      <c r="ARM111" s="149"/>
      <c r="ARN111" s="149"/>
      <c r="ARO111" s="149"/>
      <c r="ARP111" s="149"/>
      <c r="ARQ111" s="149"/>
      <c r="ARR111" s="149"/>
      <c r="ARS111" s="149"/>
      <c r="ART111" s="149"/>
      <c r="ARU111" s="149"/>
      <c r="ARV111" s="149"/>
      <c r="ARW111" s="149"/>
      <c r="ARX111" s="149"/>
      <c r="ARY111" s="149"/>
      <c r="ARZ111" s="149"/>
      <c r="ASA111" s="149"/>
      <c r="ASB111" s="149"/>
      <c r="ASC111" s="149"/>
      <c r="ASD111" s="149"/>
      <c r="ASE111" s="149"/>
      <c r="ASF111" s="149"/>
      <c r="ASG111" s="149"/>
      <c r="ASH111" s="149"/>
      <c r="ASI111" s="149"/>
      <c r="ASJ111" s="149"/>
      <c r="ASK111" s="149"/>
      <c r="ASL111" s="149"/>
      <c r="ASM111" s="149"/>
      <c r="ASN111" s="149"/>
      <c r="ASO111" s="149"/>
      <c r="ASP111" s="149"/>
      <c r="ASQ111" s="149"/>
      <c r="ASR111" s="149"/>
      <c r="ASS111" s="149"/>
      <c r="AST111" s="149"/>
      <c r="ASU111" s="149"/>
      <c r="ASV111" s="149"/>
      <c r="ASW111" s="149"/>
      <c r="ASX111" s="149"/>
      <c r="ASY111" s="149"/>
      <c r="ASZ111" s="149"/>
      <c r="ATA111" s="149"/>
      <c r="ATB111" s="149"/>
      <c r="ATC111" s="149"/>
      <c r="ATD111" s="149"/>
      <c r="ATE111" s="149"/>
      <c r="ATF111" s="149"/>
      <c r="ATG111" s="149"/>
      <c r="ATH111" s="149"/>
      <c r="ATI111" s="149"/>
      <c r="ATJ111" s="149"/>
      <c r="ATK111" s="149"/>
      <c r="ATL111" s="149"/>
      <c r="ATM111" s="149"/>
      <c r="ATN111" s="149"/>
      <c r="ATO111" s="149"/>
      <c r="ATP111" s="149"/>
      <c r="ATQ111" s="149"/>
      <c r="ATR111" s="149"/>
      <c r="ATS111" s="149"/>
      <c r="ATT111" s="149"/>
      <c r="ATU111" s="149"/>
      <c r="ATV111" s="149"/>
      <c r="ATW111" s="149"/>
      <c r="ATX111" s="149"/>
      <c r="ATY111" s="149"/>
      <c r="ATZ111" s="149"/>
      <c r="AUA111" s="149"/>
      <c r="AUB111" s="149"/>
      <c r="AUC111" s="149"/>
      <c r="AUD111" s="149"/>
      <c r="AUE111" s="149"/>
      <c r="AUF111" s="149"/>
      <c r="AUG111" s="149"/>
      <c r="AUH111" s="149"/>
      <c r="AUI111" s="149"/>
      <c r="AUJ111" s="149"/>
      <c r="AUK111" s="149"/>
      <c r="AUL111" s="149"/>
      <c r="AUM111" s="149"/>
      <c r="AUN111" s="149"/>
      <c r="AUO111" s="149"/>
      <c r="AUP111" s="149"/>
      <c r="AUQ111" s="149"/>
      <c r="AUR111" s="149"/>
      <c r="AUS111" s="149"/>
      <c r="AUT111" s="149"/>
      <c r="AUU111" s="149"/>
      <c r="AUV111" s="149"/>
      <c r="AUW111" s="149"/>
      <c r="AUX111" s="149"/>
      <c r="AUY111" s="149"/>
      <c r="AUZ111" s="149"/>
      <c r="AVA111" s="149"/>
      <c r="AVB111" s="149"/>
      <c r="AVC111" s="149"/>
      <c r="AVD111" s="149"/>
      <c r="AVE111" s="149"/>
      <c r="AVF111" s="149"/>
      <c r="AVG111" s="149"/>
      <c r="AVH111" s="149"/>
      <c r="AVI111" s="149"/>
      <c r="AVJ111" s="149"/>
      <c r="AVK111" s="149"/>
      <c r="AVL111" s="149"/>
      <c r="AVM111" s="149"/>
      <c r="AVN111" s="149"/>
      <c r="AVO111" s="149"/>
      <c r="AVP111" s="149"/>
      <c r="AVQ111" s="149"/>
      <c r="AVR111" s="149"/>
      <c r="AVS111" s="149"/>
      <c r="AVT111" s="149"/>
      <c r="AVU111" s="149"/>
      <c r="AVV111" s="149"/>
      <c r="AVW111" s="149"/>
      <c r="AVX111" s="149"/>
      <c r="AVY111" s="149"/>
      <c r="AVZ111" s="149"/>
      <c r="AWA111" s="149"/>
      <c r="AWB111" s="149"/>
      <c r="AWC111" s="149"/>
      <c r="AWD111" s="149"/>
    </row>
    <row r="112" spans="1:1278" s="121" customFormat="1" ht="39.6">
      <c r="A112" s="291" t="s">
        <v>256</v>
      </c>
      <c r="B112" s="370" t="s">
        <v>162</v>
      </c>
      <c r="C112" s="371"/>
      <c r="D112" s="372" t="s">
        <v>711</v>
      </c>
      <c r="E112" s="330" t="s">
        <v>683</v>
      </c>
      <c r="F112" s="367" t="s">
        <v>210</v>
      </c>
      <c r="G112" s="292">
        <v>1358.5</v>
      </c>
      <c r="H112" s="292">
        <v>24.1</v>
      </c>
      <c r="I112" s="293">
        <v>32739.85</v>
      </c>
      <c r="J112" s="275">
        <f t="shared" ref="J112:J118" si="2429">+I112/$I$467</f>
        <v>4.207253777256015E-4</v>
      </c>
      <c r="K112" s="262"/>
      <c r="L112" s="263">
        <f t="shared" ref="L112:N118" si="2430">ROUND(K112*$I112,2)</f>
        <v>0</v>
      </c>
      <c r="M112" s="262"/>
      <c r="N112" s="263">
        <f t="shared" si="2430"/>
        <v>0</v>
      </c>
      <c r="O112" s="262"/>
      <c r="P112" s="263">
        <f t="shared" ref="P112" si="2431">ROUND(O112*$I112,2)</f>
        <v>0</v>
      </c>
      <c r="Q112" s="262"/>
      <c r="R112" s="263">
        <f t="shared" ref="R112" si="2432">ROUND(Q112*$I112,2)</f>
        <v>0</v>
      </c>
      <c r="S112" s="262"/>
      <c r="T112" s="263">
        <f t="shared" ref="T112" si="2433">ROUND(S112*$I112,2)</f>
        <v>0</v>
      </c>
      <c r="U112" s="262"/>
      <c r="V112" s="263">
        <f t="shared" ref="V112" si="2434">ROUND(U112*$I112,2)</f>
        <v>0</v>
      </c>
      <c r="W112" s="264"/>
      <c r="X112" s="263">
        <f t="shared" ref="X112" si="2435">ROUND(W112*$I112,2)</f>
        <v>0</v>
      </c>
      <c r="Y112" s="264">
        <v>0.3</v>
      </c>
      <c r="Z112" s="263">
        <f t="shared" ref="Z112" si="2436">ROUND(Y112*$I112,2)</f>
        <v>9821.9599999999991</v>
      </c>
      <c r="AA112" s="383">
        <v>0.6</v>
      </c>
      <c r="AB112" s="263">
        <f t="shared" ref="AB112" si="2437">ROUND(AA112*$I112,2)</f>
        <v>19643.91</v>
      </c>
      <c r="AC112" s="383">
        <v>0.1</v>
      </c>
      <c r="AD112" s="263">
        <f t="shared" ref="AD112" si="2438">ROUND(AC112*$I112,2)</f>
        <v>3273.99</v>
      </c>
      <c r="AE112" s="265"/>
      <c r="AF112" s="263">
        <f t="shared" ref="AF112" si="2439">ROUND(AE112*$I112,2)</f>
        <v>0</v>
      </c>
      <c r="AG112" s="266"/>
      <c r="AH112" s="263">
        <f t="shared" ref="AH112" si="2440">ROUND(AG112*$I112,2)</f>
        <v>0</v>
      </c>
      <c r="AI112" s="265"/>
      <c r="AJ112" s="263">
        <f t="shared" ref="AJ112" si="2441">ROUND(AI112*$I112,2)</f>
        <v>0</v>
      </c>
      <c r="AK112" s="265"/>
      <c r="AL112" s="263">
        <f t="shared" ref="AL112" si="2442">ROUND(AK112*$I112,2)</f>
        <v>0</v>
      </c>
      <c r="AM112" s="265"/>
      <c r="AN112" s="263">
        <f t="shared" ref="AN112" si="2443">ROUND(AM112*$I112,2)</f>
        <v>0</v>
      </c>
      <c r="AO112" s="265"/>
      <c r="AP112" s="263">
        <f t="shared" ref="AP112" si="2444">ROUND(AO112*$I112,2)</f>
        <v>0</v>
      </c>
      <c r="AQ112" s="265"/>
      <c r="AR112" s="263">
        <f t="shared" ref="AR112" si="2445">ROUND(AQ112*$I112,2)</f>
        <v>0</v>
      </c>
      <c r="AS112" s="265"/>
      <c r="AT112" s="263">
        <f t="shared" ref="AT112" si="2446">ROUND(AS112*$I112,2)</f>
        <v>0</v>
      </c>
      <c r="AU112" s="265"/>
      <c r="AV112" s="263">
        <f t="shared" ref="AV112" si="2447">ROUND(AU112*$I112,2)</f>
        <v>0</v>
      </c>
      <c r="AW112" s="265"/>
      <c r="AX112" s="263">
        <f t="shared" ref="AX112" si="2448">ROUND(AW112*$I112,2)</f>
        <v>0</v>
      </c>
      <c r="AY112" s="265"/>
      <c r="AZ112" s="263">
        <f t="shared" ref="AZ112" si="2449">ROUND(AY112*$I112,2)</f>
        <v>0</v>
      </c>
      <c r="BA112" s="265"/>
      <c r="BB112" s="263">
        <f t="shared" ref="BB112" si="2450">ROUND(BA112*$I112,2)</f>
        <v>0</v>
      </c>
      <c r="BC112" s="265"/>
      <c r="BD112" s="263">
        <f t="shared" ref="BD112" si="2451">ROUND(BC112*$I112,2)</f>
        <v>0</v>
      </c>
      <c r="BE112" s="264"/>
      <c r="BF112" s="263">
        <f t="shared" ref="BF112" si="2452">ROUND(BE112*$I112,2)</f>
        <v>0</v>
      </c>
      <c r="BG112" s="265"/>
      <c r="BH112" s="263">
        <f t="shared" ref="BH112" si="2453">ROUND(BG112*$I112,2)</f>
        <v>0</v>
      </c>
      <c r="BI112" s="264"/>
      <c r="BJ112" s="263">
        <f t="shared" ref="BJ112" si="2454">ROUND(BI112*$I112,2)</f>
        <v>0</v>
      </c>
      <c r="BK112" s="267"/>
      <c r="BL112" s="263">
        <f t="shared" ref="BL112" si="2455">ROUND(BK112*$I112,2)</f>
        <v>0</v>
      </c>
      <c r="BM112" s="267"/>
      <c r="BN112" s="263">
        <f t="shared" ref="BN112" si="2456">ROUND(BM112*$I112,2)</f>
        <v>0</v>
      </c>
      <c r="BO112" s="267"/>
      <c r="BP112" s="263">
        <f t="shared" ref="BP112" si="2457">ROUND(BO112*$I112,2)</f>
        <v>0</v>
      </c>
      <c r="BQ112" s="267"/>
      <c r="BR112" s="263">
        <f t="shared" ref="BR112" si="2458">ROUND(BQ112*$I112,2)</f>
        <v>0</v>
      </c>
      <c r="BS112" s="267"/>
      <c r="BT112" s="263">
        <f t="shared" ref="BT112" si="2459">ROUND(BS112*$I112,2)</f>
        <v>0</v>
      </c>
      <c r="BU112" s="268"/>
      <c r="BV112" s="263">
        <f t="shared" ref="BV112" si="2460">ROUND(BU112*$I112,2)</f>
        <v>0</v>
      </c>
      <c r="BW112" s="268"/>
      <c r="BX112" s="263">
        <f t="shared" ref="BX112" si="2461">ROUND(BW112*$I112,2)</f>
        <v>0</v>
      </c>
      <c r="BY112" s="268"/>
      <c r="BZ112" s="263">
        <f t="shared" ref="BZ112" si="2462">ROUND(BY112*$I112,2)</f>
        <v>0</v>
      </c>
      <c r="CA112" s="505">
        <f t="shared" si="1640"/>
        <v>1</v>
      </c>
      <c r="CB112" s="504">
        <f t="shared" si="1641"/>
        <v>32739.86</v>
      </c>
      <c r="CC112" s="171">
        <f t="shared" si="1642"/>
        <v>-1.0000000002037268E-2</v>
      </c>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149"/>
      <c r="EL112" s="149"/>
      <c r="EM112" s="149"/>
      <c r="EN112" s="149"/>
      <c r="EO112" s="149"/>
      <c r="EP112" s="149"/>
      <c r="EQ112" s="149"/>
      <c r="ER112" s="149"/>
      <c r="ES112" s="149"/>
      <c r="ET112" s="149"/>
      <c r="EU112" s="149"/>
      <c r="EV112" s="149"/>
      <c r="EW112" s="149"/>
      <c r="EX112" s="149"/>
      <c r="EY112" s="149"/>
      <c r="EZ112" s="149"/>
      <c r="FA112" s="149"/>
      <c r="FB112" s="149"/>
      <c r="FC112" s="149"/>
      <c r="FD112" s="149"/>
      <c r="FE112" s="149"/>
      <c r="FF112" s="149"/>
      <c r="FG112" s="149"/>
      <c r="FH112" s="149"/>
      <c r="FI112" s="149"/>
      <c r="FJ112" s="149"/>
      <c r="FK112" s="149"/>
      <c r="FL112" s="149"/>
      <c r="FM112" s="149"/>
      <c r="FN112" s="149"/>
      <c r="FO112" s="149"/>
      <c r="FP112" s="149"/>
      <c r="FQ112" s="149"/>
      <c r="FR112" s="149"/>
      <c r="FS112" s="149"/>
      <c r="FT112" s="149"/>
      <c r="FU112" s="149"/>
      <c r="FV112" s="149"/>
      <c r="FW112" s="149"/>
      <c r="FX112" s="149"/>
      <c r="FY112" s="149"/>
      <c r="FZ112" s="149"/>
      <c r="GA112" s="149"/>
      <c r="GB112" s="149"/>
      <c r="GC112" s="149"/>
      <c r="GD112" s="149"/>
      <c r="GE112" s="149"/>
      <c r="GF112" s="149"/>
      <c r="GG112" s="149"/>
      <c r="GH112" s="149"/>
      <c r="GI112" s="149"/>
      <c r="GJ112" s="149"/>
      <c r="GK112" s="149"/>
      <c r="GL112" s="149"/>
      <c r="GM112" s="149"/>
      <c r="GN112" s="149"/>
      <c r="GO112" s="149"/>
      <c r="GP112" s="149"/>
      <c r="GQ112" s="149"/>
      <c r="GR112" s="149"/>
      <c r="GS112" s="149"/>
      <c r="GT112" s="149"/>
      <c r="GU112" s="149"/>
      <c r="GV112" s="149"/>
      <c r="GW112" s="149"/>
      <c r="GX112" s="149"/>
      <c r="GY112" s="149"/>
      <c r="GZ112" s="149"/>
      <c r="HA112" s="149"/>
      <c r="HB112" s="149"/>
      <c r="HC112" s="149"/>
      <c r="HD112" s="149"/>
      <c r="HE112" s="149"/>
      <c r="HF112" s="149"/>
      <c r="HG112" s="149"/>
      <c r="HH112" s="149"/>
      <c r="HI112" s="149"/>
      <c r="HJ112" s="149"/>
      <c r="HK112" s="149"/>
      <c r="HL112" s="149"/>
      <c r="HM112" s="149"/>
      <c r="HN112" s="149"/>
      <c r="HO112" s="149"/>
      <c r="HP112" s="149"/>
      <c r="HQ112" s="149"/>
      <c r="HR112" s="149"/>
      <c r="HS112" s="149"/>
      <c r="HT112" s="149"/>
      <c r="HU112" s="149"/>
      <c r="HV112" s="149"/>
      <c r="HW112" s="149"/>
      <c r="HX112" s="149"/>
      <c r="HY112" s="149"/>
      <c r="HZ112" s="149"/>
      <c r="IA112" s="149"/>
      <c r="IB112" s="149"/>
      <c r="IC112" s="149"/>
      <c r="ID112" s="149"/>
      <c r="IE112" s="149"/>
      <c r="IF112" s="149"/>
      <c r="IG112" s="149"/>
      <c r="IH112" s="149"/>
      <c r="II112" s="149"/>
      <c r="IJ112" s="149"/>
      <c r="IK112" s="149"/>
      <c r="IL112" s="149"/>
      <c r="IM112" s="149"/>
      <c r="IN112" s="149"/>
      <c r="IO112" s="149"/>
      <c r="IP112" s="149"/>
      <c r="IQ112" s="149"/>
      <c r="IR112" s="149"/>
      <c r="IS112" s="149"/>
      <c r="IT112" s="149"/>
      <c r="IU112" s="149"/>
      <c r="IV112" s="149"/>
      <c r="IW112" s="149"/>
      <c r="IX112" s="149"/>
      <c r="IY112" s="149"/>
      <c r="IZ112" s="149"/>
      <c r="JA112" s="149"/>
      <c r="JB112" s="149"/>
      <c r="JC112" s="149"/>
      <c r="JD112" s="149"/>
      <c r="JE112" s="149"/>
      <c r="JF112" s="149"/>
      <c r="JG112" s="149"/>
      <c r="JH112" s="149"/>
      <c r="JI112" s="149"/>
      <c r="JJ112" s="149"/>
      <c r="JK112" s="149"/>
      <c r="JL112" s="149"/>
      <c r="JM112" s="149"/>
      <c r="JN112" s="149"/>
      <c r="JO112" s="149"/>
      <c r="JP112" s="149"/>
      <c r="JQ112" s="149"/>
      <c r="JR112" s="149"/>
      <c r="JS112" s="149"/>
      <c r="JT112" s="149"/>
      <c r="JU112" s="149"/>
      <c r="JV112" s="149"/>
      <c r="JW112" s="149"/>
      <c r="JX112" s="149"/>
      <c r="JY112" s="149"/>
      <c r="JZ112" s="149"/>
      <c r="KA112" s="149"/>
      <c r="KB112" s="149"/>
      <c r="KC112" s="149"/>
      <c r="KD112" s="149"/>
      <c r="KE112" s="149"/>
      <c r="KF112" s="149"/>
      <c r="KG112" s="149"/>
      <c r="KH112" s="149"/>
      <c r="KI112" s="149"/>
      <c r="KJ112" s="149"/>
      <c r="KK112" s="149"/>
      <c r="KL112" s="149"/>
      <c r="KM112" s="149"/>
      <c r="KN112" s="149"/>
      <c r="KO112" s="149"/>
      <c r="KP112" s="149"/>
      <c r="KQ112" s="149"/>
      <c r="KR112" s="149"/>
      <c r="KS112" s="149"/>
      <c r="KT112" s="149"/>
      <c r="KU112" s="149"/>
      <c r="KV112" s="149"/>
      <c r="KW112" s="149"/>
      <c r="KX112" s="149"/>
      <c r="KY112" s="149"/>
      <c r="KZ112" s="149"/>
      <c r="LA112" s="149"/>
      <c r="LB112" s="149"/>
      <c r="LC112" s="149"/>
      <c r="LD112" s="149"/>
      <c r="LE112" s="149"/>
      <c r="LF112" s="149"/>
      <c r="LG112" s="149"/>
      <c r="LH112" s="149"/>
      <c r="LI112" s="149"/>
      <c r="LJ112" s="149"/>
      <c r="LK112" s="149"/>
      <c r="LL112" s="149"/>
      <c r="LM112" s="149"/>
      <c r="LN112" s="149"/>
      <c r="LO112" s="149"/>
      <c r="LP112" s="149"/>
      <c r="LQ112" s="149"/>
      <c r="LR112" s="149"/>
      <c r="LS112" s="149"/>
      <c r="LT112" s="149"/>
      <c r="LU112" s="149"/>
      <c r="LV112" s="149"/>
      <c r="LW112" s="149"/>
      <c r="LX112" s="149"/>
      <c r="LY112" s="149"/>
      <c r="LZ112" s="149"/>
      <c r="MA112" s="149"/>
      <c r="MB112" s="149"/>
      <c r="MC112" s="149"/>
      <c r="MD112" s="149"/>
      <c r="ME112" s="149"/>
      <c r="MF112" s="149"/>
      <c r="MG112" s="149"/>
      <c r="MH112" s="149"/>
      <c r="MI112" s="149"/>
      <c r="MJ112" s="149"/>
      <c r="MK112" s="149"/>
      <c r="ML112" s="149"/>
      <c r="MM112" s="149"/>
      <c r="MN112" s="149"/>
      <c r="MO112" s="149"/>
      <c r="MP112" s="149"/>
      <c r="MQ112" s="149"/>
      <c r="MR112" s="149"/>
      <c r="MS112" s="149"/>
      <c r="MT112" s="149"/>
      <c r="MU112" s="149"/>
      <c r="MV112" s="149"/>
      <c r="MW112" s="149"/>
      <c r="MX112" s="149"/>
      <c r="MY112" s="149"/>
      <c r="MZ112" s="149"/>
      <c r="NA112" s="149"/>
      <c r="NB112" s="149"/>
      <c r="NC112" s="149"/>
      <c r="ND112" s="149"/>
      <c r="NE112" s="149"/>
      <c r="NF112" s="149"/>
      <c r="NG112" s="149"/>
      <c r="NH112" s="149"/>
      <c r="NI112" s="149"/>
      <c r="NJ112" s="149"/>
      <c r="NK112" s="149"/>
      <c r="NL112" s="149"/>
      <c r="NM112" s="149"/>
      <c r="NN112" s="149"/>
      <c r="NO112" s="149"/>
      <c r="NP112" s="149"/>
      <c r="NQ112" s="149"/>
      <c r="NR112" s="149"/>
      <c r="NS112" s="149"/>
      <c r="NT112" s="149"/>
      <c r="NU112" s="149"/>
      <c r="NV112" s="149"/>
      <c r="NW112" s="149"/>
      <c r="NX112" s="149"/>
      <c r="NY112" s="149"/>
      <c r="NZ112" s="149"/>
      <c r="OA112" s="149"/>
      <c r="OB112" s="149"/>
      <c r="OC112" s="149"/>
      <c r="OD112" s="149"/>
      <c r="OE112" s="149"/>
      <c r="OF112" s="149"/>
      <c r="OG112" s="149"/>
      <c r="OH112" s="149"/>
      <c r="OI112" s="149"/>
      <c r="OJ112" s="149"/>
      <c r="OK112" s="149"/>
      <c r="OL112" s="149"/>
      <c r="OM112" s="149"/>
      <c r="ON112" s="149"/>
      <c r="OO112" s="149"/>
      <c r="OP112" s="149"/>
      <c r="OQ112" s="149"/>
      <c r="OR112" s="149"/>
      <c r="OS112" s="149"/>
      <c r="OT112" s="149"/>
      <c r="OU112" s="149"/>
      <c r="OV112" s="149"/>
      <c r="OW112" s="149"/>
      <c r="OX112" s="149"/>
      <c r="OY112" s="149"/>
      <c r="OZ112" s="149"/>
      <c r="PA112" s="149"/>
      <c r="PB112" s="149"/>
      <c r="PC112" s="149"/>
      <c r="PD112" s="149"/>
      <c r="PE112" s="149"/>
      <c r="PF112" s="149"/>
      <c r="PG112" s="149"/>
      <c r="PH112" s="149"/>
      <c r="PI112" s="149"/>
      <c r="PJ112" s="149"/>
      <c r="PK112" s="149"/>
      <c r="PL112" s="149"/>
      <c r="PM112" s="149"/>
      <c r="PN112" s="149"/>
      <c r="PO112" s="149"/>
      <c r="PP112" s="149"/>
      <c r="PQ112" s="149"/>
      <c r="PR112" s="149"/>
      <c r="PS112" s="149"/>
      <c r="PT112" s="149"/>
      <c r="PU112" s="149"/>
      <c r="PV112" s="149"/>
      <c r="PW112" s="149"/>
      <c r="PX112" s="149"/>
      <c r="PY112" s="149"/>
      <c r="PZ112" s="149"/>
      <c r="QA112" s="149"/>
      <c r="QB112" s="149"/>
      <c r="QC112" s="149"/>
      <c r="QD112" s="149"/>
      <c r="QE112" s="149"/>
      <c r="QF112" s="149"/>
      <c r="QG112" s="149"/>
      <c r="QH112" s="149"/>
      <c r="QI112" s="149"/>
      <c r="QJ112" s="149"/>
      <c r="QK112" s="149"/>
      <c r="QL112" s="149"/>
      <c r="QM112" s="149"/>
      <c r="QN112" s="149"/>
      <c r="QO112" s="149"/>
      <c r="QP112" s="149"/>
      <c r="QQ112" s="149"/>
      <c r="QR112" s="149"/>
      <c r="QS112" s="149"/>
      <c r="QT112" s="149"/>
      <c r="QU112" s="149"/>
      <c r="QV112" s="149"/>
      <c r="QW112" s="149"/>
      <c r="QX112" s="149"/>
      <c r="QY112" s="149"/>
      <c r="QZ112" s="149"/>
      <c r="RA112" s="149"/>
      <c r="RB112" s="149"/>
      <c r="RC112" s="149"/>
      <c r="RD112" s="149"/>
      <c r="RE112" s="149"/>
      <c r="RF112" s="149"/>
      <c r="RG112" s="149"/>
      <c r="RH112" s="149"/>
      <c r="RI112" s="149"/>
      <c r="RJ112" s="149"/>
      <c r="RK112" s="149"/>
      <c r="RL112" s="149"/>
      <c r="RM112" s="149"/>
      <c r="RN112" s="149"/>
      <c r="RO112" s="149"/>
      <c r="RP112" s="149"/>
      <c r="RQ112" s="149"/>
      <c r="RR112" s="149"/>
      <c r="RS112" s="149"/>
      <c r="RT112" s="149"/>
      <c r="RU112" s="149"/>
      <c r="RV112" s="149"/>
      <c r="RW112" s="149"/>
      <c r="RX112" s="149"/>
      <c r="RY112" s="149"/>
      <c r="RZ112" s="149"/>
      <c r="SA112" s="149"/>
      <c r="SB112" s="149"/>
      <c r="SC112" s="149"/>
      <c r="SD112" s="149"/>
      <c r="SE112" s="149"/>
      <c r="SF112" s="149"/>
      <c r="SG112" s="149"/>
      <c r="SH112" s="149"/>
      <c r="SI112" s="149"/>
      <c r="SJ112" s="149"/>
      <c r="SK112" s="149"/>
      <c r="SL112" s="149"/>
      <c r="SM112" s="149"/>
      <c r="SN112" s="149"/>
      <c r="SO112" s="149"/>
      <c r="SP112" s="149"/>
      <c r="SQ112" s="149"/>
      <c r="SR112" s="149"/>
      <c r="SS112" s="149"/>
      <c r="ST112" s="149"/>
      <c r="SU112" s="149"/>
      <c r="SV112" s="149"/>
      <c r="SW112" s="149"/>
      <c r="SX112" s="149"/>
      <c r="SY112" s="149"/>
      <c r="SZ112" s="149"/>
      <c r="TA112" s="149"/>
      <c r="TB112" s="149"/>
      <c r="TC112" s="149"/>
      <c r="TD112" s="149"/>
      <c r="TE112" s="149"/>
      <c r="TF112" s="149"/>
      <c r="TG112" s="149"/>
      <c r="TH112" s="149"/>
      <c r="TI112" s="149"/>
      <c r="TJ112" s="149"/>
      <c r="TK112" s="149"/>
      <c r="TL112" s="149"/>
      <c r="TM112" s="149"/>
      <c r="TN112" s="149"/>
      <c r="TO112" s="149"/>
      <c r="TP112" s="149"/>
      <c r="TQ112" s="149"/>
      <c r="TR112" s="149"/>
      <c r="TS112" s="149"/>
      <c r="TT112" s="149"/>
      <c r="TU112" s="149"/>
      <c r="TV112" s="149"/>
      <c r="TW112" s="149"/>
      <c r="TX112" s="149"/>
      <c r="TY112" s="149"/>
      <c r="TZ112" s="149"/>
      <c r="UA112" s="149"/>
      <c r="UB112" s="149"/>
      <c r="UC112" s="149"/>
      <c r="UD112" s="149"/>
      <c r="UE112" s="149"/>
      <c r="UF112" s="149"/>
      <c r="UG112" s="149"/>
      <c r="UH112" s="149"/>
      <c r="UI112" s="149"/>
      <c r="UJ112" s="149"/>
      <c r="UK112" s="149"/>
      <c r="UL112" s="149"/>
      <c r="UM112" s="149"/>
      <c r="UN112" s="149"/>
      <c r="UO112" s="149"/>
      <c r="UP112" s="149"/>
      <c r="UQ112" s="149"/>
      <c r="UR112" s="149"/>
      <c r="US112" s="149"/>
      <c r="UT112" s="149"/>
      <c r="UU112" s="149"/>
      <c r="UV112" s="149"/>
      <c r="UW112" s="149"/>
      <c r="UX112" s="149"/>
      <c r="UY112" s="149"/>
      <c r="UZ112" s="149"/>
      <c r="VA112" s="149"/>
      <c r="VB112" s="149"/>
      <c r="VC112" s="149"/>
      <c r="VD112" s="149"/>
      <c r="VE112" s="149"/>
      <c r="VF112" s="149"/>
      <c r="VG112" s="149"/>
      <c r="VH112" s="149"/>
      <c r="VI112" s="149"/>
      <c r="VJ112" s="149"/>
      <c r="VK112" s="149"/>
      <c r="VL112" s="149"/>
      <c r="VM112" s="149"/>
      <c r="VN112" s="149"/>
      <c r="VO112" s="149"/>
      <c r="VP112" s="149"/>
      <c r="VQ112" s="149"/>
      <c r="VR112" s="149"/>
      <c r="VS112" s="149"/>
      <c r="VT112" s="149"/>
      <c r="VU112" s="149"/>
      <c r="VV112" s="149"/>
      <c r="VW112" s="149"/>
      <c r="VX112" s="149"/>
      <c r="VY112" s="149"/>
      <c r="VZ112" s="149"/>
      <c r="WA112" s="149"/>
      <c r="WB112" s="149"/>
      <c r="WC112" s="149"/>
      <c r="WD112" s="149"/>
      <c r="WE112" s="149"/>
      <c r="WF112" s="149"/>
      <c r="WG112" s="149"/>
      <c r="WH112" s="149"/>
      <c r="WI112" s="149"/>
      <c r="WJ112" s="149"/>
      <c r="WK112" s="149"/>
      <c r="WL112" s="149"/>
      <c r="WM112" s="149"/>
      <c r="WN112" s="149"/>
      <c r="WO112" s="149"/>
      <c r="WP112" s="149"/>
      <c r="WQ112" s="149"/>
      <c r="WR112" s="149"/>
      <c r="WS112" s="149"/>
      <c r="WT112" s="149"/>
      <c r="WU112" s="149"/>
      <c r="WV112" s="149"/>
      <c r="WW112" s="149"/>
      <c r="WX112" s="149"/>
      <c r="WY112" s="149"/>
      <c r="WZ112" s="149"/>
      <c r="XA112" s="149"/>
      <c r="XB112" s="149"/>
      <c r="XC112" s="149"/>
      <c r="XD112" s="149"/>
      <c r="XE112" s="149"/>
      <c r="XF112" s="149"/>
      <c r="XG112" s="149"/>
      <c r="XH112" s="149"/>
      <c r="XI112" s="149"/>
      <c r="XJ112" s="149"/>
      <c r="XK112" s="149"/>
      <c r="XL112" s="149"/>
      <c r="XM112" s="149"/>
      <c r="XN112" s="149"/>
      <c r="XO112" s="149"/>
      <c r="XP112" s="149"/>
      <c r="XQ112" s="149"/>
      <c r="XR112" s="149"/>
      <c r="XS112" s="149"/>
      <c r="XT112" s="149"/>
      <c r="XU112" s="149"/>
      <c r="XV112" s="149"/>
      <c r="XW112" s="149"/>
      <c r="XX112" s="149"/>
      <c r="XY112" s="149"/>
      <c r="XZ112" s="149"/>
      <c r="YA112" s="149"/>
      <c r="YB112" s="149"/>
      <c r="YC112" s="149"/>
      <c r="YD112" s="149"/>
      <c r="YE112" s="149"/>
      <c r="YF112" s="149"/>
      <c r="YG112" s="149"/>
      <c r="YH112" s="149"/>
      <c r="YI112" s="149"/>
      <c r="YJ112" s="149"/>
      <c r="YK112" s="149"/>
      <c r="YL112" s="149"/>
      <c r="YM112" s="149"/>
      <c r="YN112" s="149"/>
      <c r="YO112" s="149"/>
      <c r="YP112" s="149"/>
      <c r="YQ112" s="149"/>
      <c r="YR112" s="149"/>
      <c r="YS112" s="149"/>
      <c r="YT112" s="149"/>
      <c r="YU112" s="149"/>
      <c r="YV112" s="149"/>
      <c r="YW112" s="149"/>
      <c r="YX112" s="149"/>
      <c r="YY112" s="149"/>
      <c r="YZ112" s="149"/>
      <c r="ZA112" s="149"/>
      <c r="ZB112" s="149"/>
      <c r="ZC112" s="149"/>
      <c r="ZD112" s="149"/>
      <c r="ZE112" s="149"/>
      <c r="ZF112" s="149"/>
      <c r="ZG112" s="149"/>
      <c r="ZH112" s="149"/>
      <c r="ZI112" s="149"/>
      <c r="ZJ112" s="149"/>
      <c r="ZK112" s="149"/>
      <c r="ZL112" s="149"/>
      <c r="ZM112" s="149"/>
      <c r="ZN112" s="149"/>
      <c r="ZO112" s="149"/>
      <c r="ZP112" s="149"/>
      <c r="ZQ112" s="149"/>
      <c r="ZR112" s="149"/>
      <c r="ZS112" s="149"/>
      <c r="ZT112" s="149"/>
      <c r="ZU112" s="149"/>
      <c r="ZV112" s="149"/>
      <c r="ZW112" s="149"/>
      <c r="ZX112" s="149"/>
      <c r="ZY112" s="149"/>
      <c r="ZZ112" s="149"/>
      <c r="AAA112" s="149"/>
      <c r="AAB112" s="149"/>
      <c r="AAC112" s="149"/>
      <c r="AAD112" s="149"/>
      <c r="AAE112" s="149"/>
      <c r="AAF112" s="149"/>
      <c r="AAG112" s="149"/>
      <c r="AAH112" s="149"/>
      <c r="AAI112" s="149"/>
      <c r="AAJ112" s="149"/>
      <c r="AAK112" s="149"/>
      <c r="AAL112" s="149"/>
      <c r="AAM112" s="149"/>
      <c r="AAN112" s="149"/>
      <c r="AAO112" s="149"/>
      <c r="AAP112" s="149"/>
      <c r="AAQ112" s="149"/>
      <c r="AAR112" s="149"/>
      <c r="AAS112" s="149"/>
      <c r="AAT112" s="149"/>
      <c r="AAU112" s="149"/>
      <c r="AAV112" s="149"/>
      <c r="AAW112" s="149"/>
      <c r="AAX112" s="149"/>
      <c r="AAY112" s="149"/>
      <c r="AAZ112" s="149"/>
      <c r="ABA112" s="149"/>
      <c r="ABB112" s="149"/>
      <c r="ABC112" s="149"/>
      <c r="ABD112" s="149"/>
      <c r="ABE112" s="149"/>
      <c r="ABF112" s="149"/>
      <c r="ABG112" s="149"/>
      <c r="ABH112" s="149"/>
      <c r="ABI112" s="149"/>
      <c r="ABJ112" s="149"/>
      <c r="ABK112" s="149"/>
      <c r="ABL112" s="149"/>
      <c r="ABM112" s="149"/>
      <c r="ABN112" s="149"/>
      <c r="ABO112" s="149"/>
      <c r="ABP112" s="149"/>
      <c r="ABQ112" s="149"/>
      <c r="ABR112" s="149"/>
      <c r="ABS112" s="149"/>
      <c r="ABT112" s="149"/>
      <c r="ABU112" s="149"/>
      <c r="ABV112" s="149"/>
      <c r="ABW112" s="149"/>
      <c r="ABX112" s="149"/>
      <c r="ABY112" s="149"/>
      <c r="ABZ112" s="149"/>
      <c r="ACA112" s="149"/>
      <c r="ACB112" s="149"/>
      <c r="ACC112" s="149"/>
      <c r="ACD112" s="149"/>
      <c r="ACE112" s="149"/>
      <c r="ACF112" s="149"/>
      <c r="ACG112" s="149"/>
      <c r="ACH112" s="149"/>
      <c r="ACI112" s="149"/>
      <c r="ACJ112" s="149"/>
      <c r="ACK112" s="149"/>
      <c r="ACL112" s="149"/>
      <c r="ACM112" s="149"/>
      <c r="ACN112" s="149"/>
      <c r="ACO112" s="149"/>
      <c r="ACP112" s="149"/>
      <c r="ACQ112" s="149"/>
      <c r="ACR112" s="149"/>
      <c r="ACS112" s="149"/>
      <c r="ACT112" s="149"/>
      <c r="ACU112" s="149"/>
      <c r="ACV112" s="149"/>
      <c r="ACW112" s="149"/>
      <c r="ACX112" s="149"/>
      <c r="ACY112" s="149"/>
      <c r="ACZ112" s="149"/>
      <c r="ADA112" s="149"/>
      <c r="ADB112" s="149"/>
      <c r="ADC112" s="149"/>
      <c r="ADD112" s="149"/>
      <c r="ADE112" s="149"/>
      <c r="ADF112" s="149"/>
      <c r="ADG112" s="149"/>
      <c r="ADH112" s="149"/>
      <c r="ADI112" s="149"/>
      <c r="ADJ112" s="149"/>
      <c r="ADK112" s="149"/>
      <c r="ADL112" s="149"/>
      <c r="ADM112" s="149"/>
      <c r="ADN112" s="149"/>
      <c r="ADO112" s="149"/>
      <c r="ADP112" s="149"/>
      <c r="ADQ112" s="149"/>
      <c r="ADR112" s="149"/>
      <c r="ADS112" s="149"/>
      <c r="ADT112" s="149"/>
      <c r="ADU112" s="149"/>
      <c r="ADV112" s="149"/>
      <c r="ADW112" s="149"/>
      <c r="ADX112" s="149"/>
      <c r="ADY112" s="149"/>
      <c r="ADZ112" s="149"/>
      <c r="AEA112" s="149"/>
      <c r="AEB112" s="149"/>
      <c r="AEC112" s="149"/>
      <c r="AED112" s="149"/>
      <c r="AEE112" s="149"/>
      <c r="AEF112" s="149"/>
      <c r="AEG112" s="149"/>
      <c r="AEH112" s="149"/>
      <c r="AEI112" s="149"/>
      <c r="AEJ112" s="149"/>
      <c r="AEK112" s="149"/>
      <c r="AEL112" s="149"/>
      <c r="AEM112" s="149"/>
      <c r="AEN112" s="149"/>
      <c r="AEO112" s="149"/>
      <c r="AEP112" s="149"/>
      <c r="AEQ112" s="149"/>
      <c r="AER112" s="149"/>
      <c r="AES112" s="149"/>
      <c r="AET112" s="149"/>
      <c r="AEU112" s="149"/>
      <c r="AEV112" s="149"/>
      <c r="AEW112" s="149"/>
      <c r="AEX112" s="149"/>
      <c r="AEY112" s="149"/>
      <c r="AEZ112" s="149"/>
      <c r="AFA112" s="149"/>
      <c r="AFB112" s="149"/>
      <c r="AFC112" s="149"/>
      <c r="AFD112" s="149"/>
      <c r="AFE112" s="149"/>
      <c r="AFF112" s="149"/>
      <c r="AFG112" s="149"/>
      <c r="AFH112" s="149"/>
      <c r="AFI112" s="149"/>
      <c r="AFJ112" s="149"/>
      <c r="AFK112" s="149"/>
      <c r="AFL112" s="149"/>
      <c r="AFM112" s="149"/>
      <c r="AFN112" s="149"/>
      <c r="AFO112" s="149"/>
      <c r="AFP112" s="149"/>
      <c r="AFQ112" s="149"/>
      <c r="AFR112" s="149"/>
      <c r="AFS112" s="149"/>
      <c r="AFT112" s="149"/>
      <c r="AFU112" s="149"/>
      <c r="AFV112" s="149"/>
      <c r="AFW112" s="149"/>
      <c r="AFX112" s="149"/>
      <c r="AFY112" s="149"/>
      <c r="AFZ112" s="149"/>
      <c r="AGA112" s="149"/>
      <c r="AGB112" s="149"/>
      <c r="AGC112" s="149"/>
      <c r="AGD112" s="149"/>
      <c r="AGE112" s="149"/>
      <c r="AGF112" s="149"/>
      <c r="AGG112" s="149"/>
      <c r="AGH112" s="149"/>
      <c r="AGI112" s="149"/>
      <c r="AGJ112" s="149"/>
      <c r="AGK112" s="149"/>
      <c r="AGL112" s="149"/>
      <c r="AGM112" s="149"/>
      <c r="AGN112" s="149"/>
      <c r="AGO112" s="149"/>
      <c r="AGP112" s="149"/>
      <c r="AGQ112" s="149"/>
      <c r="AGR112" s="149"/>
      <c r="AGS112" s="149"/>
      <c r="AGT112" s="149"/>
      <c r="AGU112" s="149"/>
      <c r="AGV112" s="149"/>
      <c r="AGW112" s="149"/>
      <c r="AGX112" s="149"/>
      <c r="AGY112" s="149"/>
      <c r="AGZ112" s="149"/>
      <c r="AHA112" s="149"/>
      <c r="AHB112" s="149"/>
      <c r="AHC112" s="149"/>
      <c r="AHD112" s="149"/>
      <c r="AHE112" s="149"/>
      <c r="AHF112" s="149"/>
      <c r="AHG112" s="149"/>
      <c r="AHH112" s="149"/>
      <c r="AHI112" s="149"/>
      <c r="AHJ112" s="149"/>
      <c r="AHK112" s="149"/>
      <c r="AHL112" s="149"/>
      <c r="AHM112" s="149"/>
      <c r="AHN112" s="149"/>
      <c r="AHO112" s="149"/>
      <c r="AHP112" s="149"/>
      <c r="AHQ112" s="149"/>
      <c r="AHR112" s="149"/>
      <c r="AHS112" s="149"/>
      <c r="AHT112" s="149"/>
      <c r="AHU112" s="149"/>
      <c r="AHV112" s="149"/>
      <c r="AHW112" s="149"/>
      <c r="AHX112" s="149"/>
      <c r="AHY112" s="149"/>
      <c r="AHZ112" s="149"/>
      <c r="AIA112" s="149"/>
      <c r="AIB112" s="149"/>
      <c r="AIC112" s="149"/>
      <c r="AID112" s="149"/>
      <c r="AIE112" s="149"/>
      <c r="AIF112" s="149"/>
      <c r="AIG112" s="149"/>
      <c r="AIH112" s="149"/>
      <c r="AII112" s="149"/>
      <c r="AIJ112" s="149"/>
      <c r="AIK112" s="149"/>
      <c r="AIL112" s="149"/>
      <c r="AIM112" s="149"/>
      <c r="AIN112" s="149"/>
      <c r="AIO112" s="149"/>
      <c r="AIP112" s="149"/>
      <c r="AIQ112" s="149"/>
      <c r="AIR112" s="149"/>
      <c r="AIS112" s="149"/>
      <c r="AIT112" s="149"/>
      <c r="AIU112" s="149"/>
      <c r="AIV112" s="149"/>
      <c r="AIW112" s="149"/>
      <c r="AIX112" s="149"/>
      <c r="AIY112" s="149"/>
      <c r="AIZ112" s="149"/>
      <c r="AJA112" s="149"/>
      <c r="AJB112" s="149"/>
      <c r="AJC112" s="149"/>
      <c r="AJD112" s="149"/>
      <c r="AJE112" s="149"/>
      <c r="AJF112" s="149"/>
      <c r="AJG112" s="149"/>
      <c r="AJH112" s="149"/>
      <c r="AJI112" s="149"/>
      <c r="AJJ112" s="149"/>
      <c r="AJK112" s="149"/>
      <c r="AJL112" s="149"/>
      <c r="AJM112" s="149"/>
      <c r="AJN112" s="149"/>
      <c r="AJO112" s="149"/>
      <c r="AJP112" s="149"/>
      <c r="AJQ112" s="149"/>
      <c r="AJR112" s="149"/>
      <c r="AJS112" s="149"/>
      <c r="AJT112" s="149"/>
      <c r="AJU112" s="149"/>
      <c r="AJV112" s="149"/>
      <c r="AJW112" s="149"/>
      <c r="AJX112" s="149"/>
      <c r="AJY112" s="149"/>
      <c r="AJZ112" s="149"/>
      <c r="AKA112" s="149"/>
      <c r="AKB112" s="149"/>
      <c r="AKC112" s="149"/>
      <c r="AKD112" s="149"/>
      <c r="AKE112" s="149"/>
      <c r="AKF112" s="149"/>
      <c r="AKG112" s="149"/>
      <c r="AKH112" s="149"/>
      <c r="AKI112" s="149"/>
      <c r="AKJ112" s="149"/>
      <c r="AKK112" s="149"/>
      <c r="AKL112" s="149"/>
      <c r="AKM112" s="149"/>
      <c r="AKN112" s="149"/>
      <c r="AKO112" s="149"/>
      <c r="AKP112" s="149"/>
      <c r="AKQ112" s="149"/>
      <c r="AKR112" s="149"/>
      <c r="AKS112" s="149"/>
      <c r="AKT112" s="149"/>
      <c r="AKU112" s="149"/>
      <c r="AKV112" s="149"/>
      <c r="AKW112" s="149"/>
      <c r="AKX112" s="149"/>
      <c r="AKY112" s="149"/>
      <c r="AKZ112" s="149"/>
      <c r="ALA112" s="149"/>
      <c r="ALB112" s="149"/>
      <c r="ALC112" s="149"/>
      <c r="ALD112" s="149"/>
      <c r="ALE112" s="149"/>
      <c r="ALF112" s="149"/>
      <c r="ALG112" s="149"/>
      <c r="ALH112" s="149"/>
      <c r="ALI112" s="149"/>
      <c r="ALJ112" s="149"/>
      <c r="ALK112" s="149"/>
      <c r="ALL112" s="149"/>
      <c r="ALM112" s="149"/>
      <c r="ALN112" s="149"/>
      <c r="ALO112" s="149"/>
      <c r="ALP112" s="149"/>
      <c r="ALQ112" s="149"/>
      <c r="ALR112" s="149"/>
      <c r="ALS112" s="149"/>
      <c r="ALT112" s="149"/>
      <c r="ALU112" s="149"/>
      <c r="ALV112" s="149"/>
      <c r="ALW112" s="149"/>
      <c r="ALX112" s="149"/>
      <c r="ALY112" s="149"/>
      <c r="ALZ112" s="149"/>
      <c r="AMA112" s="149"/>
      <c r="AMB112" s="149"/>
      <c r="AMC112" s="149"/>
      <c r="AMD112" s="149"/>
      <c r="AME112" s="149"/>
      <c r="AMF112" s="149"/>
      <c r="AMG112" s="149"/>
      <c r="AMH112" s="149"/>
      <c r="AMI112" s="149"/>
      <c r="AMJ112" s="149"/>
      <c r="AMK112" s="149"/>
      <c r="AML112" s="149"/>
      <c r="AMM112" s="149"/>
      <c r="AMN112" s="149"/>
      <c r="AMO112" s="149"/>
      <c r="AMP112" s="149"/>
      <c r="AMQ112" s="149"/>
      <c r="AMR112" s="149"/>
      <c r="AMS112" s="149"/>
      <c r="AMT112" s="149"/>
      <c r="AMU112" s="149"/>
      <c r="AMV112" s="149"/>
      <c r="AMW112" s="149"/>
      <c r="AMX112" s="149"/>
      <c r="AMY112" s="149"/>
      <c r="AMZ112" s="149"/>
      <c r="ANA112" s="149"/>
      <c r="ANB112" s="149"/>
      <c r="ANC112" s="149"/>
      <c r="AND112" s="149"/>
      <c r="ANE112" s="149"/>
      <c r="ANF112" s="149"/>
      <c r="ANG112" s="149"/>
      <c r="ANH112" s="149"/>
      <c r="ANI112" s="149"/>
      <c r="ANJ112" s="149"/>
      <c r="ANK112" s="149"/>
      <c r="ANL112" s="149"/>
      <c r="ANM112" s="149"/>
      <c r="ANN112" s="149"/>
      <c r="ANO112" s="149"/>
      <c r="ANP112" s="149"/>
      <c r="ANQ112" s="149"/>
      <c r="ANR112" s="149"/>
      <c r="ANS112" s="149"/>
      <c r="ANT112" s="149"/>
      <c r="ANU112" s="149"/>
      <c r="ANV112" s="149"/>
      <c r="ANW112" s="149"/>
      <c r="ANX112" s="149"/>
      <c r="ANY112" s="149"/>
      <c r="ANZ112" s="149"/>
      <c r="AOA112" s="149"/>
      <c r="AOB112" s="149"/>
      <c r="AOC112" s="149"/>
      <c r="AOD112" s="149"/>
      <c r="AOE112" s="149"/>
      <c r="AOF112" s="149"/>
      <c r="AOG112" s="149"/>
      <c r="AOH112" s="149"/>
      <c r="AOI112" s="149"/>
      <c r="AOJ112" s="149"/>
      <c r="AOK112" s="149"/>
      <c r="AOL112" s="149"/>
      <c r="AOM112" s="149"/>
      <c r="AON112" s="149"/>
      <c r="AOO112" s="149"/>
      <c r="AOP112" s="149"/>
      <c r="AOQ112" s="149"/>
      <c r="AOR112" s="149"/>
      <c r="AOS112" s="149"/>
      <c r="AOT112" s="149"/>
      <c r="AOU112" s="149"/>
      <c r="AOV112" s="149"/>
      <c r="AOW112" s="149"/>
      <c r="AOX112" s="149"/>
      <c r="AOY112" s="149"/>
      <c r="AOZ112" s="149"/>
      <c r="APA112" s="149"/>
      <c r="APB112" s="149"/>
      <c r="APC112" s="149"/>
      <c r="APD112" s="149"/>
      <c r="APE112" s="149"/>
      <c r="APF112" s="149"/>
      <c r="APG112" s="149"/>
      <c r="APH112" s="149"/>
      <c r="API112" s="149"/>
      <c r="APJ112" s="149"/>
      <c r="APK112" s="149"/>
      <c r="APL112" s="149"/>
      <c r="APM112" s="149"/>
      <c r="APN112" s="149"/>
      <c r="APO112" s="149"/>
      <c r="APP112" s="149"/>
      <c r="APQ112" s="149"/>
      <c r="APR112" s="149"/>
      <c r="APS112" s="149"/>
      <c r="APT112" s="149"/>
      <c r="APU112" s="149"/>
      <c r="APV112" s="149"/>
      <c r="APW112" s="149"/>
      <c r="APX112" s="149"/>
      <c r="APY112" s="149"/>
      <c r="APZ112" s="149"/>
      <c r="AQA112" s="149"/>
      <c r="AQB112" s="149"/>
      <c r="AQC112" s="149"/>
      <c r="AQD112" s="149"/>
      <c r="AQE112" s="149"/>
      <c r="AQF112" s="149"/>
      <c r="AQG112" s="149"/>
      <c r="AQH112" s="149"/>
      <c r="AQI112" s="149"/>
      <c r="AQJ112" s="149"/>
      <c r="AQK112" s="149"/>
      <c r="AQL112" s="149"/>
      <c r="AQM112" s="149"/>
      <c r="AQN112" s="149"/>
      <c r="AQO112" s="149"/>
      <c r="AQP112" s="149"/>
      <c r="AQQ112" s="149"/>
      <c r="AQR112" s="149"/>
      <c r="AQS112" s="149"/>
      <c r="AQT112" s="149"/>
      <c r="AQU112" s="149"/>
      <c r="AQV112" s="149"/>
      <c r="AQW112" s="149"/>
      <c r="AQX112" s="149"/>
      <c r="AQY112" s="149"/>
      <c r="AQZ112" s="149"/>
      <c r="ARA112" s="149"/>
      <c r="ARB112" s="149"/>
      <c r="ARC112" s="149"/>
      <c r="ARD112" s="149"/>
      <c r="ARE112" s="149"/>
      <c r="ARF112" s="149"/>
      <c r="ARG112" s="149"/>
      <c r="ARH112" s="149"/>
      <c r="ARI112" s="149"/>
      <c r="ARJ112" s="149"/>
      <c r="ARK112" s="149"/>
      <c r="ARL112" s="149"/>
      <c r="ARM112" s="149"/>
      <c r="ARN112" s="149"/>
      <c r="ARO112" s="149"/>
      <c r="ARP112" s="149"/>
      <c r="ARQ112" s="149"/>
      <c r="ARR112" s="149"/>
      <c r="ARS112" s="149"/>
      <c r="ART112" s="149"/>
      <c r="ARU112" s="149"/>
      <c r="ARV112" s="149"/>
      <c r="ARW112" s="149"/>
      <c r="ARX112" s="149"/>
      <c r="ARY112" s="149"/>
      <c r="ARZ112" s="149"/>
      <c r="ASA112" s="149"/>
      <c r="ASB112" s="149"/>
      <c r="ASC112" s="149"/>
      <c r="ASD112" s="149"/>
      <c r="ASE112" s="149"/>
      <c r="ASF112" s="149"/>
      <c r="ASG112" s="149"/>
      <c r="ASH112" s="149"/>
      <c r="ASI112" s="149"/>
      <c r="ASJ112" s="149"/>
      <c r="ASK112" s="149"/>
      <c r="ASL112" s="149"/>
      <c r="ASM112" s="149"/>
      <c r="ASN112" s="149"/>
      <c r="ASO112" s="149"/>
      <c r="ASP112" s="149"/>
      <c r="ASQ112" s="149"/>
      <c r="ASR112" s="149"/>
      <c r="ASS112" s="149"/>
      <c r="AST112" s="149"/>
      <c r="ASU112" s="149"/>
      <c r="ASV112" s="149"/>
      <c r="ASW112" s="149"/>
      <c r="ASX112" s="149"/>
      <c r="ASY112" s="149"/>
      <c r="ASZ112" s="149"/>
      <c r="ATA112" s="149"/>
      <c r="ATB112" s="149"/>
      <c r="ATC112" s="149"/>
      <c r="ATD112" s="149"/>
      <c r="ATE112" s="149"/>
      <c r="ATF112" s="149"/>
      <c r="ATG112" s="149"/>
      <c r="ATH112" s="149"/>
      <c r="ATI112" s="149"/>
      <c r="ATJ112" s="149"/>
      <c r="ATK112" s="149"/>
      <c r="ATL112" s="149"/>
      <c r="ATM112" s="149"/>
      <c r="ATN112" s="149"/>
      <c r="ATO112" s="149"/>
      <c r="ATP112" s="149"/>
      <c r="ATQ112" s="149"/>
      <c r="ATR112" s="149"/>
      <c r="ATS112" s="149"/>
      <c r="ATT112" s="149"/>
      <c r="ATU112" s="149"/>
      <c r="ATV112" s="149"/>
      <c r="ATW112" s="149"/>
      <c r="ATX112" s="149"/>
      <c r="ATY112" s="149"/>
      <c r="ATZ112" s="149"/>
      <c r="AUA112" s="149"/>
      <c r="AUB112" s="149"/>
      <c r="AUC112" s="149"/>
      <c r="AUD112" s="149"/>
      <c r="AUE112" s="149"/>
      <c r="AUF112" s="149"/>
      <c r="AUG112" s="149"/>
      <c r="AUH112" s="149"/>
      <c r="AUI112" s="149"/>
      <c r="AUJ112" s="149"/>
      <c r="AUK112" s="149"/>
      <c r="AUL112" s="149"/>
      <c r="AUM112" s="149"/>
      <c r="AUN112" s="149"/>
      <c r="AUO112" s="149"/>
      <c r="AUP112" s="149"/>
      <c r="AUQ112" s="149"/>
      <c r="AUR112" s="149"/>
      <c r="AUS112" s="149"/>
      <c r="AUT112" s="149"/>
      <c r="AUU112" s="149"/>
      <c r="AUV112" s="149"/>
      <c r="AUW112" s="149"/>
      <c r="AUX112" s="149"/>
      <c r="AUY112" s="149"/>
      <c r="AUZ112" s="149"/>
      <c r="AVA112" s="149"/>
      <c r="AVB112" s="149"/>
      <c r="AVC112" s="149"/>
      <c r="AVD112" s="149"/>
      <c r="AVE112" s="149"/>
      <c r="AVF112" s="149"/>
      <c r="AVG112" s="149"/>
      <c r="AVH112" s="149"/>
      <c r="AVI112" s="149"/>
      <c r="AVJ112" s="149"/>
      <c r="AVK112" s="149"/>
      <c r="AVL112" s="149"/>
      <c r="AVM112" s="149"/>
      <c r="AVN112" s="149"/>
      <c r="AVO112" s="149"/>
      <c r="AVP112" s="149"/>
      <c r="AVQ112" s="149"/>
      <c r="AVR112" s="149"/>
      <c r="AVS112" s="149"/>
      <c r="AVT112" s="149"/>
      <c r="AVU112" s="149"/>
      <c r="AVV112" s="149"/>
      <c r="AVW112" s="149"/>
      <c r="AVX112" s="149"/>
      <c r="AVY112" s="149"/>
      <c r="AVZ112" s="149"/>
      <c r="AWA112" s="149"/>
      <c r="AWB112" s="149"/>
      <c r="AWC112" s="149"/>
      <c r="AWD112" s="149"/>
    </row>
    <row r="113" spans="1:1278" s="121" customFormat="1" ht="26.4">
      <c r="A113" s="291" t="s">
        <v>257</v>
      </c>
      <c r="B113" s="315" t="s">
        <v>162</v>
      </c>
      <c r="C113" s="316"/>
      <c r="D113" s="291">
        <v>93382</v>
      </c>
      <c r="E113" s="290" t="s">
        <v>684</v>
      </c>
      <c r="F113" s="291" t="s">
        <v>210</v>
      </c>
      <c r="G113" s="292">
        <v>919</v>
      </c>
      <c r="H113" s="292">
        <v>17.29</v>
      </c>
      <c r="I113" s="293">
        <v>15889.51</v>
      </c>
      <c r="J113" s="275">
        <f t="shared" si="2429"/>
        <v>2.0418908750726477E-4</v>
      </c>
      <c r="K113" s="262"/>
      <c r="L113" s="263">
        <f t="shared" si="2430"/>
        <v>0</v>
      </c>
      <c r="M113" s="262"/>
      <c r="N113" s="263">
        <f t="shared" si="2430"/>
        <v>0</v>
      </c>
      <c r="O113" s="262"/>
      <c r="P113" s="263">
        <f t="shared" ref="P113" si="2463">ROUND(O113*$I113,2)</f>
        <v>0</v>
      </c>
      <c r="Q113" s="262"/>
      <c r="R113" s="263">
        <f t="shared" ref="R113" si="2464">ROUND(Q113*$I113,2)</f>
        <v>0</v>
      </c>
      <c r="S113" s="262"/>
      <c r="T113" s="263">
        <f t="shared" ref="T113" si="2465">ROUND(S113*$I113,2)</f>
        <v>0</v>
      </c>
      <c r="U113" s="262"/>
      <c r="V113" s="263">
        <f t="shared" ref="V113" si="2466">ROUND(U113*$I113,2)</f>
        <v>0</v>
      </c>
      <c r="W113" s="264"/>
      <c r="X113" s="263">
        <f t="shared" ref="X113" si="2467">ROUND(W113*$I113,2)</f>
        <v>0</v>
      </c>
      <c r="Y113" s="264">
        <v>0.3</v>
      </c>
      <c r="Z113" s="263">
        <f t="shared" ref="Z113" si="2468">ROUND(Y113*$I113,2)</f>
        <v>4766.8500000000004</v>
      </c>
      <c r="AA113" s="383">
        <v>0.6</v>
      </c>
      <c r="AB113" s="263">
        <f t="shared" ref="AB113" si="2469">ROUND(AA113*$I113,2)</f>
        <v>9533.7099999999991</v>
      </c>
      <c r="AC113" s="383">
        <v>0.1</v>
      </c>
      <c r="AD113" s="263">
        <f t="shared" ref="AD113" si="2470">ROUND(AC113*$I113,2)</f>
        <v>1588.95</v>
      </c>
      <c r="AE113" s="265"/>
      <c r="AF113" s="263">
        <f t="shared" ref="AF113" si="2471">ROUND(AE113*$I113,2)</f>
        <v>0</v>
      </c>
      <c r="AG113" s="266"/>
      <c r="AH113" s="263">
        <f t="shared" ref="AH113" si="2472">ROUND(AG113*$I113,2)</f>
        <v>0</v>
      </c>
      <c r="AI113" s="265"/>
      <c r="AJ113" s="263">
        <f t="shared" ref="AJ113" si="2473">ROUND(AI113*$I113,2)</f>
        <v>0</v>
      </c>
      <c r="AK113" s="265"/>
      <c r="AL113" s="263">
        <f t="shared" ref="AL113" si="2474">ROUND(AK113*$I113,2)</f>
        <v>0</v>
      </c>
      <c r="AM113" s="265"/>
      <c r="AN113" s="263">
        <f t="shared" ref="AN113" si="2475">ROUND(AM113*$I113,2)</f>
        <v>0</v>
      </c>
      <c r="AO113" s="265"/>
      <c r="AP113" s="263">
        <f t="shared" ref="AP113" si="2476">ROUND(AO113*$I113,2)</f>
        <v>0</v>
      </c>
      <c r="AQ113" s="265"/>
      <c r="AR113" s="263">
        <f t="shared" ref="AR113" si="2477">ROUND(AQ113*$I113,2)</f>
        <v>0</v>
      </c>
      <c r="AS113" s="265"/>
      <c r="AT113" s="263">
        <f t="shared" ref="AT113" si="2478">ROUND(AS113*$I113,2)</f>
        <v>0</v>
      </c>
      <c r="AU113" s="265"/>
      <c r="AV113" s="263">
        <f t="shared" ref="AV113" si="2479">ROUND(AU113*$I113,2)</f>
        <v>0</v>
      </c>
      <c r="AW113" s="265"/>
      <c r="AX113" s="263">
        <f t="shared" ref="AX113" si="2480">ROUND(AW113*$I113,2)</f>
        <v>0</v>
      </c>
      <c r="AY113" s="265"/>
      <c r="AZ113" s="263">
        <f t="shared" ref="AZ113" si="2481">ROUND(AY113*$I113,2)</f>
        <v>0</v>
      </c>
      <c r="BA113" s="265"/>
      <c r="BB113" s="263">
        <f t="shared" ref="BB113" si="2482">ROUND(BA113*$I113,2)</f>
        <v>0</v>
      </c>
      <c r="BC113" s="265"/>
      <c r="BD113" s="263">
        <f t="shared" ref="BD113" si="2483">ROUND(BC113*$I113,2)</f>
        <v>0</v>
      </c>
      <c r="BE113" s="264"/>
      <c r="BF113" s="263">
        <f t="shared" ref="BF113" si="2484">ROUND(BE113*$I113,2)</f>
        <v>0</v>
      </c>
      <c r="BG113" s="265"/>
      <c r="BH113" s="263">
        <f t="shared" ref="BH113" si="2485">ROUND(BG113*$I113,2)</f>
        <v>0</v>
      </c>
      <c r="BI113" s="264"/>
      <c r="BJ113" s="263">
        <f t="shared" ref="BJ113" si="2486">ROUND(BI113*$I113,2)</f>
        <v>0</v>
      </c>
      <c r="BK113" s="267"/>
      <c r="BL113" s="263">
        <f t="shared" ref="BL113" si="2487">ROUND(BK113*$I113,2)</f>
        <v>0</v>
      </c>
      <c r="BM113" s="267"/>
      <c r="BN113" s="263">
        <f t="shared" ref="BN113" si="2488">ROUND(BM113*$I113,2)</f>
        <v>0</v>
      </c>
      <c r="BO113" s="267"/>
      <c r="BP113" s="263">
        <f t="shared" ref="BP113" si="2489">ROUND(BO113*$I113,2)</f>
        <v>0</v>
      </c>
      <c r="BQ113" s="267"/>
      <c r="BR113" s="263">
        <f t="shared" ref="BR113" si="2490">ROUND(BQ113*$I113,2)</f>
        <v>0</v>
      </c>
      <c r="BS113" s="267"/>
      <c r="BT113" s="263">
        <f t="shared" ref="BT113" si="2491">ROUND(BS113*$I113,2)</f>
        <v>0</v>
      </c>
      <c r="BU113" s="268"/>
      <c r="BV113" s="263">
        <f t="shared" ref="BV113" si="2492">ROUND(BU113*$I113,2)</f>
        <v>0</v>
      </c>
      <c r="BW113" s="268"/>
      <c r="BX113" s="263">
        <f t="shared" ref="BX113" si="2493">ROUND(BW113*$I113,2)</f>
        <v>0</v>
      </c>
      <c r="BY113" s="268"/>
      <c r="BZ113" s="263">
        <f t="shared" ref="BZ113" si="2494">ROUND(BY113*$I113,2)</f>
        <v>0</v>
      </c>
      <c r="CA113" s="505">
        <f t="shared" si="1640"/>
        <v>1</v>
      </c>
      <c r="CB113" s="504">
        <f t="shared" si="1641"/>
        <v>15889.51</v>
      </c>
      <c r="CC113" s="171">
        <f t="shared" si="1642"/>
        <v>0</v>
      </c>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149"/>
      <c r="EJ113" s="149"/>
      <c r="EK113" s="149"/>
      <c r="EL113" s="149"/>
      <c r="EM113" s="149"/>
      <c r="EN113" s="149"/>
      <c r="EO113" s="149"/>
      <c r="EP113" s="149"/>
      <c r="EQ113" s="149"/>
      <c r="ER113" s="149"/>
      <c r="ES113" s="149"/>
      <c r="ET113" s="149"/>
      <c r="EU113" s="149"/>
      <c r="EV113" s="149"/>
      <c r="EW113" s="149"/>
      <c r="EX113" s="149"/>
      <c r="EY113" s="149"/>
      <c r="EZ113" s="149"/>
      <c r="FA113" s="149"/>
      <c r="FB113" s="149"/>
      <c r="FC113" s="149"/>
      <c r="FD113" s="149"/>
      <c r="FE113" s="149"/>
      <c r="FF113" s="149"/>
      <c r="FG113" s="149"/>
      <c r="FH113" s="149"/>
      <c r="FI113" s="149"/>
      <c r="FJ113" s="149"/>
      <c r="FK113" s="149"/>
      <c r="FL113" s="149"/>
      <c r="FM113" s="149"/>
      <c r="FN113" s="149"/>
      <c r="FO113" s="149"/>
      <c r="FP113" s="149"/>
      <c r="FQ113" s="149"/>
      <c r="FR113" s="149"/>
      <c r="FS113" s="149"/>
      <c r="FT113" s="149"/>
      <c r="FU113" s="149"/>
      <c r="FV113" s="149"/>
      <c r="FW113" s="149"/>
      <c r="FX113" s="149"/>
      <c r="FY113" s="149"/>
      <c r="FZ113" s="149"/>
      <c r="GA113" s="149"/>
      <c r="GB113" s="149"/>
      <c r="GC113" s="149"/>
      <c r="GD113" s="149"/>
      <c r="GE113" s="149"/>
      <c r="GF113" s="149"/>
      <c r="GG113" s="149"/>
      <c r="GH113" s="149"/>
      <c r="GI113" s="149"/>
      <c r="GJ113" s="149"/>
      <c r="GK113" s="149"/>
      <c r="GL113" s="149"/>
      <c r="GM113" s="149"/>
      <c r="GN113" s="149"/>
      <c r="GO113" s="149"/>
      <c r="GP113" s="149"/>
      <c r="GQ113" s="149"/>
      <c r="GR113" s="149"/>
      <c r="GS113" s="149"/>
      <c r="GT113" s="149"/>
      <c r="GU113" s="149"/>
      <c r="GV113" s="149"/>
      <c r="GW113" s="149"/>
      <c r="GX113" s="149"/>
      <c r="GY113" s="149"/>
      <c r="GZ113" s="149"/>
      <c r="HA113" s="149"/>
      <c r="HB113" s="149"/>
      <c r="HC113" s="149"/>
      <c r="HD113" s="149"/>
      <c r="HE113" s="149"/>
      <c r="HF113" s="149"/>
      <c r="HG113" s="149"/>
      <c r="HH113" s="149"/>
      <c r="HI113" s="149"/>
      <c r="HJ113" s="149"/>
      <c r="HK113" s="149"/>
      <c r="HL113" s="149"/>
      <c r="HM113" s="149"/>
      <c r="HN113" s="149"/>
      <c r="HO113" s="149"/>
      <c r="HP113" s="149"/>
      <c r="HQ113" s="149"/>
      <c r="HR113" s="149"/>
      <c r="HS113" s="149"/>
      <c r="HT113" s="149"/>
      <c r="HU113" s="149"/>
      <c r="HV113" s="149"/>
      <c r="HW113" s="149"/>
      <c r="HX113" s="149"/>
      <c r="HY113" s="149"/>
      <c r="HZ113" s="149"/>
      <c r="IA113" s="149"/>
      <c r="IB113" s="149"/>
      <c r="IC113" s="149"/>
      <c r="ID113" s="149"/>
      <c r="IE113" s="149"/>
      <c r="IF113" s="149"/>
      <c r="IG113" s="149"/>
      <c r="IH113" s="149"/>
      <c r="II113" s="149"/>
      <c r="IJ113" s="149"/>
      <c r="IK113" s="149"/>
      <c r="IL113" s="149"/>
      <c r="IM113" s="149"/>
      <c r="IN113" s="149"/>
      <c r="IO113" s="149"/>
      <c r="IP113" s="149"/>
      <c r="IQ113" s="149"/>
      <c r="IR113" s="149"/>
      <c r="IS113" s="149"/>
      <c r="IT113" s="149"/>
      <c r="IU113" s="149"/>
      <c r="IV113" s="149"/>
      <c r="IW113" s="149"/>
      <c r="IX113" s="149"/>
      <c r="IY113" s="149"/>
      <c r="IZ113" s="149"/>
      <c r="JA113" s="149"/>
      <c r="JB113" s="149"/>
      <c r="JC113" s="149"/>
      <c r="JD113" s="149"/>
      <c r="JE113" s="149"/>
      <c r="JF113" s="149"/>
      <c r="JG113" s="149"/>
      <c r="JH113" s="149"/>
      <c r="JI113" s="149"/>
      <c r="JJ113" s="149"/>
      <c r="JK113" s="149"/>
      <c r="JL113" s="149"/>
      <c r="JM113" s="149"/>
      <c r="JN113" s="149"/>
      <c r="JO113" s="149"/>
      <c r="JP113" s="149"/>
      <c r="JQ113" s="149"/>
      <c r="JR113" s="149"/>
      <c r="JS113" s="149"/>
      <c r="JT113" s="149"/>
      <c r="JU113" s="149"/>
      <c r="JV113" s="149"/>
      <c r="JW113" s="149"/>
      <c r="JX113" s="149"/>
      <c r="JY113" s="149"/>
      <c r="JZ113" s="149"/>
      <c r="KA113" s="149"/>
      <c r="KB113" s="149"/>
      <c r="KC113" s="149"/>
      <c r="KD113" s="149"/>
      <c r="KE113" s="149"/>
      <c r="KF113" s="149"/>
      <c r="KG113" s="149"/>
      <c r="KH113" s="149"/>
      <c r="KI113" s="149"/>
      <c r="KJ113" s="149"/>
      <c r="KK113" s="149"/>
      <c r="KL113" s="149"/>
      <c r="KM113" s="149"/>
      <c r="KN113" s="149"/>
      <c r="KO113" s="149"/>
      <c r="KP113" s="149"/>
      <c r="KQ113" s="149"/>
      <c r="KR113" s="149"/>
      <c r="KS113" s="149"/>
      <c r="KT113" s="149"/>
      <c r="KU113" s="149"/>
      <c r="KV113" s="149"/>
      <c r="KW113" s="149"/>
      <c r="KX113" s="149"/>
      <c r="KY113" s="149"/>
      <c r="KZ113" s="149"/>
      <c r="LA113" s="149"/>
      <c r="LB113" s="149"/>
      <c r="LC113" s="149"/>
      <c r="LD113" s="149"/>
      <c r="LE113" s="149"/>
      <c r="LF113" s="149"/>
      <c r="LG113" s="149"/>
      <c r="LH113" s="149"/>
      <c r="LI113" s="149"/>
      <c r="LJ113" s="149"/>
      <c r="LK113" s="149"/>
      <c r="LL113" s="149"/>
      <c r="LM113" s="149"/>
      <c r="LN113" s="149"/>
      <c r="LO113" s="149"/>
      <c r="LP113" s="149"/>
      <c r="LQ113" s="149"/>
      <c r="LR113" s="149"/>
      <c r="LS113" s="149"/>
      <c r="LT113" s="149"/>
      <c r="LU113" s="149"/>
      <c r="LV113" s="149"/>
      <c r="LW113" s="149"/>
      <c r="LX113" s="149"/>
      <c r="LY113" s="149"/>
      <c r="LZ113" s="149"/>
      <c r="MA113" s="149"/>
      <c r="MB113" s="149"/>
      <c r="MC113" s="149"/>
      <c r="MD113" s="149"/>
      <c r="ME113" s="149"/>
      <c r="MF113" s="149"/>
      <c r="MG113" s="149"/>
      <c r="MH113" s="149"/>
      <c r="MI113" s="149"/>
      <c r="MJ113" s="149"/>
      <c r="MK113" s="149"/>
      <c r="ML113" s="149"/>
      <c r="MM113" s="149"/>
      <c r="MN113" s="149"/>
      <c r="MO113" s="149"/>
      <c r="MP113" s="149"/>
      <c r="MQ113" s="149"/>
      <c r="MR113" s="149"/>
      <c r="MS113" s="149"/>
      <c r="MT113" s="149"/>
      <c r="MU113" s="149"/>
      <c r="MV113" s="149"/>
      <c r="MW113" s="149"/>
      <c r="MX113" s="149"/>
      <c r="MY113" s="149"/>
      <c r="MZ113" s="149"/>
      <c r="NA113" s="149"/>
      <c r="NB113" s="149"/>
      <c r="NC113" s="149"/>
      <c r="ND113" s="149"/>
      <c r="NE113" s="149"/>
      <c r="NF113" s="149"/>
      <c r="NG113" s="149"/>
      <c r="NH113" s="149"/>
      <c r="NI113" s="149"/>
      <c r="NJ113" s="149"/>
      <c r="NK113" s="149"/>
      <c r="NL113" s="149"/>
      <c r="NM113" s="149"/>
      <c r="NN113" s="149"/>
      <c r="NO113" s="149"/>
      <c r="NP113" s="149"/>
      <c r="NQ113" s="149"/>
      <c r="NR113" s="149"/>
      <c r="NS113" s="149"/>
      <c r="NT113" s="149"/>
      <c r="NU113" s="149"/>
      <c r="NV113" s="149"/>
      <c r="NW113" s="149"/>
      <c r="NX113" s="149"/>
      <c r="NY113" s="149"/>
      <c r="NZ113" s="149"/>
      <c r="OA113" s="149"/>
      <c r="OB113" s="149"/>
      <c r="OC113" s="149"/>
      <c r="OD113" s="149"/>
      <c r="OE113" s="149"/>
      <c r="OF113" s="149"/>
      <c r="OG113" s="149"/>
      <c r="OH113" s="149"/>
      <c r="OI113" s="149"/>
      <c r="OJ113" s="149"/>
      <c r="OK113" s="149"/>
      <c r="OL113" s="149"/>
      <c r="OM113" s="149"/>
      <c r="ON113" s="149"/>
      <c r="OO113" s="149"/>
      <c r="OP113" s="149"/>
      <c r="OQ113" s="149"/>
      <c r="OR113" s="149"/>
      <c r="OS113" s="149"/>
      <c r="OT113" s="149"/>
      <c r="OU113" s="149"/>
      <c r="OV113" s="149"/>
      <c r="OW113" s="149"/>
      <c r="OX113" s="149"/>
      <c r="OY113" s="149"/>
      <c r="OZ113" s="149"/>
      <c r="PA113" s="149"/>
      <c r="PB113" s="149"/>
      <c r="PC113" s="149"/>
      <c r="PD113" s="149"/>
      <c r="PE113" s="149"/>
      <c r="PF113" s="149"/>
      <c r="PG113" s="149"/>
      <c r="PH113" s="149"/>
      <c r="PI113" s="149"/>
      <c r="PJ113" s="149"/>
      <c r="PK113" s="149"/>
      <c r="PL113" s="149"/>
      <c r="PM113" s="149"/>
      <c r="PN113" s="149"/>
      <c r="PO113" s="149"/>
      <c r="PP113" s="149"/>
      <c r="PQ113" s="149"/>
      <c r="PR113" s="149"/>
      <c r="PS113" s="149"/>
      <c r="PT113" s="149"/>
      <c r="PU113" s="149"/>
      <c r="PV113" s="149"/>
      <c r="PW113" s="149"/>
      <c r="PX113" s="149"/>
      <c r="PY113" s="149"/>
      <c r="PZ113" s="149"/>
      <c r="QA113" s="149"/>
      <c r="QB113" s="149"/>
      <c r="QC113" s="149"/>
      <c r="QD113" s="149"/>
      <c r="QE113" s="149"/>
      <c r="QF113" s="149"/>
      <c r="QG113" s="149"/>
      <c r="QH113" s="149"/>
      <c r="QI113" s="149"/>
      <c r="QJ113" s="149"/>
      <c r="QK113" s="149"/>
      <c r="QL113" s="149"/>
      <c r="QM113" s="149"/>
      <c r="QN113" s="149"/>
      <c r="QO113" s="149"/>
      <c r="QP113" s="149"/>
      <c r="QQ113" s="149"/>
      <c r="QR113" s="149"/>
      <c r="QS113" s="149"/>
      <c r="QT113" s="149"/>
      <c r="QU113" s="149"/>
      <c r="QV113" s="149"/>
      <c r="QW113" s="149"/>
      <c r="QX113" s="149"/>
      <c r="QY113" s="149"/>
      <c r="QZ113" s="149"/>
      <c r="RA113" s="149"/>
      <c r="RB113" s="149"/>
      <c r="RC113" s="149"/>
      <c r="RD113" s="149"/>
      <c r="RE113" s="149"/>
      <c r="RF113" s="149"/>
      <c r="RG113" s="149"/>
      <c r="RH113" s="149"/>
      <c r="RI113" s="149"/>
      <c r="RJ113" s="149"/>
      <c r="RK113" s="149"/>
      <c r="RL113" s="149"/>
      <c r="RM113" s="149"/>
      <c r="RN113" s="149"/>
      <c r="RO113" s="149"/>
      <c r="RP113" s="149"/>
      <c r="RQ113" s="149"/>
      <c r="RR113" s="149"/>
      <c r="RS113" s="149"/>
      <c r="RT113" s="149"/>
      <c r="RU113" s="149"/>
      <c r="RV113" s="149"/>
      <c r="RW113" s="149"/>
      <c r="RX113" s="149"/>
      <c r="RY113" s="149"/>
      <c r="RZ113" s="149"/>
      <c r="SA113" s="149"/>
      <c r="SB113" s="149"/>
      <c r="SC113" s="149"/>
      <c r="SD113" s="149"/>
      <c r="SE113" s="149"/>
      <c r="SF113" s="149"/>
      <c r="SG113" s="149"/>
      <c r="SH113" s="149"/>
      <c r="SI113" s="149"/>
      <c r="SJ113" s="149"/>
      <c r="SK113" s="149"/>
      <c r="SL113" s="149"/>
      <c r="SM113" s="149"/>
      <c r="SN113" s="149"/>
      <c r="SO113" s="149"/>
      <c r="SP113" s="149"/>
      <c r="SQ113" s="149"/>
      <c r="SR113" s="149"/>
      <c r="SS113" s="149"/>
      <c r="ST113" s="149"/>
      <c r="SU113" s="149"/>
      <c r="SV113" s="149"/>
      <c r="SW113" s="149"/>
      <c r="SX113" s="149"/>
      <c r="SY113" s="149"/>
      <c r="SZ113" s="149"/>
      <c r="TA113" s="149"/>
      <c r="TB113" s="149"/>
      <c r="TC113" s="149"/>
      <c r="TD113" s="149"/>
      <c r="TE113" s="149"/>
      <c r="TF113" s="149"/>
      <c r="TG113" s="149"/>
      <c r="TH113" s="149"/>
      <c r="TI113" s="149"/>
      <c r="TJ113" s="149"/>
      <c r="TK113" s="149"/>
      <c r="TL113" s="149"/>
      <c r="TM113" s="149"/>
      <c r="TN113" s="149"/>
      <c r="TO113" s="149"/>
      <c r="TP113" s="149"/>
      <c r="TQ113" s="149"/>
      <c r="TR113" s="149"/>
      <c r="TS113" s="149"/>
      <c r="TT113" s="149"/>
      <c r="TU113" s="149"/>
      <c r="TV113" s="149"/>
      <c r="TW113" s="149"/>
      <c r="TX113" s="149"/>
      <c r="TY113" s="149"/>
      <c r="TZ113" s="149"/>
      <c r="UA113" s="149"/>
      <c r="UB113" s="149"/>
      <c r="UC113" s="149"/>
      <c r="UD113" s="149"/>
      <c r="UE113" s="149"/>
      <c r="UF113" s="149"/>
      <c r="UG113" s="149"/>
      <c r="UH113" s="149"/>
      <c r="UI113" s="149"/>
      <c r="UJ113" s="149"/>
      <c r="UK113" s="149"/>
      <c r="UL113" s="149"/>
      <c r="UM113" s="149"/>
      <c r="UN113" s="149"/>
      <c r="UO113" s="149"/>
      <c r="UP113" s="149"/>
      <c r="UQ113" s="149"/>
      <c r="UR113" s="149"/>
      <c r="US113" s="149"/>
      <c r="UT113" s="149"/>
      <c r="UU113" s="149"/>
      <c r="UV113" s="149"/>
      <c r="UW113" s="149"/>
      <c r="UX113" s="149"/>
      <c r="UY113" s="149"/>
      <c r="UZ113" s="149"/>
      <c r="VA113" s="149"/>
      <c r="VB113" s="149"/>
      <c r="VC113" s="149"/>
      <c r="VD113" s="149"/>
      <c r="VE113" s="149"/>
      <c r="VF113" s="149"/>
      <c r="VG113" s="149"/>
      <c r="VH113" s="149"/>
      <c r="VI113" s="149"/>
      <c r="VJ113" s="149"/>
      <c r="VK113" s="149"/>
      <c r="VL113" s="149"/>
      <c r="VM113" s="149"/>
      <c r="VN113" s="149"/>
      <c r="VO113" s="149"/>
      <c r="VP113" s="149"/>
      <c r="VQ113" s="149"/>
      <c r="VR113" s="149"/>
      <c r="VS113" s="149"/>
      <c r="VT113" s="149"/>
      <c r="VU113" s="149"/>
      <c r="VV113" s="149"/>
      <c r="VW113" s="149"/>
      <c r="VX113" s="149"/>
      <c r="VY113" s="149"/>
      <c r="VZ113" s="149"/>
      <c r="WA113" s="149"/>
      <c r="WB113" s="149"/>
      <c r="WC113" s="149"/>
      <c r="WD113" s="149"/>
      <c r="WE113" s="149"/>
      <c r="WF113" s="149"/>
      <c r="WG113" s="149"/>
      <c r="WH113" s="149"/>
      <c r="WI113" s="149"/>
      <c r="WJ113" s="149"/>
      <c r="WK113" s="149"/>
      <c r="WL113" s="149"/>
      <c r="WM113" s="149"/>
      <c r="WN113" s="149"/>
      <c r="WO113" s="149"/>
      <c r="WP113" s="149"/>
      <c r="WQ113" s="149"/>
      <c r="WR113" s="149"/>
      <c r="WS113" s="149"/>
      <c r="WT113" s="149"/>
      <c r="WU113" s="149"/>
      <c r="WV113" s="149"/>
      <c r="WW113" s="149"/>
      <c r="WX113" s="149"/>
      <c r="WY113" s="149"/>
      <c r="WZ113" s="149"/>
      <c r="XA113" s="149"/>
      <c r="XB113" s="149"/>
      <c r="XC113" s="149"/>
      <c r="XD113" s="149"/>
      <c r="XE113" s="149"/>
      <c r="XF113" s="149"/>
      <c r="XG113" s="149"/>
      <c r="XH113" s="149"/>
      <c r="XI113" s="149"/>
      <c r="XJ113" s="149"/>
      <c r="XK113" s="149"/>
      <c r="XL113" s="149"/>
      <c r="XM113" s="149"/>
      <c r="XN113" s="149"/>
      <c r="XO113" s="149"/>
      <c r="XP113" s="149"/>
      <c r="XQ113" s="149"/>
      <c r="XR113" s="149"/>
      <c r="XS113" s="149"/>
      <c r="XT113" s="149"/>
      <c r="XU113" s="149"/>
      <c r="XV113" s="149"/>
      <c r="XW113" s="149"/>
      <c r="XX113" s="149"/>
      <c r="XY113" s="149"/>
      <c r="XZ113" s="149"/>
      <c r="YA113" s="149"/>
      <c r="YB113" s="149"/>
      <c r="YC113" s="149"/>
      <c r="YD113" s="149"/>
      <c r="YE113" s="149"/>
      <c r="YF113" s="149"/>
      <c r="YG113" s="149"/>
      <c r="YH113" s="149"/>
      <c r="YI113" s="149"/>
      <c r="YJ113" s="149"/>
      <c r="YK113" s="149"/>
      <c r="YL113" s="149"/>
      <c r="YM113" s="149"/>
      <c r="YN113" s="149"/>
      <c r="YO113" s="149"/>
      <c r="YP113" s="149"/>
      <c r="YQ113" s="149"/>
      <c r="YR113" s="149"/>
      <c r="YS113" s="149"/>
      <c r="YT113" s="149"/>
      <c r="YU113" s="149"/>
      <c r="YV113" s="149"/>
      <c r="YW113" s="149"/>
      <c r="YX113" s="149"/>
      <c r="YY113" s="149"/>
      <c r="YZ113" s="149"/>
      <c r="ZA113" s="149"/>
      <c r="ZB113" s="149"/>
      <c r="ZC113" s="149"/>
      <c r="ZD113" s="149"/>
      <c r="ZE113" s="149"/>
      <c r="ZF113" s="149"/>
      <c r="ZG113" s="149"/>
      <c r="ZH113" s="149"/>
      <c r="ZI113" s="149"/>
      <c r="ZJ113" s="149"/>
      <c r="ZK113" s="149"/>
      <c r="ZL113" s="149"/>
      <c r="ZM113" s="149"/>
      <c r="ZN113" s="149"/>
      <c r="ZO113" s="149"/>
      <c r="ZP113" s="149"/>
      <c r="ZQ113" s="149"/>
      <c r="ZR113" s="149"/>
      <c r="ZS113" s="149"/>
      <c r="ZT113" s="149"/>
      <c r="ZU113" s="149"/>
      <c r="ZV113" s="149"/>
      <c r="ZW113" s="149"/>
      <c r="ZX113" s="149"/>
      <c r="ZY113" s="149"/>
      <c r="ZZ113" s="149"/>
      <c r="AAA113" s="149"/>
      <c r="AAB113" s="149"/>
      <c r="AAC113" s="149"/>
      <c r="AAD113" s="149"/>
      <c r="AAE113" s="149"/>
      <c r="AAF113" s="149"/>
      <c r="AAG113" s="149"/>
      <c r="AAH113" s="149"/>
      <c r="AAI113" s="149"/>
      <c r="AAJ113" s="149"/>
      <c r="AAK113" s="149"/>
      <c r="AAL113" s="149"/>
      <c r="AAM113" s="149"/>
      <c r="AAN113" s="149"/>
      <c r="AAO113" s="149"/>
      <c r="AAP113" s="149"/>
      <c r="AAQ113" s="149"/>
      <c r="AAR113" s="149"/>
      <c r="AAS113" s="149"/>
      <c r="AAT113" s="149"/>
      <c r="AAU113" s="149"/>
      <c r="AAV113" s="149"/>
      <c r="AAW113" s="149"/>
      <c r="AAX113" s="149"/>
      <c r="AAY113" s="149"/>
      <c r="AAZ113" s="149"/>
      <c r="ABA113" s="149"/>
      <c r="ABB113" s="149"/>
      <c r="ABC113" s="149"/>
      <c r="ABD113" s="149"/>
      <c r="ABE113" s="149"/>
      <c r="ABF113" s="149"/>
      <c r="ABG113" s="149"/>
      <c r="ABH113" s="149"/>
      <c r="ABI113" s="149"/>
      <c r="ABJ113" s="149"/>
      <c r="ABK113" s="149"/>
      <c r="ABL113" s="149"/>
      <c r="ABM113" s="149"/>
      <c r="ABN113" s="149"/>
      <c r="ABO113" s="149"/>
      <c r="ABP113" s="149"/>
      <c r="ABQ113" s="149"/>
      <c r="ABR113" s="149"/>
      <c r="ABS113" s="149"/>
      <c r="ABT113" s="149"/>
      <c r="ABU113" s="149"/>
      <c r="ABV113" s="149"/>
      <c r="ABW113" s="149"/>
      <c r="ABX113" s="149"/>
      <c r="ABY113" s="149"/>
      <c r="ABZ113" s="149"/>
      <c r="ACA113" s="149"/>
      <c r="ACB113" s="149"/>
      <c r="ACC113" s="149"/>
      <c r="ACD113" s="149"/>
      <c r="ACE113" s="149"/>
      <c r="ACF113" s="149"/>
      <c r="ACG113" s="149"/>
      <c r="ACH113" s="149"/>
      <c r="ACI113" s="149"/>
      <c r="ACJ113" s="149"/>
      <c r="ACK113" s="149"/>
      <c r="ACL113" s="149"/>
      <c r="ACM113" s="149"/>
      <c r="ACN113" s="149"/>
      <c r="ACO113" s="149"/>
      <c r="ACP113" s="149"/>
      <c r="ACQ113" s="149"/>
      <c r="ACR113" s="149"/>
      <c r="ACS113" s="149"/>
      <c r="ACT113" s="149"/>
      <c r="ACU113" s="149"/>
      <c r="ACV113" s="149"/>
      <c r="ACW113" s="149"/>
      <c r="ACX113" s="149"/>
      <c r="ACY113" s="149"/>
      <c r="ACZ113" s="149"/>
      <c r="ADA113" s="149"/>
      <c r="ADB113" s="149"/>
      <c r="ADC113" s="149"/>
      <c r="ADD113" s="149"/>
      <c r="ADE113" s="149"/>
      <c r="ADF113" s="149"/>
      <c r="ADG113" s="149"/>
      <c r="ADH113" s="149"/>
      <c r="ADI113" s="149"/>
      <c r="ADJ113" s="149"/>
      <c r="ADK113" s="149"/>
      <c r="ADL113" s="149"/>
      <c r="ADM113" s="149"/>
      <c r="ADN113" s="149"/>
      <c r="ADO113" s="149"/>
      <c r="ADP113" s="149"/>
      <c r="ADQ113" s="149"/>
      <c r="ADR113" s="149"/>
      <c r="ADS113" s="149"/>
      <c r="ADT113" s="149"/>
      <c r="ADU113" s="149"/>
      <c r="ADV113" s="149"/>
      <c r="ADW113" s="149"/>
      <c r="ADX113" s="149"/>
      <c r="ADY113" s="149"/>
      <c r="ADZ113" s="149"/>
      <c r="AEA113" s="149"/>
      <c r="AEB113" s="149"/>
      <c r="AEC113" s="149"/>
      <c r="AED113" s="149"/>
      <c r="AEE113" s="149"/>
      <c r="AEF113" s="149"/>
      <c r="AEG113" s="149"/>
      <c r="AEH113" s="149"/>
      <c r="AEI113" s="149"/>
      <c r="AEJ113" s="149"/>
      <c r="AEK113" s="149"/>
      <c r="AEL113" s="149"/>
      <c r="AEM113" s="149"/>
      <c r="AEN113" s="149"/>
      <c r="AEO113" s="149"/>
      <c r="AEP113" s="149"/>
      <c r="AEQ113" s="149"/>
      <c r="AER113" s="149"/>
      <c r="AES113" s="149"/>
      <c r="AET113" s="149"/>
      <c r="AEU113" s="149"/>
      <c r="AEV113" s="149"/>
      <c r="AEW113" s="149"/>
      <c r="AEX113" s="149"/>
      <c r="AEY113" s="149"/>
      <c r="AEZ113" s="149"/>
      <c r="AFA113" s="149"/>
      <c r="AFB113" s="149"/>
      <c r="AFC113" s="149"/>
      <c r="AFD113" s="149"/>
      <c r="AFE113" s="149"/>
      <c r="AFF113" s="149"/>
      <c r="AFG113" s="149"/>
      <c r="AFH113" s="149"/>
      <c r="AFI113" s="149"/>
      <c r="AFJ113" s="149"/>
      <c r="AFK113" s="149"/>
      <c r="AFL113" s="149"/>
      <c r="AFM113" s="149"/>
      <c r="AFN113" s="149"/>
      <c r="AFO113" s="149"/>
      <c r="AFP113" s="149"/>
      <c r="AFQ113" s="149"/>
      <c r="AFR113" s="149"/>
      <c r="AFS113" s="149"/>
      <c r="AFT113" s="149"/>
      <c r="AFU113" s="149"/>
      <c r="AFV113" s="149"/>
      <c r="AFW113" s="149"/>
      <c r="AFX113" s="149"/>
      <c r="AFY113" s="149"/>
      <c r="AFZ113" s="149"/>
      <c r="AGA113" s="149"/>
      <c r="AGB113" s="149"/>
      <c r="AGC113" s="149"/>
      <c r="AGD113" s="149"/>
      <c r="AGE113" s="149"/>
      <c r="AGF113" s="149"/>
      <c r="AGG113" s="149"/>
      <c r="AGH113" s="149"/>
      <c r="AGI113" s="149"/>
      <c r="AGJ113" s="149"/>
      <c r="AGK113" s="149"/>
      <c r="AGL113" s="149"/>
      <c r="AGM113" s="149"/>
      <c r="AGN113" s="149"/>
      <c r="AGO113" s="149"/>
      <c r="AGP113" s="149"/>
      <c r="AGQ113" s="149"/>
      <c r="AGR113" s="149"/>
      <c r="AGS113" s="149"/>
      <c r="AGT113" s="149"/>
      <c r="AGU113" s="149"/>
      <c r="AGV113" s="149"/>
      <c r="AGW113" s="149"/>
      <c r="AGX113" s="149"/>
      <c r="AGY113" s="149"/>
      <c r="AGZ113" s="149"/>
      <c r="AHA113" s="149"/>
      <c r="AHB113" s="149"/>
      <c r="AHC113" s="149"/>
      <c r="AHD113" s="149"/>
      <c r="AHE113" s="149"/>
      <c r="AHF113" s="149"/>
      <c r="AHG113" s="149"/>
      <c r="AHH113" s="149"/>
      <c r="AHI113" s="149"/>
      <c r="AHJ113" s="149"/>
      <c r="AHK113" s="149"/>
      <c r="AHL113" s="149"/>
      <c r="AHM113" s="149"/>
      <c r="AHN113" s="149"/>
      <c r="AHO113" s="149"/>
      <c r="AHP113" s="149"/>
      <c r="AHQ113" s="149"/>
      <c r="AHR113" s="149"/>
      <c r="AHS113" s="149"/>
      <c r="AHT113" s="149"/>
      <c r="AHU113" s="149"/>
      <c r="AHV113" s="149"/>
      <c r="AHW113" s="149"/>
      <c r="AHX113" s="149"/>
      <c r="AHY113" s="149"/>
      <c r="AHZ113" s="149"/>
      <c r="AIA113" s="149"/>
      <c r="AIB113" s="149"/>
      <c r="AIC113" s="149"/>
      <c r="AID113" s="149"/>
      <c r="AIE113" s="149"/>
      <c r="AIF113" s="149"/>
      <c r="AIG113" s="149"/>
      <c r="AIH113" s="149"/>
      <c r="AII113" s="149"/>
      <c r="AIJ113" s="149"/>
      <c r="AIK113" s="149"/>
      <c r="AIL113" s="149"/>
      <c r="AIM113" s="149"/>
      <c r="AIN113" s="149"/>
      <c r="AIO113" s="149"/>
      <c r="AIP113" s="149"/>
      <c r="AIQ113" s="149"/>
      <c r="AIR113" s="149"/>
      <c r="AIS113" s="149"/>
      <c r="AIT113" s="149"/>
      <c r="AIU113" s="149"/>
      <c r="AIV113" s="149"/>
      <c r="AIW113" s="149"/>
      <c r="AIX113" s="149"/>
      <c r="AIY113" s="149"/>
      <c r="AIZ113" s="149"/>
      <c r="AJA113" s="149"/>
      <c r="AJB113" s="149"/>
      <c r="AJC113" s="149"/>
      <c r="AJD113" s="149"/>
      <c r="AJE113" s="149"/>
      <c r="AJF113" s="149"/>
      <c r="AJG113" s="149"/>
      <c r="AJH113" s="149"/>
      <c r="AJI113" s="149"/>
      <c r="AJJ113" s="149"/>
      <c r="AJK113" s="149"/>
      <c r="AJL113" s="149"/>
      <c r="AJM113" s="149"/>
      <c r="AJN113" s="149"/>
      <c r="AJO113" s="149"/>
      <c r="AJP113" s="149"/>
      <c r="AJQ113" s="149"/>
      <c r="AJR113" s="149"/>
      <c r="AJS113" s="149"/>
      <c r="AJT113" s="149"/>
      <c r="AJU113" s="149"/>
      <c r="AJV113" s="149"/>
      <c r="AJW113" s="149"/>
      <c r="AJX113" s="149"/>
      <c r="AJY113" s="149"/>
      <c r="AJZ113" s="149"/>
      <c r="AKA113" s="149"/>
      <c r="AKB113" s="149"/>
      <c r="AKC113" s="149"/>
      <c r="AKD113" s="149"/>
      <c r="AKE113" s="149"/>
      <c r="AKF113" s="149"/>
      <c r="AKG113" s="149"/>
      <c r="AKH113" s="149"/>
      <c r="AKI113" s="149"/>
      <c r="AKJ113" s="149"/>
      <c r="AKK113" s="149"/>
      <c r="AKL113" s="149"/>
      <c r="AKM113" s="149"/>
      <c r="AKN113" s="149"/>
      <c r="AKO113" s="149"/>
      <c r="AKP113" s="149"/>
      <c r="AKQ113" s="149"/>
      <c r="AKR113" s="149"/>
      <c r="AKS113" s="149"/>
      <c r="AKT113" s="149"/>
      <c r="AKU113" s="149"/>
      <c r="AKV113" s="149"/>
      <c r="AKW113" s="149"/>
      <c r="AKX113" s="149"/>
      <c r="AKY113" s="149"/>
      <c r="AKZ113" s="149"/>
      <c r="ALA113" s="149"/>
      <c r="ALB113" s="149"/>
      <c r="ALC113" s="149"/>
      <c r="ALD113" s="149"/>
      <c r="ALE113" s="149"/>
      <c r="ALF113" s="149"/>
      <c r="ALG113" s="149"/>
      <c r="ALH113" s="149"/>
      <c r="ALI113" s="149"/>
      <c r="ALJ113" s="149"/>
      <c r="ALK113" s="149"/>
      <c r="ALL113" s="149"/>
      <c r="ALM113" s="149"/>
      <c r="ALN113" s="149"/>
      <c r="ALO113" s="149"/>
      <c r="ALP113" s="149"/>
      <c r="ALQ113" s="149"/>
      <c r="ALR113" s="149"/>
      <c r="ALS113" s="149"/>
      <c r="ALT113" s="149"/>
      <c r="ALU113" s="149"/>
      <c r="ALV113" s="149"/>
      <c r="ALW113" s="149"/>
      <c r="ALX113" s="149"/>
      <c r="ALY113" s="149"/>
      <c r="ALZ113" s="149"/>
      <c r="AMA113" s="149"/>
      <c r="AMB113" s="149"/>
      <c r="AMC113" s="149"/>
      <c r="AMD113" s="149"/>
      <c r="AME113" s="149"/>
      <c r="AMF113" s="149"/>
      <c r="AMG113" s="149"/>
      <c r="AMH113" s="149"/>
      <c r="AMI113" s="149"/>
      <c r="AMJ113" s="149"/>
      <c r="AMK113" s="149"/>
      <c r="AML113" s="149"/>
      <c r="AMM113" s="149"/>
      <c r="AMN113" s="149"/>
      <c r="AMO113" s="149"/>
      <c r="AMP113" s="149"/>
      <c r="AMQ113" s="149"/>
      <c r="AMR113" s="149"/>
      <c r="AMS113" s="149"/>
      <c r="AMT113" s="149"/>
      <c r="AMU113" s="149"/>
      <c r="AMV113" s="149"/>
      <c r="AMW113" s="149"/>
      <c r="AMX113" s="149"/>
      <c r="AMY113" s="149"/>
      <c r="AMZ113" s="149"/>
      <c r="ANA113" s="149"/>
      <c r="ANB113" s="149"/>
      <c r="ANC113" s="149"/>
      <c r="AND113" s="149"/>
      <c r="ANE113" s="149"/>
      <c r="ANF113" s="149"/>
      <c r="ANG113" s="149"/>
      <c r="ANH113" s="149"/>
      <c r="ANI113" s="149"/>
      <c r="ANJ113" s="149"/>
      <c r="ANK113" s="149"/>
      <c r="ANL113" s="149"/>
      <c r="ANM113" s="149"/>
      <c r="ANN113" s="149"/>
      <c r="ANO113" s="149"/>
      <c r="ANP113" s="149"/>
      <c r="ANQ113" s="149"/>
      <c r="ANR113" s="149"/>
      <c r="ANS113" s="149"/>
      <c r="ANT113" s="149"/>
      <c r="ANU113" s="149"/>
      <c r="ANV113" s="149"/>
      <c r="ANW113" s="149"/>
      <c r="ANX113" s="149"/>
      <c r="ANY113" s="149"/>
      <c r="ANZ113" s="149"/>
      <c r="AOA113" s="149"/>
      <c r="AOB113" s="149"/>
      <c r="AOC113" s="149"/>
      <c r="AOD113" s="149"/>
      <c r="AOE113" s="149"/>
      <c r="AOF113" s="149"/>
      <c r="AOG113" s="149"/>
      <c r="AOH113" s="149"/>
      <c r="AOI113" s="149"/>
      <c r="AOJ113" s="149"/>
      <c r="AOK113" s="149"/>
      <c r="AOL113" s="149"/>
      <c r="AOM113" s="149"/>
      <c r="AON113" s="149"/>
      <c r="AOO113" s="149"/>
      <c r="AOP113" s="149"/>
      <c r="AOQ113" s="149"/>
      <c r="AOR113" s="149"/>
      <c r="AOS113" s="149"/>
      <c r="AOT113" s="149"/>
      <c r="AOU113" s="149"/>
      <c r="AOV113" s="149"/>
      <c r="AOW113" s="149"/>
      <c r="AOX113" s="149"/>
      <c r="AOY113" s="149"/>
      <c r="AOZ113" s="149"/>
      <c r="APA113" s="149"/>
      <c r="APB113" s="149"/>
      <c r="APC113" s="149"/>
      <c r="APD113" s="149"/>
      <c r="APE113" s="149"/>
      <c r="APF113" s="149"/>
      <c r="APG113" s="149"/>
      <c r="APH113" s="149"/>
      <c r="API113" s="149"/>
      <c r="APJ113" s="149"/>
      <c r="APK113" s="149"/>
      <c r="APL113" s="149"/>
      <c r="APM113" s="149"/>
      <c r="APN113" s="149"/>
      <c r="APO113" s="149"/>
      <c r="APP113" s="149"/>
      <c r="APQ113" s="149"/>
      <c r="APR113" s="149"/>
      <c r="APS113" s="149"/>
      <c r="APT113" s="149"/>
      <c r="APU113" s="149"/>
      <c r="APV113" s="149"/>
      <c r="APW113" s="149"/>
      <c r="APX113" s="149"/>
      <c r="APY113" s="149"/>
      <c r="APZ113" s="149"/>
      <c r="AQA113" s="149"/>
      <c r="AQB113" s="149"/>
      <c r="AQC113" s="149"/>
      <c r="AQD113" s="149"/>
      <c r="AQE113" s="149"/>
      <c r="AQF113" s="149"/>
      <c r="AQG113" s="149"/>
      <c r="AQH113" s="149"/>
      <c r="AQI113" s="149"/>
      <c r="AQJ113" s="149"/>
      <c r="AQK113" s="149"/>
      <c r="AQL113" s="149"/>
      <c r="AQM113" s="149"/>
      <c r="AQN113" s="149"/>
      <c r="AQO113" s="149"/>
      <c r="AQP113" s="149"/>
      <c r="AQQ113" s="149"/>
      <c r="AQR113" s="149"/>
      <c r="AQS113" s="149"/>
      <c r="AQT113" s="149"/>
      <c r="AQU113" s="149"/>
      <c r="AQV113" s="149"/>
      <c r="AQW113" s="149"/>
      <c r="AQX113" s="149"/>
      <c r="AQY113" s="149"/>
      <c r="AQZ113" s="149"/>
      <c r="ARA113" s="149"/>
      <c r="ARB113" s="149"/>
      <c r="ARC113" s="149"/>
      <c r="ARD113" s="149"/>
      <c r="ARE113" s="149"/>
      <c r="ARF113" s="149"/>
      <c r="ARG113" s="149"/>
      <c r="ARH113" s="149"/>
      <c r="ARI113" s="149"/>
      <c r="ARJ113" s="149"/>
      <c r="ARK113" s="149"/>
      <c r="ARL113" s="149"/>
      <c r="ARM113" s="149"/>
      <c r="ARN113" s="149"/>
      <c r="ARO113" s="149"/>
      <c r="ARP113" s="149"/>
      <c r="ARQ113" s="149"/>
      <c r="ARR113" s="149"/>
      <c r="ARS113" s="149"/>
      <c r="ART113" s="149"/>
      <c r="ARU113" s="149"/>
      <c r="ARV113" s="149"/>
      <c r="ARW113" s="149"/>
      <c r="ARX113" s="149"/>
      <c r="ARY113" s="149"/>
      <c r="ARZ113" s="149"/>
      <c r="ASA113" s="149"/>
      <c r="ASB113" s="149"/>
      <c r="ASC113" s="149"/>
      <c r="ASD113" s="149"/>
      <c r="ASE113" s="149"/>
      <c r="ASF113" s="149"/>
      <c r="ASG113" s="149"/>
      <c r="ASH113" s="149"/>
      <c r="ASI113" s="149"/>
      <c r="ASJ113" s="149"/>
      <c r="ASK113" s="149"/>
      <c r="ASL113" s="149"/>
      <c r="ASM113" s="149"/>
      <c r="ASN113" s="149"/>
      <c r="ASO113" s="149"/>
      <c r="ASP113" s="149"/>
      <c r="ASQ113" s="149"/>
      <c r="ASR113" s="149"/>
      <c r="ASS113" s="149"/>
      <c r="AST113" s="149"/>
      <c r="ASU113" s="149"/>
      <c r="ASV113" s="149"/>
      <c r="ASW113" s="149"/>
      <c r="ASX113" s="149"/>
      <c r="ASY113" s="149"/>
      <c r="ASZ113" s="149"/>
      <c r="ATA113" s="149"/>
      <c r="ATB113" s="149"/>
      <c r="ATC113" s="149"/>
      <c r="ATD113" s="149"/>
      <c r="ATE113" s="149"/>
      <c r="ATF113" s="149"/>
      <c r="ATG113" s="149"/>
      <c r="ATH113" s="149"/>
      <c r="ATI113" s="149"/>
      <c r="ATJ113" s="149"/>
      <c r="ATK113" s="149"/>
      <c r="ATL113" s="149"/>
      <c r="ATM113" s="149"/>
      <c r="ATN113" s="149"/>
      <c r="ATO113" s="149"/>
      <c r="ATP113" s="149"/>
      <c r="ATQ113" s="149"/>
      <c r="ATR113" s="149"/>
      <c r="ATS113" s="149"/>
      <c r="ATT113" s="149"/>
      <c r="ATU113" s="149"/>
      <c r="ATV113" s="149"/>
      <c r="ATW113" s="149"/>
      <c r="ATX113" s="149"/>
      <c r="ATY113" s="149"/>
      <c r="ATZ113" s="149"/>
      <c r="AUA113" s="149"/>
      <c r="AUB113" s="149"/>
      <c r="AUC113" s="149"/>
      <c r="AUD113" s="149"/>
      <c r="AUE113" s="149"/>
      <c r="AUF113" s="149"/>
      <c r="AUG113" s="149"/>
      <c r="AUH113" s="149"/>
      <c r="AUI113" s="149"/>
      <c r="AUJ113" s="149"/>
      <c r="AUK113" s="149"/>
      <c r="AUL113" s="149"/>
      <c r="AUM113" s="149"/>
      <c r="AUN113" s="149"/>
      <c r="AUO113" s="149"/>
      <c r="AUP113" s="149"/>
      <c r="AUQ113" s="149"/>
      <c r="AUR113" s="149"/>
      <c r="AUS113" s="149"/>
      <c r="AUT113" s="149"/>
      <c r="AUU113" s="149"/>
      <c r="AUV113" s="149"/>
      <c r="AUW113" s="149"/>
      <c r="AUX113" s="149"/>
      <c r="AUY113" s="149"/>
      <c r="AUZ113" s="149"/>
      <c r="AVA113" s="149"/>
      <c r="AVB113" s="149"/>
      <c r="AVC113" s="149"/>
      <c r="AVD113" s="149"/>
      <c r="AVE113" s="149"/>
      <c r="AVF113" s="149"/>
      <c r="AVG113" s="149"/>
      <c r="AVH113" s="149"/>
      <c r="AVI113" s="149"/>
      <c r="AVJ113" s="149"/>
      <c r="AVK113" s="149"/>
      <c r="AVL113" s="149"/>
      <c r="AVM113" s="149"/>
      <c r="AVN113" s="149"/>
      <c r="AVO113" s="149"/>
      <c r="AVP113" s="149"/>
      <c r="AVQ113" s="149"/>
      <c r="AVR113" s="149"/>
      <c r="AVS113" s="149"/>
      <c r="AVT113" s="149"/>
      <c r="AVU113" s="149"/>
      <c r="AVV113" s="149"/>
      <c r="AVW113" s="149"/>
      <c r="AVX113" s="149"/>
      <c r="AVY113" s="149"/>
      <c r="AVZ113" s="149"/>
      <c r="AWA113" s="149"/>
      <c r="AWB113" s="149"/>
      <c r="AWC113" s="149"/>
      <c r="AWD113" s="149"/>
    </row>
    <row r="114" spans="1:1278" s="121" customFormat="1" ht="17.25" customHeight="1">
      <c r="A114" s="291" t="s">
        <v>258</v>
      </c>
      <c r="B114" s="315" t="s">
        <v>162</v>
      </c>
      <c r="C114" s="316"/>
      <c r="D114" s="291">
        <v>5622</v>
      </c>
      <c r="E114" s="290" t="s">
        <v>904</v>
      </c>
      <c r="F114" s="291" t="s">
        <v>186</v>
      </c>
      <c r="G114" s="292">
        <v>639</v>
      </c>
      <c r="H114" s="292">
        <v>3.97</v>
      </c>
      <c r="I114" s="293">
        <v>2536.83</v>
      </c>
      <c r="J114" s="275">
        <f t="shared" si="2429"/>
        <v>3.2599683870745823E-5</v>
      </c>
      <c r="K114" s="262"/>
      <c r="L114" s="263">
        <f t="shared" si="2430"/>
        <v>0</v>
      </c>
      <c r="M114" s="262"/>
      <c r="N114" s="263">
        <f t="shared" si="2430"/>
        <v>0</v>
      </c>
      <c r="O114" s="262"/>
      <c r="P114" s="263">
        <f t="shared" ref="P114" si="2495">ROUND(O114*$I114,2)</f>
        <v>0</v>
      </c>
      <c r="Q114" s="262"/>
      <c r="R114" s="263">
        <f t="shared" ref="R114" si="2496">ROUND(Q114*$I114,2)</f>
        <v>0</v>
      </c>
      <c r="S114" s="262"/>
      <c r="T114" s="263">
        <f t="shared" ref="T114" si="2497">ROUND(S114*$I114,2)</f>
        <v>0</v>
      </c>
      <c r="U114" s="262"/>
      <c r="V114" s="263">
        <f t="shared" ref="V114" si="2498">ROUND(U114*$I114,2)</f>
        <v>0</v>
      </c>
      <c r="W114" s="264"/>
      <c r="X114" s="263">
        <f t="shared" ref="X114" si="2499">ROUND(W114*$I114,2)</f>
        <v>0</v>
      </c>
      <c r="Y114" s="264">
        <v>0.3</v>
      </c>
      <c r="Z114" s="263">
        <f t="shared" ref="Z114" si="2500">ROUND(Y114*$I114,2)</f>
        <v>761.05</v>
      </c>
      <c r="AA114" s="383">
        <v>0.6</v>
      </c>
      <c r="AB114" s="263">
        <f t="shared" ref="AB114" si="2501">ROUND(AA114*$I114,2)</f>
        <v>1522.1</v>
      </c>
      <c r="AC114" s="383">
        <v>0.1</v>
      </c>
      <c r="AD114" s="263">
        <f t="shared" ref="AD114" si="2502">ROUND(AC114*$I114,2)</f>
        <v>253.68</v>
      </c>
      <c r="AE114" s="265"/>
      <c r="AF114" s="263">
        <f t="shared" ref="AF114" si="2503">ROUND(AE114*$I114,2)</f>
        <v>0</v>
      </c>
      <c r="AG114" s="266"/>
      <c r="AH114" s="263">
        <f t="shared" ref="AH114" si="2504">ROUND(AG114*$I114,2)</f>
        <v>0</v>
      </c>
      <c r="AI114" s="265"/>
      <c r="AJ114" s="263">
        <f t="shared" ref="AJ114" si="2505">ROUND(AI114*$I114,2)</f>
        <v>0</v>
      </c>
      <c r="AK114" s="265"/>
      <c r="AL114" s="263">
        <f t="shared" ref="AL114" si="2506">ROUND(AK114*$I114,2)</f>
        <v>0</v>
      </c>
      <c r="AM114" s="265"/>
      <c r="AN114" s="263">
        <f t="shared" ref="AN114" si="2507">ROUND(AM114*$I114,2)</f>
        <v>0</v>
      </c>
      <c r="AO114" s="265"/>
      <c r="AP114" s="263">
        <f t="shared" ref="AP114" si="2508">ROUND(AO114*$I114,2)</f>
        <v>0</v>
      </c>
      <c r="AQ114" s="265"/>
      <c r="AR114" s="263">
        <f t="shared" ref="AR114" si="2509">ROUND(AQ114*$I114,2)</f>
        <v>0</v>
      </c>
      <c r="AS114" s="265"/>
      <c r="AT114" s="263">
        <f t="shared" ref="AT114" si="2510">ROUND(AS114*$I114,2)</f>
        <v>0</v>
      </c>
      <c r="AU114" s="265"/>
      <c r="AV114" s="263">
        <f t="shared" ref="AV114" si="2511">ROUND(AU114*$I114,2)</f>
        <v>0</v>
      </c>
      <c r="AW114" s="265"/>
      <c r="AX114" s="263">
        <f t="shared" ref="AX114" si="2512">ROUND(AW114*$I114,2)</f>
        <v>0</v>
      </c>
      <c r="AY114" s="265"/>
      <c r="AZ114" s="263">
        <f t="shared" ref="AZ114" si="2513">ROUND(AY114*$I114,2)</f>
        <v>0</v>
      </c>
      <c r="BA114" s="265"/>
      <c r="BB114" s="263">
        <f t="shared" ref="BB114" si="2514">ROUND(BA114*$I114,2)</f>
        <v>0</v>
      </c>
      <c r="BC114" s="265"/>
      <c r="BD114" s="263">
        <f t="shared" ref="BD114" si="2515">ROUND(BC114*$I114,2)</f>
        <v>0</v>
      </c>
      <c r="BE114" s="264"/>
      <c r="BF114" s="263">
        <f t="shared" ref="BF114" si="2516">ROUND(BE114*$I114,2)</f>
        <v>0</v>
      </c>
      <c r="BG114" s="265"/>
      <c r="BH114" s="263">
        <f t="shared" ref="BH114" si="2517">ROUND(BG114*$I114,2)</f>
        <v>0</v>
      </c>
      <c r="BI114" s="264"/>
      <c r="BJ114" s="263">
        <f t="shared" ref="BJ114" si="2518">ROUND(BI114*$I114,2)</f>
        <v>0</v>
      </c>
      <c r="BK114" s="267"/>
      <c r="BL114" s="263">
        <f t="shared" ref="BL114" si="2519">ROUND(BK114*$I114,2)</f>
        <v>0</v>
      </c>
      <c r="BM114" s="267"/>
      <c r="BN114" s="263">
        <f t="shared" ref="BN114" si="2520">ROUND(BM114*$I114,2)</f>
        <v>0</v>
      </c>
      <c r="BO114" s="267"/>
      <c r="BP114" s="263">
        <f t="shared" ref="BP114" si="2521">ROUND(BO114*$I114,2)</f>
        <v>0</v>
      </c>
      <c r="BQ114" s="267"/>
      <c r="BR114" s="263">
        <f t="shared" ref="BR114" si="2522">ROUND(BQ114*$I114,2)</f>
        <v>0</v>
      </c>
      <c r="BS114" s="267"/>
      <c r="BT114" s="263">
        <f t="shared" ref="BT114" si="2523">ROUND(BS114*$I114,2)</f>
        <v>0</v>
      </c>
      <c r="BU114" s="268"/>
      <c r="BV114" s="263">
        <f t="shared" ref="BV114" si="2524">ROUND(BU114*$I114,2)</f>
        <v>0</v>
      </c>
      <c r="BW114" s="268"/>
      <c r="BX114" s="263">
        <f t="shared" ref="BX114" si="2525">ROUND(BW114*$I114,2)</f>
        <v>0</v>
      </c>
      <c r="BY114" s="268"/>
      <c r="BZ114" s="263">
        <f t="shared" ref="BZ114" si="2526">ROUND(BY114*$I114,2)</f>
        <v>0</v>
      </c>
      <c r="CA114" s="505">
        <f t="shared" si="1640"/>
        <v>1</v>
      </c>
      <c r="CB114" s="504">
        <f t="shared" si="1641"/>
        <v>2536.83</v>
      </c>
      <c r="CC114" s="171">
        <f t="shared" si="1642"/>
        <v>0</v>
      </c>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c r="FF114" s="149"/>
      <c r="FG114" s="149"/>
      <c r="FH114" s="149"/>
      <c r="FI114" s="149"/>
      <c r="FJ114" s="149"/>
      <c r="FK114" s="149"/>
      <c r="FL114" s="149"/>
      <c r="FM114" s="149"/>
      <c r="FN114" s="149"/>
      <c r="FO114" s="149"/>
      <c r="FP114" s="149"/>
      <c r="FQ114" s="149"/>
      <c r="FR114" s="149"/>
      <c r="FS114" s="149"/>
      <c r="FT114" s="149"/>
      <c r="FU114" s="149"/>
      <c r="FV114" s="149"/>
      <c r="FW114" s="149"/>
      <c r="FX114" s="149"/>
      <c r="FY114" s="149"/>
      <c r="FZ114" s="149"/>
      <c r="GA114" s="149"/>
      <c r="GB114" s="149"/>
      <c r="GC114" s="149"/>
      <c r="GD114" s="149"/>
      <c r="GE114" s="149"/>
      <c r="GF114" s="149"/>
      <c r="GG114" s="149"/>
      <c r="GH114" s="149"/>
      <c r="GI114" s="149"/>
      <c r="GJ114" s="149"/>
      <c r="GK114" s="149"/>
      <c r="GL114" s="149"/>
      <c r="GM114" s="149"/>
      <c r="GN114" s="149"/>
      <c r="GO114" s="149"/>
      <c r="GP114" s="149"/>
      <c r="GQ114" s="149"/>
      <c r="GR114" s="149"/>
      <c r="GS114" s="149"/>
      <c r="GT114" s="149"/>
      <c r="GU114" s="149"/>
      <c r="GV114" s="149"/>
      <c r="GW114" s="149"/>
      <c r="GX114" s="149"/>
      <c r="GY114" s="149"/>
      <c r="GZ114" s="149"/>
      <c r="HA114" s="149"/>
      <c r="HB114" s="149"/>
      <c r="HC114" s="149"/>
      <c r="HD114" s="149"/>
      <c r="HE114" s="149"/>
      <c r="HF114" s="149"/>
      <c r="HG114" s="149"/>
      <c r="HH114" s="149"/>
      <c r="HI114" s="149"/>
      <c r="HJ114" s="149"/>
      <c r="HK114" s="149"/>
      <c r="HL114" s="149"/>
      <c r="HM114" s="149"/>
      <c r="HN114" s="149"/>
      <c r="HO114" s="149"/>
      <c r="HP114" s="149"/>
      <c r="HQ114" s="149"/>
      <c r="HR114" s="149"/>
      <c r="HS114" s="149"/>
      <c r="HT114" s="149"/>
      <c r="HU114" s="149"/>
      <c r="HV114" s="149"/>
      <c r="HW114" s="149"/>
      <c r="HX114" s="149"/>
      <c r="HY114" s="149"/>
      <c r="HZ114" s="149"/>
      <c r="IA114" s="149"/>
      <c r="IB114" s="149"/>
      <c r="IC114" s="149"/>
      <c r="ID114" s="149"/>
      <c r="IE114" s="149"/>
      <c r="IF114" s="149"/>
      <c r="IG114" s="149"/>
      <c r="IH114" s="149"/>
      <c r="II114" s="149"/>
      <c r="IJ114" s="149"/>
      <c r="IK114" s="149"/>
      <c r="IL114" s="149"/>
      <c r="IM114" s="149"/>
      <c r="IN114" s="149"/>
      <c r="IO114" s="149"/>
      <c r="IP114" s="149"/>
      <c r="IQ114" s="149"/>
      <c r="IR114" s="149"/>
      <c r="IS114" s="149"/>
      <c r="IT114" s="149"/>
      <c r="IU114" s="149"/>
      <c r="IV114" s="149"/>
      <c r="IW114" s="149"/>
      <c r="IX114" s="149"/>
      <c r="IY114" s="149"/>
      <c r="IZ114" s="149"/>
      <c r="JA114" s="149"/>
      <c r="JB114" s="149"/>
      <c r="JC114" s="149"/>
      <c r="JD114" s="149"/>
      <c r="JE114" s="149"/>
      <c r="JF114" s="149"/>
      <c r="JG114" s="149"/>
      <c r="JH114" s="149"/>
      <c r="JI114" s="149"/>
      <c r="JJ114" s="149"/>
      <c r="JK114" s="149"/>
      <c r="JL114" s="149"/>
      <c r="JM114" s="149"/>
      <c r="JN114" s="149"/>
      <c r="JO114" s="149"/>
      <c r="JP114" s="149"/>
      <c r="JQ114" s="149"/>
      <c r="JR114" s="149"/>
      <c r="JS114" s="149"/>
      <c r="JT114" s="149"/>
      <c r="JU114" s="149"/>
      <c r="JV114" s="149"/>
      <c r="JW114" s="149"/>
      <c r="JX114" s="149"/>
      <c r="JY114" s="149"/>
      <c r="JZ114" s="149"/>
      <c r="KA114" s="149"/>
      <c r="KB114" s="149"/>
      <c r="KC114" s="149"/>
      <c r="KD114" s="149"/>
      <c r="KE114" s="149"/>
      <c r="KF114" s="149"/>
      <c r="KG114" s="149"/>
      <c r="KH114" s="149"/>
      <c r="KI114" s="149"/>
      <c r="KJ114" s="149"/>
      <c r="KK114" s="149"/>
      <c r="KL114" s="149"/>
      <c r="KM114" s="149"/>
      <c r="KN114" s="149"/>
      <c r="KO114" s="149"/>
      <c r="KP114" s="149"/>
      <c r="KQ114" s="149"/>
      <c r="KR114" s="149"/>
      <c r="KS114" s="149"/>
      <c r="KT114" s="149"/>
      <c r="KU114" s="149"/>
      <c r="KV114" s="149"/>
      <c r="KW114" s="149"/>
      <c r="KX114" s="149"/>
      <c r="KY114" s="149"/>
      <c r="KZ114" s="149"/>
      <c r="LA114" s="149"/>
      <c r="LB114" s="149"/>
      <c r="LC114" s="149"/>
      <c r="LD114" s="149"/>
      <c r="LE114" s="149"/>
      <c r="LF114" s="149"/>
      <c r="LG114" s="149"/>
      <c r="LH114" s="149"/>
      <c r="LI114" s="149"/>
      <c r="LJ114" s="149"/>
      <c r="LK114" s="149"/>
      <c r="LL114" s="149"/>
      <c r="LM114" s="149"/>
      <c r="LN114" s="149"/>
      <c r="LO114" s="149"/>
      <c r="LP114" s="149"/>
      <c r="LQ114" s="149"/>
      <c r="LR114" s="149"/>
      <c r="LS114" s="149"/>
      <c r="LT114" s="149"/>
      <c r="LU114" s="149"/>
      <c r="LV114" s="149"/>
      <c r="LW114" s="149"/>
      <c r="LX114" s="149"/>
      <c r="LY114" s="149"/>
      <c r="LZ114" s="149"/>
      <c r="MA114" s="149"/>
      <c r="MB114" s="149"/>
      <c r="MC114" s="149"/>
      <c r="MD114" s="149"/>
      <c r="ME114" s="149"/>
      <c r="MF114" s="149"/>
      <c r="MG114" s="149"/>
      <c r="MH114" s="149"/>
      <c r="MI114" s="149"/>
      <c r="MJ114" s="149"/>
      <c r="MK114" s="149"/>
      <c r="ML114" s="149"/>
      <c r="MM114" s="149"/>
      <c r="MN114" s="149"/>
      <c r="MO114" s="149"/>
      <c r="MP114" s="149"/>
      <c r="MQ114" s="149"/>
      <c r="MR114" s="149"/>
      <c r="MS114" s="149"/>
      <c r="MT114" s="149"/>
      <c r="MU114" s="149"/>
      <c r="MV114" s="149"/>
      <c r="MW114" s="149"/>
      <c r="MX114" s="149"/>
      <c r="MY114" s="149"/>
      <c r="MZ114" s="149"/>
      <c r="NA114" s="149"/>
      <c r="NB114" s="149"/>
      <c r="NC114" s="149"/>
      <c r="ND114" s="149"/>
      <c r="NE114" s="149"/>
      <c r="NF114" s="149"/>
      <c r="NG114" s="149"/>
      <c r="NH114" s="149"/>
      <c r="NI114" s="149"/>
      <c r="NJ114" s="149"/>
      <c r="NK114" s="149"/>
      <c r="NL114" s="149"/>
      <c r="NM114" s="149"/>
      <c r="NN114" s="149"/>
      <c r="NO114" s="149"/>
      <c r="NP114" s="149"/>
      <c r="NQ114" s="149"/>
      <c r="NR114" s="149"/>
      <c r="NS114" s="149"/>
      <c r="NT114" s="149"/>
      <c r="NU114" s="149"/>
      <c r="NV114" s="149"/>
      <c r="NW114" s="149"/>
      <c r="NX114" s="149"/>
      <c r="NY114" s="149"/>
      <c r="NZ114" s="149"/>
      <c r="OA114" s="149"/>
      <c r="OB114" s="149"/>
      <c r="OC114" s="149"/>
      <c r="OD114" s="149"/>
      <c r="OE114" s="149"/>
      <c r="OF114" s="149"/>
      <c r="OG114" s="149"/>
      <c r="OH114" s="149"/>
      <c r="OI114" s="149"/>
      <c r="OJ114" s="149"/>
      <c r="OK114" s="149"/>
      <c r="OL114" s="149"/>
      <c r="OM114" s="149"/>
      <c r="ON114" s="149"/>
      <c r="OO114" s="149"/>
      <c r="OP114" s="149"/>
      <c r="OQ114" s="149"/>
      <c r="OR114" s="149"/>
      <c r="OS114" s="149"/>
      <c r="OT114" s="149"/>
      <c r="OU114" s="149"/>
      <c r="OV114" s="149"/>
      <c r="OW114" s="149"/>
      <c r="OX114" s="149"/>
      <c r="OY114" s="149"/>
      <c r="OZ114" s="149"/>
      <c r="PA114" s="149"/>
      <c r="PB114" s="149"/>
      <c r="PC114" s="149"/>
      <c r="PD114" s="149"/>
      <c r="PE114" s="149"/>
      <c r="PF114" s="149"/>
      <c r="PG114" s="149"/>
      <c r="PH114" s="149"/>
      <c r="PI114" s="149"/>
      <c r="PJ114" s="149"/>
      <c r="PK114" s="149"/>
      <c r="PL114" s="149"/>
      <c r="PM114" s="149"/>
      <c r="PN114" s="149"/>
      <c r="PO114" s="149"/>
      <c r="PP114" s="149"/>
      <c r="PQ114" s="149"/>
      <c r="PR114" s="149"/>
      <c r="PS114" s="149"/>
      <c r="PT114" s="149"/>
      <c r="PU114" s="149"/>
      <c r="PV114" s="149"/>
      <c r="PW114" s="149"/>
      <c r="PX114" s="149"/>
      <c r="PY114" s="149"/>
      <c r="PZ114" s="149"/>
      <c r="QA114" s="149"/>
      <c r="QB114" s="149"/>
      <c r="QC114" s="149"/>
      <c r="QD114" s="149"/>
      <c r="QE114" s="149"/>
      <c r="QF114" s="149"/>
      <c r="QG114" s="149"/>
      <c r="QH114" s="149"/>
      <c r="QI114" s="149"/>
      <c r="QJ114" s="149"/>
      <c r="QK114" s="149"/>
      <c r="QL114" s="149"/>
      <c r="QM114" s="149"/>
      <c r="QN114" s="149"/>
      <c r="QO114" s="149"/>
      <c r="QP114" s="149"/>
      <c r="QQ114" s="149"/>
      <c r="QR114" s="149"/>
      <c r="QS114" s="149"/>
      <c r="QT114" s="149"/>
      <c r="QU114" s="149"/>
      <c r="QV114" s="149"/>
      <c r="QW114" s="149"/>
      <c r="QX114" s="149"/>
      <c r="QY114" s="149"/>
      <c r="QZ114" s="149"/>
      <c r="RA114" s="149"/>
      <c r="RB114" s="149"/>
      <c r="RC114" s="149"/>
      <c r="RD114" s="149"/>
      <c r="RE114" s="149"/>
      <c r="RF114" s="149"/>
      <c r="RG114" s="149"/>
      <c r="RH114" s="149"/>
      <c r="RI114" s="149"/>
      <c r="RJ114" s="149"/>
      <c r="RK114" s="149"/>
      <c r="RL114" s="149"/>
      <c r="RM114" s="149"/>
      <c r="RN114" s="149"/>
      <c r="RO114" s="149"/>
      <c r="RP114" s="149"/>
      <c r="RQ114" s="149"/>
      <c r="RR114" s="149"/>
      <c r="RS114" s="149"/>
      <c r="RT114" s="149"/>
      <c r="RU114" s="149"/>
      <c r="RV114" s="149"/>
      <c r="RW114" s="149"/>
      <c r="RX114" s="149"/>
      <c r="RY114" s="149"/>
      <c r="RZ114" s="149"/>
      <c r="SA114" s="149"/>
      <c r="SB114" s="149"/>
      <c r="SC114" s="149"/>
      <c r="SD114" s="149"/>
      <c r="SE114" s="149"/>
      <c r="SF114" s="149"/>
      <c r="SG114" s="149"/>
      <c r="SH114" s="149"/>
      <c r="SI114" s="149"/>
      <c r="SJ114" s="149"/>
      <c r="SK114" s="149"/>
      <c r="SL114" s="149"/>
      <c r="SM114" s="149"/>
      <c r="SN114" s="149"/>
      <c r="SO114" s="149"/>
      <c r="SP114" s="149"/>
      <c r="SQ114" s="149"/>
      <c r="SR114" s="149"/>
      <c r="SS114" s="149"/>
      <c r="ST114" s="149"/>
      <c r="SU114" s="149"/>
      <c r="SV114" s="149"/>
      <c r="SW114" s="149"/>
      <c r="SX114" s="149"/>
      <c r="SY114" s="149"/>
      <c r="SZ114" s="149"/>
      <c r="TA114" s="149"/>
      <c r="TB114" s="149"/>
      <c r="TC114" s="149"/>
      <c r="TD114" s="149"/>
      <c r="TE114" s="149"/>
      <c r="TF114" s="149"/>
      <c r="TG114" s="149"/>
      <c r="TH114" s="149"/>
      <c r="TI114" s="149"/>
      <c r="TJ114" s="149"/>
      <c r="TK114" s="149"/>
      <c r="TL114" s="149"/>
      <c r="TM114" s="149"/>
      <c r="TN114" s="149"/>
      <c r="TO114" s="149"/>
      <c r="TP114" s="149"/>
      <c r="TQ114" s="149"/>
      <c r="TR114" s="149"/>
      <c r="TS114" s="149"/>
      <c r="TT114" s="149"/>
      <c r="TU114" s="149"/>
      <c r="TV114" s="149"/>
      <c r="TW114" s="149"/>
      <c r="TX114" s="149"/>
      <c r="TY114" s="149"/>
      <c r="TZ114" s="149"/>
      <c r="UA114" s="149"/>
      <c r="UB114" s="149"/>
      <c r="UC114" s="149"/>
      <c r="UD114" s="149"/>
      <c r="UE114" s="149"/>
      <c r="UF114" s="149"/>
      <c r="UG114" s="149"/>
      <c r="UH114" s="149"/>
      <c r="UI114" s="149"/>
      <c r="UJ114" s="149"/>
      <c r="UK114" s="149"/>
      <c r="UL114" s="149"/>
      <c r="UM114" s="149"/>
      <c r="UN114" s="149"/>
      <c r="UO114" s="149"/>
      <c r="UP114" s="149"/>
      <c r="UQ114" s="149"/>
      <c r="UR114" s="149"/>
      <c r="US114" s="149"/>
      <c r="UT114" s="149"/>
      <c r="UU114" s="149"/>
      <c r="UV114" s="149"/>
      <c r="UW114" s="149"/>
      <c r="UX114" s="149"/>
      <c r="UY114" s="149"/>
      <c r="UZ114" s="149"/>
      <c r="VA114" s="149"/>
      <c r="VB114" s="149"/>
      <c r="VC114" s="149"/>
      <c r="VD114" s="149"/>
      <c r="VE114" s="149"/>
      <c r="VF114" s="149"/>
      <c r="VG114" s="149"/>
      <c r="VH114" s="149"/>
      <c r="VI114" s="149"/>
      <c r="VJ114" s="149"/>
      <c r="VK114" s="149"/>
      <c r="VL114" s="149"/>
      <c r="VM114" s="149"/>
      <c r="VN114" s="149"/>
      <c r="VO114" s="149"/>
      <c r="VP114" s="149"/>
      <c r="VQ114" s="149"/>
      <c r="VR114" s="149"/>
      <c r="VS114" s="149"/>
      <c r="VT114" s="149"/>
      <c r="VU114" s="149"/>
      <c r="VV114" s="149"/>
      <c r="VW114" s="149"/>
      <c r="VX114" s="149"/>
      <c r="VY114" s="149"/>
      <c r="VZ114" s="149"/>
      <c r="WA114" s="149"/>
      <c r="WB114" s="149"/>
      <c r="WC114" s="149"/>
      <c r="WD114" s="149"/>
      <c r="WE114" s="149"/>
      <c r="WF114" s="149"/>
      <c r="WG114" s="149"/>
      <c r="WH114" s="149"/>
      <c r="WI114" s="149"/>
      <c r="WJ114" s="149"/>
      <c r="WK114" s="149"/>
      <c r="WL114" s="149"/>
      <c r="WM114" s="149"/>
      <c r="WN114" s="149"/>
      <c r="WO114" s="149"/>
      <c r="WP114" s="149"/>
      <c r="WQ114" s="149"/>
      <c r="WR114" s="149"/>
      <c r="WS114" s="149"/>
      <c r="WT114" s="149"/>
      <c r="WU114" s="149"/>
      <c r="WV114" s="149"/>
      <c r="WW114" s="149"/>
      <c r="WX114" s="149"/>
      <c r="WY114" s="149"/>
      <c r="WZ114" s="149"/>
      <c r="XA114" s="149"/>
      <c r="XB114" s="149"/>
      <c r="XC114" s="149"/>
      <c r="XD114" s="149"/>
      <c r="XE114" s="149"/>
      <c r="XF114" s="149"/>
      <c r="XG114" s="149"/>
      <c r="XH114" s="149"/>
      <c r="XI114" s="149"/>
      <c r="XJ114" s="149"/>
      <c r="XK114" s="149"/>
      <c r="XL114" s="149"/>
      <c r="XM114" s="149"/>
      <c r="XN114" s="149"/>
      <c r="XO114" s="149"/>
      <c r="XP114" s="149"/>
      <c r="XQ114" s="149"/>
      <c r="XR114" s="149"/>
      <c r="XS114" s="149"/>
      <c r="XT114" s="149"/>
      <c r="XU114" s="149"/>
      <c r="XV114" s="149"/>
      <c r="XW114" s="149"/>
      <c r="XX114" s="149"/>
      <c r="XY114" s="149"/>
      <c r="XZ114" s="149"/>
      <c r="YA114" s="149"/>
      <c r="YB114" s="149"/>
      <c r="YC114" s="149"/>
      <c r="YD114" s="149"/>
      <c r="YE114" s="149"/>
      <c r="YF114" s="149"/>
      <c r="YG114" s="149"/>
      <c r="YH114" s="149"/>
      <c r="YI114" s="149"/>
      <c r="YJ114" s="149"/>
      <c r="YK114" s="149"/>
      <c r="YL114" s="149"/>
      <c r="YM114" s="149"/>
      <c r="YN114" s="149"/>
      <c r="YO114" s="149"/>
      <c r="YP114" s="149"/>
      <c r="YQ114" s="149"/>
      <c r="YR114" s="149"/>
      <c r="YS114" s="149"/>
      <c r="YT114" s="149"/>
      <c r="YU114" s="149"/>
      <c r="YV114" s="149"/>
      <c r="YW114" s="149"/>
      <c r="YX114" s="149"/>
      <c r="YY114" s="149"/>
      <c r="YZ114" s="149"/>
      <c r="ZA114" s="149"/>
      <c r="ZB114" s="149"/>
      <c r="ZC114" s="149"/>
      <c r="ZD114" s="149"/>
      <c r="ZE114" s="149"/>
      <c r="ZF114" s="149"/>
      <c r="ZG114" s="149"/>
      <c r="ZH114" s="149"/>
      <c r="ZI114" s="149"/>
      <c r="ZJ114" s="149"/>
      <c r="ZK114" s="149"/>
      <c r="ZL114" s="149"/>
      <c r="ZM114" s="149"/>
      <c r="ZN114" s="149"/>
      <c r="ZO114" s="149"/>
      <c r="ZP114" s="149"/>
      <c r="ZQ114" s="149"/>
      <c r="ZR114" s="149"/>
      <c r="ZS114" s="149"/>
      <c r="ZT114" s="149"/>
      <c r="ZU114" s="149"/>
      <c r="ZV114" s="149"/>
      <c r="ZW114" s="149"/>
      <c r="ZX114" s="149"/>
      <c r="ZY114" s="149"/>
      <c r="ZZ114" s="149"/>
      <c r="AAA114" s="149"/>
      <c r="AAB114" s="149"/>
      <c r="AAC114" s="149"/>
      <c r="AAD114" s="149"/>
      <c r="AAE114" s="149"/>
      <c r="AAF114" s="149"/>
      <c r="AAG114" s="149"/>
      <c r="AAH114" s="149"/>
      <c r="AAI114" s="149"/>
      <c r="AAJ114" s="149"/>
      <c r="AAK114" s="149"/>
      <c r="AAL114" s="149"/>
      <c r="AAM114" s="149"/>
      <c r="AAN114" s="149"/>
      <c r="AAO114" s="149"/>
      <c r="AAP114" s="149"/>
      <c r="AAQ114" s="149"/>
      <c r="AAR114" s="149"/>
      <c r="AAS114" s="149"/>
      <c r="AAT114" s="149"/>
      <c r="AAU114" s="149"/>
      <c r="AAV114" s="149"/>
      <c r="AAW114" s="149"/>
      <c r="AAX114" s="149"/>
      <c r="AAY114" s="149"/>
      <c r="AAZ114" s="149"/>
      <c r="ABA114" s="149"/>
      <c r="ABB114" s="149"/>
      <c r="ABC114" s="149"/>
      <c r="ABD114" s="149"/>
      <c r="ABE114" s="149"/>
      <c r="ABF114" s="149"/>
      <c r="ABG114" s="149"/>
      <c r="ABH114" s="149"/>
      <c r="ABI114" s="149"/>
      <c r="ABJ114" s="149"/>
      <c r="ABK114" s="149"/>
      <c r="ABL114" s="149"/>
      <c r="ABM114" s="149"/>
      <c r="ABN114" s="149"/>
      <c r="ABO114" s="149"/>
      <c r="ABP114" s="149"/>
      <c r="ABQ114" s="149"/>
      <c r="ABR114" s="149"/>
      <c r="ABS114" s="149"/>
      <c r="ABT114" s="149"/>
      <c r="ABU114" s="149"/>
      <c r="ABV114" s="149"/>
      <c r="ABW114" s="149"/>
      <c r="ABX114" s="149"/>
      <c r="ABY114" s="149"/>
      <c r="ABZ114" s="149"/>
      <c r="ACA114" s="149"/>
      <c r="ACB114" s="149"/>
      <c r="ACC114" s="149"/>
      <c r="ACD114" s="149"/>
      <c r="ACE114" s="149"/>
      <c r="ACF114" s="149"/>
      <c r="ACG114" s="149"/>
      <c r="ACH114" s="149"/>
      <c r="ACI114" s="149"/>
      <c r="ACJ114" s="149"/>
      <c r="ACK114" s="149"/>
      <c r="ACL114" s="149"/>
      <c r="ACM114" s="149"/>
      <c r="ACN114" s="149"/>
      <c r="ACO114" s="149"/>
      <c r="ACP114" s="149"/>
      <c r="ACQ114" s="149"/>
      <c r="ACR114" s="149"/>
      <c r="ACS114" s="149"/>
      <c r="ACT114" s="149"/>
      <c r="ACU114" s="149"/>
      <c r="ACV114" s="149"/>
      <c r="ACW114" s="149"/>
      <c r="ACX114" s="149"/>
      <c r="ACY114" s="149"/>
      <c r="ACZ114" s="149"/>
      <c r="ADA114" s="149"/>
      <c r="ADB114" s="149"/>
      <c r="ADC114" s="149"/>
      <c r="ADD114" s="149"/>
      <c r="ADE114" s="149"/>
      <c r="ADF114" s="149"/>
      <c r="ADG114" s="149"/>
      <c r="ADH114" s="149"/>
      <c r="ADI114" s="149"/>
      <c r="ADJ114" s="149"/>
      <c r="ADK114" s="149"/>
      <c r="ADL114" s="149"/>
      <c r="ADM114" s="149"/>
      <c r="ADN114" s="149"/>
      <c r="ADO114" s="149"/>
      <c r="ADP114" s="149"/>
      <c r="ADQ114" s="149"/>
      <c r="ADR114" s="149"/>
      <c r="ADS114" s="149"/>
      <c r="ADT114" s="149"/>
      <c r="ADU114" s="149"/>
      <c r="ADV114" s="149"/>
      <c r="ADW114" s="149"/>
      <c r="ADX114" s="149"/>
      <c r="ADY114" s="149"/>
      <c r="ADZ114" s="149"/>
      <c r="AEA114" s="149"/>
      <c r="AEB114" s="149"/>
      <c r="AEC114" s="149"/>
      <c r="AED114" s="149"/>
      <c r="AEE114" s="149"/>
      <c r="AEF114" s="149"/>
      <c r="AEG114" s="149"/>
      <c r="AEH114" s="149"/>
      <c r="AEI114" s="149"/>
      <c r="AEJ114" s="149"/>
      <c r="AEK114" s="149"/>
      <c r="AEL114" s="149"/>
      <c r="AEM114" s="149"/>
      <c r="AEN114" s="149"/>
      <c r="AEO114" s="149"/>
      <c r="AEP114" s="149"/>
      <c r="AEQ114" s="149"/>
      <c r="AER114" s="149"/>
      <c r="AES114" s="149"/>
      <c r="AET114" s="149"/>
      <c r="AEU114" s="149"/>
      <c r="AEV114" s="149"/>
      <c r="AEW114" s="149"/>
      <c r="AEX114" s="149"/>
      <c r="AEY114" s="149"/>
      <c r="AEZ114" s="149"/>
      <c r="AFA114" s="149"/>
      <c r="AFB114" s="149"/>
      <c r="AFC114" s="149"/>
      <c r="AFD114" s="149"/>
      <c r="AFE114" s="149"/>
      <c r="AFF114" s="149"/>
      <c r="AFG114" s="149"/>
      <c r="AFH114" s="149"/>
      <c r="AFI114" s="149"/>
      <c r="AFJ114" s="149"/>
      <c r="AFK114" s="149"/>
      <c r="AFL114" s="149"/>
      <c r="AFM114" s="149"/>
      <c r="AFN114" s="149"/>
      <c r="AFO114" s="149"/>
      <c r="AFP114" s="149"/>
      <c r="AFQ114" s="149"/>
      <c r="AFR114" s="149"/>
      <c r="AFS114" s="149"/>
      <c r="AFT114" s="149"/>
      <c r="AFU114" s="149"/>
      <c r="AFV114" s="149"/>
      <c r="AFW114" s="149"/>
      <c r="AFX114" s="149"/>
      <c r="AFY114" s="149"/>
      <c r="AFZ114" s="149"/>
      <c r="AGA114" s="149"/>
      <c r="AGB114" s="149"/>
      <c r="AGC114" s="149"/>
      <c r="AGD114" s="149"/>
      <c r="AGE114" s="149"/>
      <c r="AGF114" s="149"/>
      <c r="AGG114" s="149"/>
      <c r="AGH114" s="149"/>
      <c r="AGI114" s="149"/>
      <c r="AGJ114" s="149"/>
      <c r="AGK114" s="149"/>
      <c r="AGL114" s="149"/>
      <c r="AGM114" s="149"/>
      <c r="AGN114" s="149"/>
      <c r="AGO114" s="149"/>
      <c r="AGP114" s="149"/>
      <c r="AGQ114" s="149"/>
      <c r="AGR114" s="149"/>
      <c r="AGS114" s="149"/>
      <c r="AGT114" s="149"/>
      <c r="AGU114" s="149"/>
      <c r="AGV114" s="149"/>
      <c r="AGW114" s="149"/>
      <c r="AGX114" s="149"/>
      <c r="AGY114" s="149"/>
      <c r="AGZ114" s="149"/>
      <c r="AHA114" s="149"/>
      <c r="AHB114" s="149"/>
      <c r="AHC114" s="149"/>
      <c r="AHD114" s="149"/>
      <c r="AHE114" s="149"/>
      <c r="AHF114" s="149"/>
      <c r="AHG114" s="149"/>
      <c r="AHH114" s="149"/>
      <c r="AHI114" s="149"/>
      <c r="AHJ114" s="149"/>
      <c r="AHK114" s="149"/>
      <c r="AHL114" s="149"/>
      <c r="AHM114" s="149"/>
      <c r="AHN114" s="149"/>
      <c r="AHO114" s="149"/>
      <c r="AHP114" s="149"/>
      <c r="AHQ114" s="149"/>
      <c r="AHR114" s="149"/>
      <c r="AHS114" s="149"/>
      <c r="AHT114" s="149"/>
      <c r="AHU114" s="149"/>
      <c r="AHV114" s="149"/>
      <c r="AHW114" s="149"/>
      <c r="AHX114" s="149"/>
      <c r="AHY114" s="149"/>
      <c r="AHZ114" s="149"/>
      <c r="AIA114" s="149"/>
      <c r="AIB114" s="149"/>
      <c r="AIC114" s="149"/>
      <c r="AID114" s="149"/>
      <c r="AIE114" s="149"/>
      <c r="AIF114" s="149"/>
      <c r="AIG114" s="149"/>
      <c r="AIH114" s="149"/>
      <c r="AII114" s="149"/>
      <c r="AIJ114" s="149"/>
      <c r="AIK114" s="149"/>
      <c r="AIL114" s="149"/>
      <c r="AIM114" s="149"/>
      <c r="AIN114" s="149"/>
      <c r="AIO114" s="149"/>
      <c r="AIP114" s="149"/>
      <c r="AIQ114" s="149"/>
      <c r="AIR114" s="149"/>
      <c r="AIS114" s="149"/>
      <c r="AIT114" s="149"/>
      <c r="AIU114" s="149"/>
      <c r="AIV114" s="149"/>
      <c r="AIW114" s="149"/>
      <c r="AIX114" s="149"/>
      <c r="AIY114" s="149"/>
      <c r="AIZ114" s="149"/>
      <c r="AJA114" s="149"/>
      <c r="AJB114" s="149"/>
      <c r="AJC114" s="149"/>
      <c r="AJD114" s="149"/>
      <c r="AJE114" s="149"/>
      <c r="AJF114" s="149"/>
      <c r="AJG114" s="149"/>
      <c r="AJH114" s="149"/>
      <c r="AJI114" s="149"/>
      <c r="AJJ114" s="149"/>
      <c r="AJK114" s="149"/>
      <c r="AJL114" s="149"/>
      <c r="AJM114" s="149"/>
      <c r="AJN114" s="149"/>
      <c r="AJO114" s="149"/>
      <c r="AJP114" s="149"/>
      <c r="AJQ114" s="149"/>
      <c r="AJR114" s="149"/>
      <c r="AJS114" s="149"/>
      <c r="AJT114" s="149"/>
      <c r="AJU114" s="149"/>
      <c r="AJV114" s="149"/>
      <c r="AJW114" s="149"/>
      <c r="AJX114" s="149"/>
      <c r="AJY114" s="149"/>
      <c r="AJZ114" s="149"/>
      <c r="AKA114" s="149"/>
      <c r="AKB114" s="149"/>
      <c r="AKC114" s="149"/>
      <c r="AKD114" s="149"/>
      <c r="AKE114" s="149"/>
      <c r="AKF114" s="149"/>
      <c r="AKG114" s="149"/>
      <c r="AKH114" s="149"/>
      <c r="AKI114" s="149"/>
      <c r="AKJ114" s="149"/>
      <c r="AKK114" s="149"/>
      <c r="AKL114" s="149"/>
      <c r="AKM114" s="149"/>
      <c r="AKN114" s="149"/>
      <c r="AKO114" s="149"/>
      <c r="AKP114" s="149"/>
      <c r="AKQ114" s="149"/>
      <c r="AKR114" s="149"/>
      <c r="AKS114" s="149"/>
      <c r="AKT114" s="149"/>
      <c r="AKU114" s="149"/>
      <c r="AKV114" s="149"/>
      <c r="AKW114" s="149"/>
      <c r="AKX114" s="149"/>
      <c r="AKY114" s="149"/>
      <c r="AKZ114" s="149"/>
      <c r="ALA114" s="149"/>
      <c r="ALB114" s="149"/>
      <c r="ALC114" s="149"/>
      <c r="ALD114" s="149"/>
      <c r="ALE114" s="149"/>
      <c r="ALF114" s="149"/>
      <c r="ALG114" s="149"/>
      <c r="ALH114" s="149"/>
      <c r="ALI114" s="149"/>
      <c r="ALJ114" s="149"/>
      <c r="ALK114" s="149"/>
      <c r="ALL114" s="149"/>
      <c r="ALM114" s="149"/>
      <c r="ALN114" s="149"/>
      <c r="ALO114" s="149"/>
      <c r="ALP114" s="149"/>
      <c r="ALQ114" s="149"/>
      <c r="ALR114" s="149"/>
      <c r="ALS114" s="149"/>
      <c r="ALT114" s="149"/>
      <c r="ALU114" s="149"/>
      <c r="ALV114" s="149"/>
      <c r="ALW114" s="149"/>
      <c r="ALX114" s="149"/>
      <c r="ALY114" s="149"/>
      <c r="ALZ114" s="149"/>
      <c r="AMA114" s="149"/>
      <c r="AMB114" s="149"/>
      <c r="AMC114" s="149"/>
      <c r="AMD114" s="149"/>
      <c r="AME114" s="149"/>
      <c r="AMF114" s="149"/>
      <c r="AMG114" s="149"/>
      <c r="AMH114" s="149"/>
      <c r="AMI114" s="149"/>
      <c r="AMJ114" s="149"/>
      <c r="AMK114" s="149"/>
      <c r="AML114" s="149"/>
      <c r="AMM114" s="149"/>
      <c r="AMN114" s="149"/>
      <c r="AMO114" s="149"/>
      <c r="AMP114" s="149"/>
      <c r="AMQ114" s="149"/>
      <c r="AMR114" s="149"/>
      <c r="AMS114" s="149"/>
      <c r="AMT114" s="149"/>
      <c r="AMU114" s="149"/>
      <c r="AMV114" s="149"/>
      <c r="AMW114" s="149"/>
      <c r="AMX114" s="149"/>
      <c r="AMY114" s="149"/>
      <c r="AMZ114" s="149"/>
      <c r="ANA114" s="149"/>
      <c r="ANB114" s="149"/>
      <c r="ANC114" s="149"/>
      <c r="AND114" s="149"/>
      <c r="ANE114" s="149"/>
      <c r="ANF114" s="149"/>
      <c r="ANG114" s="149"/>
      <c r="ANH114" s="149"/>
      <c r="ANI114" s="149"/>
      <c r="ANJ114" s="149"/>
      <c r="ANK114" s="149"/>
      <c r="ANL114" s="149"/>
      <c r="ANM114" s="149"/>
      <c r="ANN114" s="149"/>
      <c r="ANO114" s="149"/>
      <c r="ANP114" s="149"/>
      <c r="ANQ114" s="149"/>
      <c r="ANR114" s="149"/>
      <c r="ANS114" s="149"/>
      <c r="ANT114" s="149"/>
      <c r="ANU114" s="149"/>
      <c r="ANV114" s="149"/>
      <c r="ANW114" s="149"/>
      <c r="ANX114" s="149"/>
      <c r="ANY114" s="149"/>
      <c r="ANZ114" s="149"/>
      <c r="AOA114" s="149"/>
      <c r="AOB114" s="149"/>
      <c r="AOC114" s="149"/>
      <c r="AOD114" s="149"/>
      <c r="AOE114" s="149"/>
      <c r="AOF114" s="149"/>
      <c r="AOG114" s="149"/>
      <c r="AOH114" s="149"/>
      <c r="AOI114" s="149"/>
      <c r="AOJ114" s="149"/>
      <c r="AOK114" s="149"/>
      <c r="AOL114" s="149"/>
      <c r="AOM114" s="149"/>
      <c r="AON114" s="149"/>
      <c r="AOO114" s="149"/>
      <c r="AOP114" s="149"/>
      <c r="AOQ114" s="149"/>
      <c r="AOR114" s="149"/>
      <c r="AOS114" s="149"/>
      <c r="AOT114" s="149"/>
      <c r="AOU114" s="149"/>
      <c r="AOV114" s="149"/>
      <c r="AOW114" s="149"/>
      <c r="AOX114" s="149"/>
      <c r="AOY114" s="149"/>
      <c r="AOZ114" s="149"/>
      <c r="APA114" s="149"/>
      <c r="APB114" s="149"/>
      <c r="APC114" s="149"/>
      <c r="APD114" s="149"/>
      <c r="APE114" s="149"/>
      <c r="APF114" s="149"/>
      <c r="APG114" s="149"/>
      <c r="APH114" s="149"/>
      <c r="API114" s="149"/>
      <c r="APJ114" s="149"/>
      <c r="APK114" s="149"/>
      <c r="APL114" s="149"/>
      <c r="APM114" s="149"/>
      <c r="APN114" s="149"/>
      <c r="APO114" s="149"/>
      <c r="APP114" s="149"/>
      <c r="APQ114" s="149"/>
      <c r="APR114" s="149"/>
      <c r="APS114" s="149"/>
      <c r="APT114" s="149"/>
      <c r="APU114" s="149"/>
      <c r="APV114" s="149"/>
      <c r="APW114" s="149"/>
      <c r="APX114" s="149"/>
      <c r="APY114" s="149"/>
      <c r="APZ114" s="149"/>
      <c r="AQA114" s="149"/>
      <c r="AQB114" s="149"/>
      <c r="AQC114" s="149"/>
      <c r="AQD114" s="149"/>
      <c r="AQE114" s="149"/>
      <c r="AQF114" s="149"/>
      <c r="AQG114" s="149"/>
      <c r="AQH114" s="149"/>
      <c r="AQI114" s="149"/>
      <c r="AQJ114" s="149"/>
      <c r="AQK114" s="149"/>
      <c r="AQL114" s="149"/>
      <c r="AQM114" s="149"/>
      <c r="AQN114" s="149"/>
      <c r="AQO114" s="149"/>
      <c r="AQP114" s="149"/>
      <c r="AQQ114" s="149"/>
      <c r="AQR114" s="149"/>
      <c r="AQS114" s="149"/>
      <c r="AQT114" s="149"/>
      <c r="AQU114" s="149"/>
      <c r="AQV114" s="149"/>
      <c r="AQW114" s="149"/>
      <c r="AQX114" s="149"/>
      <c r="AQY114" s="149"/>
      <c r="AQZ114" s="149"/>
      <c r="ARA114" s="149"/>
      <c r="ARB114" s="149"/>
      <c r="ARC114" s="149"/>
      <c r="ARD114" s="149"/>
      <c r="ARE114" s="149"/>
      <c r="ARF114" s="149"/>
      <c r="ARG114" s="149"/>
      <c r="ARH114" s="149"/>
      <c r="ARI114" s="149"/>
      <c r="ARJ114" s="149"/>
      <c r="ARK114" s="149"/>
      <c r="ARL114" s="149"/>
      <c r="ARM114" s="149"/>
      <c r="ARN114" s="149"/>
      <c r="ARO114" s="149"/>
      <c r="ARP114" s="149"/>
      <c r="ARQ114" s="149"/>
      <c r="ARR114" s="149"/>
      <c r="ARS114" s="149"/>
      <c r="ART114" s="149"/>
      <c r="ARU114" s="149"/>
      <c r="ARV114" s="149"/>
      <c r="ARW114" s="149"/>
      <c r="ARX114" s="149"/>
      <c r="ARY114" s="149"/>
      <c r="ARZ114" s="149"/>
      <c r="ASA114" s="149"/>
      <c r="ASB114" s="149"/>
      <c r="ASC114" s="149"/>
      <c r="ASD114" s="149"/>
      <c r="ASE114" s="149"/>
      <c r="ASF114" s="149"/>
      <c r="ASG114" s="149"/>
      <c r="ASH114" s="149"/>
      <c r="ASI114" s="149"/>
      <c r="ASJ114" s="149"/>
      <c r="ASK114" s="149"/>
      <c r="ASL114" s="149"/>
      <c r="ASM114" s="149"/>
      <c r="ASN114" s="149"/>
      <c r="ASO114" s="149"/>
      <c r="ASP114" s="149"/>
      <c r="ASQ114" s="149"/>
      <c r="ASR114" s="149"/>
      <c r="ASS114" s="149"/>
      <c r="AST114" s="149"/>
      <c r="ASU114" s="149"/>
      <c r="ASV114" s="149"/>
      <c r="ASW114" s="149"/>
      <c r="ASX114" s="149"/>
      <c r="ASY114" s="149"/>
      <c r="ASZ114" s="149"/>
      <c r="ATA114" s="149"/>
      <c r="ATB114" s="149"/>
      <c r="ATC114" s="149"/>
      <c r="ATD114" s="149"/>
      <c r="ATE114" s="149"/>
      <c r="ATF114" s="149"/>
      <c r="ATG114" s="149"/>
      <c r="ATH114" s="149"/>
      <c r="ATI114" s="149"/>
      <c r="ATJ114" s="149"/>
      <c r="ATK114" s="149"/>
      <c r="ATL114" s="149"/>
      <c r="ATM114" s="149"/>
      <c r="ATN114" s="149"/>
      <c r="ATO114" s="149"/>
      <c r="ATP114" s="149"/>
      <c r="ATQ114" s="149"/>
      <c r="ATR114" s="149"/>
      <c r="ATS114" s="149"/>
      <c r="ATT114" s="149"/>
      <c r="ATU114" s="149"/>
      <c r="ATV114" s="149"/>
      <c r="ATW114" s="149"/>
      <c r="ATX114" s="149"/>
      <c r="ATY114" s="149"/>
      <c r="ATZ114" s="149"/>
      <c r="AUA114" s="149"/>
      <c r="AUB114" s="149"/>
      <c r="AUC114" s="149"/>
      <c r="AUD114" s="149"/>
      <c r="AUE114" s="149"/>
      <c r="AUF114" s="149"/>
      <c r="AUG114" s="149"/>
      <c r="AUH114" s="149"/>
      <c r="AUI114" s="149"/>
      <c r="AUJ114" s="149"/>
      <c r="AUK114" s="149"/>
      <c r="AUL114" s="149"/>
      <c r="AUM114" s="149"/>
      <c r="AUN114" s="149"/>
      <c r="AUO114" s="149"/>
      <c r="AUP114" s="149"/>
      <c r="AUQ114" s="149"/>
      <c r="AUR114" s="149"/>
      <c r="AUS114" s="149"/>
      <c r="AUT114" s="149"/>
      <c r="AUU114" s="149"/>
      <c r="AUV114" s="149"/>
      <c r="AUW114" s="149"/>
      <c r="AUX114" s="149"/>
      <c r="AUY114" s="149"/>
      <c r="AUZ114" s="149"/>
      <c r="AVA114" s="149"/>
      <c r="AVB114" s="149"/>
      <c r="AVC114" s="149"/>
      <c r="AVD114" s="149"/>
      <c r="AVE114" s="149"/>
      <c r="AVF114" s="149"/>
      <c r="AVG114" s="149"/>
      <c r="AVH114" s="149"/>
      <c r="AVI114" s="149"/>
      <c r="AVJ114" s="149"/>
      <c r="AVK114" s="149"/>
      <c r="AVL114" s="149"/>
      <c r="AVM114" s="149"/>
      <c r="AVN114" s="149"/>
      <c r="AVO114" s="149"/>
      <c r="AVP114" s="149"/>
      <c r="AVQ114" s="149"/>
      <c r="AVR114" s="149"/>
      <c r="AVS114" s="149"/>
      <c r="AVT114" s="149"/>
      <c r="AVU114" s="149"/>
      <c r="AVV114" s="149"/>
      <c r="AVW114" s="149"/>
      <c r="AVX114" s="149"/>
      <c r="AVY114" s="149"/>
      <c r="AVZ114" s="149"/>
      <c r="AWA114" s="149"/>
      <c r="AWB114" s="149"/>
      <c r="AWC114" s="149"/>
      <c r="AWD114" s="149"/>
    </row>
    <row r="115" spans="1:1278" ht="39.6">
      <c r="A115" s="291" t="s">
        <v>259</v>
      </c>
      <c r="B115" s="315" t="s">
        <v>162</v>
      </c>
      <c r="C115" s="316"/>
      <c r="D115" s="291" t="s">
        <v>905</v>
      </c>
      <c r="E115" s="290" t="s">
        <v>906</v>
      </c>
      <c r="F115" s="291" t="s">
        <v>147</v>
      </c>
      <c r="G115" s="292">
        <v>639</v>
      </c>
      <c r="H115" s="292">
        <v>27.06</v>
      </c>
      <c r="I115" s="293">
        <v>17291.34</v>
      </c>
      <c r="J115" s="275">
        <f t="shared" si="2429"/>
        <v>2.2220338678649422E-4</v>
      </c>
      <c r="K115" s="262"/>
      <c r="L115" s="263">
        <f t="shared" si="2430"/>
        <v>0</v>
      </c>
      <c r="M115" s="262"/>
      <c r="N115" s="263">
        <f t="shared" si="2430"/>
        <v>0</v>
      </c>
      <c r="O115" s="262"/>
      <c r="P115" s="263">
        <f t="shared" ref="P115" si="2527">ROUND(O115*$I115,2)</f>
        <v>0</v>
      </c>
      <c r="Q115" s="262"/>
      <c r="R115" s="263">
        <f t="shared" ref="R115" si="2528">ROUND(Q115*$I115,2)</f>
        <v>0</v>
      </c>
      <c r="S115" s="262"/>
      <c r="T115" s="263">
        <f t="shared" ref="T115" si="2529">ROUND(S115*$I115,2)</f>
        <v>0</v>
      </c>
      <c r="U115" s="262"/>
      <c r="V115" s="263">
        <f t="shared" ref="V115" si="2530">ROUND(U115*$I115,2)</f>
        <v>0</v>
      </c>
      <c r="W115" s="264"/>
      <c r="X115" s="263">
        <f t="shared" ref="X115" si="2531">ROUND(W115*$I115,2)</f>
        <v>0</v>
      </c>
      <c r="Y115" s="264">
        <v>0.3</v>
      </c>
      <c r="Z115" s="263">
        <f t="shared" ref="Z115" si="2532">ROUND(Y115*$I115,2)</f>
        <v>5187.3999999999996</v>
      </c>
      <c r="AA115" s="383">
        <v>0.6</v>
      </c>
      <c r="AB115" s="263">
        <f t="shared" ref="AB115" si="2533">ROUND(AA115*$I115,2)</f>
        <v>10374.799999999999</v>
      </c>
      <c r="AC115" s="383">
        <v>0.1</v>
      </c>
      <c r="AD115" s="263">
        <f t="shared" ref="AD115" si="2534">ROUND(AC115*$I115,2)</f>
        <v>1729.13</v>
      </c>
      <c r="AE115" s="265"/>
      <c r="AF115" s="263">
        <f t="shared" ref="AF115" si="2535">ROUND(AE115*$I115,2)</f>
        <v>0</v>
      </c>
      <c r="AG115" s="266"/>
      <c r="AH115" s="263">
        <f t="shared" ref="AH115" si="2536">ROUND(AG115*$I115,2)</f>
        <v>0</v>
      </c>
      <c r="AI115" s="265"/>
      <c r="AJ115" s="263">
        <f t="shared" ref="AJ115" si="2537">ROUND(AI115*$I115,2)</f>
        <v>0</v>
      </c>
      <c r="AK115" s="265"/>
      <c r="AL115" s="263">
        <f t="shared" ref="AL115" si="2538">ROUND(AK115*$I115,2)</f>
        <v>0</v>
      </c>
      <c r="AM115" s="265"/>
      <c r="AN115" s="263">
        <f t="shared" ref="AN115" si="2539">ROUND(AM115*$I115,2)</f>
        <v>0</v>
      </c>
      <c r="AO115" s="265"/>
      <c r="AP115" s="263">
        <f t="shared" ref="AP115" si="2540">ROUND(AO115*$I115,2)</f>
        <v>0</v>
      </c>
      <c r="AQ115" s="265"/>
      <c r="AR115" s="263">
        <f t="shared" ref="AR115" si="2541">ROUND(AQ115*$I115,2)</f>
        <v>0</v>
      </c>
      <c r="AS115" s="265"/>
      <c r="AT115" s="263">
        <f t="shared" ref="AT115" si="2542">ROUND(AS115*$I115,2)</f>
        <v>0</v>
      </c>
      <c r="AU115" s="265"/>
      <c r="AV115" s="263">
        <f t="shared" ref="AV115" si="2543">ROUND(AU115*$I115,2)</f>
        <v>0</v>
      </c>
      <c r="AW115" s="265"/>
      <c r="AX115" s="263">
        <f t="shared" ref="AX115" si="2544">ROUND(AW115*$I115,2)</f>
        <v>0</v>
      </c>
      <c r="AY115" s="265"/>
      <c r="AZ115" s="263">
        <f t="shared" ref="AZ115" si="2545">ROUND(AY115*$I115,2)</f>
        <v>0</v>
      </c>
      <c r="BA115" s="265"/>
      <c r="BB115" s="263">
        <f t="shared" ref="BB115" si="2546">ROUND(BA115*$I115,2)</f>
        <v>0</v>
      </c>
      <c r="BC115" s="265"/>
      <c r="BD115" s="263">
        <f t="shared" ref="BD115" si="2547">ROUND(BC115*$I115,2)</f>
        <v>0</v>
      </c>
      <c r="BE115" s="264"/>
      <c r="BF115" s="263">
        <f t="shared" ref="BF115" si="2548">ROUND(BE115*$I115,2)</f>
        <v>0</v>
      </c>
      <c r="BG115" s="265"/>
      <c r="BH115" s="263">
        <f t="shared" ref="BH115" si="2549">ROUND(BG115*$I115,2)</f>
        <v>0</v>
      </c>
      <c r="BI115" s="264"/>
      <c r="BJ115" s="263">
        <f t="shared" ref="BJ115" si="2550">ROUND(BI115*$I115,2)</f>
        <v>0</v>
      </c>
      <c r="BK115" s="267"/>
      <c r="BL115" s="263">
        <f t="shared" ref="BL115" si="2551">ROUND(BK115*$I115,2)</f>
        <v>0</v>
      </c>
      <c r="BM115" s="267"/>
      <c r="BN115" s="263">
        <f t="shared" ref="BN115" si="2552">ROUND(BM115*$I115,2)</f>
        <v>0</v>
      </c>
      <c r="BO115" s="267"/>
      <c r="BP115" s="263">
        <f t="shared" ref="BP115" si="2553">ROUND(BO115*$I115,2)</f>
        <v>0</v>
      </c>
      <c r="BQ115" s="267"/>
      <c r="BR115" s="263">
        <f t="shared" ref="BR115" si="2554">ROUND(BQ115*$I115,2)</f>
        <v>0</v>
      </c>
      <c r="BS115" s="267"/>
      <c r="BT115" s="263">
        <f t="shared" ref="BT115" si="2555">ROUND(BS115*$I115,2)</f>
        <v>0</v>
      </c>
      <c r="BU115" s="268"/>
      <c r="BV115" s="263">
        <f t="shared" ref="BV115" si="2556">ROUND(BU115*$I115,2)</f>
        <v>0</v>
      </c>
      <c r="BW115" s="268"/>
      <c r="BX115" s="263">
        <f t="shared" ref="BX115" si="2557">ROUND(BW115*$I115,2)</f>
        <v>0</v>
      </c>
      <c r="BY115" s="268"/>
      <c r="BZ115" s="263">
        <f t="shared" ref="BZ115" si="2558">ROUND(BY115*$I115,2)</f>
        <v>0</v>
      </c>
      <c r="CA115" s="505">
        <f t="shared" si="1640"/>
        <v>1</v>
      </c>
      <c r="CB115" s="504">
        <f t="shared" si="1641"/>
        <v>17291.330000000002</v>
      </c>
      <c r="CC115" s="171">
        <f t="shared" si="1642"/>
        <v>9.9999999983992893E-3</v>
      </c>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49"/>
      <c r="DA115" s="149"/>
      <c r="DB115" s="149"/>
      <c r="DC115" s="149"/>
      <c r="DD115" s="149"/>
      <c r="DE115" s="149"/>
      <c r="DF115" s="149"/>
      <c r="DG115" s="149"/>
      <c r="DH115" s="149"/>
      <c r="DI115" s="149"/>
      <c r="DJ115" s="149"/>
      <c r="DK115" s="149"/>
      <c r="DL115" s="149"/>
      <c r="DM115" s="149"/>
      <c r="DN115" s="149"/>
      <c r="DO115" s="149"/>
      <c r="DP115" s="149"/>
      <c r="DQ115" s="149"/>
      <c r="DR115" s="149"/>
      <c r="DS115" s="149"/>
      <c r="DT115" s="149"/>
      <c r="DU115" s="149"/>
      <c r="DV115" s="149"/>
      <c r="DW115" s="149"/>
      <c r="DX115" s="149"/>
      <c r="DY115" s="149"/>
      <c r="DZ115" s="149"/>
      <c r="EA115" s="149"/>
      <c r="EB115" s="149"/>
      <c r="EC115" s="149"/>
      <c r="ED115" s="149"/>
      <c r="EE115" s="149"/>
      <c r="EF115" s="149"/>
      <c r="EG115" s="149"/>
      <c r="EH115" s="149"/>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49"/>
      <c r="FU115" s="149"/>
      <c r="FV115" s="149"/>
      <c r="FW115" s="149"/>
      <c r="FX115" s="149"/>
      <c r="FY115" s="149"/>
      <c r="FZ115" s="149"/>
      <c r="GA115" s="149"/>
      <c r="GB115" s="149"/>
      <c r="GC115" s="149"/>
      <c r="GD115" s="149"/>
      <c r="GE115" s="149"/>
      <c r="GF115" s="149"/>
      <c r="GG115" s="149"/>
      <c r="GH115" s="149"/>
      <c r="GI115" s="149"/>
      <c r="GJ115" s="149"/>
      <c r="GK115" s="149"/>
      <c r="GL115" s="149"/>
      <c r="GM115" s="149"/>
      <c r="GN115" s="149"/>
      <c r="GO115" s="149"/>
      <c r="GP115" s="149"/>
      <c r="GQ115" s="149"/>
      <c r="GR115" s="149"/>
      <c r="GS115" s="149"/>
      <c r="GT115" s="149"/>
      <c r="GU115" s="149"/>
      <c r="GV115" s="149"/>
      <c r="GW115" s="149"/>
      <c r="GX115" s="149"/>
      <c r="GY115" s="149"/>
      <c r="GZ115" s="149"/>
      <c r="HA115" s="149"/>
      <c r="HB115" s="149"/>
      <c r="HC115" s="149"/>
      <c r="HD115" s="149"/>
      <c r="HE115" s="149"/>
      <c r="HF115" s="149"/>
      <c r="HG115" s="149"/>
      <c r="HH115" s="149"/>
      <c r="HI115" s="149"/>
      <c r="HJ115" s="149"/>
      <c r="HK115" s="149"/>
      <c r="HL115" s="149"/>
      <c r="HM115" s="149"/>
      <c r="HN115" s="149"/>
      <c r="HO115" s="149"/>
      <c r="HP115" s="149"/>
      <c r="HQ115" s="149"/>
      <c r="HR115" s="149"/>
      <c r="HS115" s="149"/>
      <c r="HT115" s="149"/>
      <c r="HU115" s="149"/>
      <c r="HV115" s="149"/>
      <c r="HW115" s="149"/>
      <c r="HX115" s="149"/>
      <c r="HY115" s="149"/>
      <c r="HZ115" s="149"/>
      <c r="IA115" s="149"/>
      <c r="IB115" s="149"/>
      <c r="IC115" s="149"/>
      <c r="ID115" s="149"/>
      <c r="IE115" s="149"/>
      <c r="IF115" s="149"/>
      <c r="IG115" s="149"/>
      <c r="IH115" s="149"/>
      <c r="II115" s="149"/>
      <c r="IJ115" s="149"/>
      <c r="IK115" s="149"/>
      <c r="IL115" s="149"/>
      <c r="IM115" s="149"/>
      <c r="IN115" s="149"/>
      <c r="IO115" s="149"/>
      <c r="IP115" s="149"/>
      <c r="IQ115" s="149"/>
      <c r="IR115" s="149"/>
      <c r="IS115" s="149"/>
      <c r="IT115" s="149"/>
      <c r="IU115" s="149"/>
      <c r="IV115" s="149"/>
      <c r="IW115" s="149"/>
      <c r="IX115" s="149"/>
      <c r="IY115" s="149"/>
      <c r="IZ115" s="149"/>
      <c r="JA115" s="149"/>
      <c r="JB115" s="149"/>
      <c r="JC115" s="149"/>
      <c r="JD115" s="149"/>
      <c r="JE115" s="149"/>
      <c r="JF115" s="149"/>
      <c r="JG115" s="149"/>
      <c r="JH115" s="149"/>
      <c r="JI115" s="149"/>
      <c r="JJ115" s="149"/>
      <c r="JK115" s="149"/>
      <c r="JL115" s="149"/>
      <c r="JM115" s="149"/>
      <c r="JN115" s="149"/>
      <c r="JO115" s="149"/>
      <c r="JP115" s="149"/>
      <c r="JQ115" s="149"/>
      <c r="JR115" s="149"/>
      <c r="JS115" s="149"/>
      <c r="JT115" s="149"/>
      <c r="JU115" s="149"/>
      <c r="JV115" s="149"/>
      <c r="JW115" s="149"/>
      <c r="JX115" s="149"/>
      <c r="JY115" s="149"/>
      <c r="JZ115" s="149"/>
      <c r="KA115" s="149"/>
      <c r="KB115" s="149"/>
      <c r="KC115" s="149"/>
      <c r="KD115" s="149"/>
      <c r="KE115" s="149"/>
      <c r="KF115" s="149"/>
      <c r="KG115" s="149"/>
      <c r="KH115" s="149"/>
      <c r="KI115" s="149"/>
      <c r="KJ115" s="149"/>
      <c r="KK115" s="149"/>
      <c r="KL115" s="149"/>
      <c r="KM115" s="149"/>
      <c r="KN115" s="149"/>
      <c r="KO115" s="149"/>
      <c r="KP115" s="149"/>
      <c r="KQ115" s="149"/>
      <c r="KR115" s="149"/>
      <c r="KS115" s="149"/>
      <c r="KT115" s="149"/>
      <c r="KU115" s="149"/>
      <c r="KV115" s="149"/>
      <c r="KW115" s="149"/>
      <c r="KX115" s="149"/>
      <c r="KY115" s="149"/>
      <c r="KZ115" s="149"/>
      <c r="LA115" s="149"/>
      <c r="LB115" s="149"/>
      <c r="LC115" s="149"/>
      <c r="LD115" s="149"/>
      <c r="LE115" s="149"/>
      <c r="LF115" s="149"/>
      <c r="LG115" s="149"/>
      <c r="LH115" s="149"/>
      <c r="LI115" s="149"/>
      <c r="LJ115" s="149"/>
      <c r="LK115" s="149"/>
      <c r="LL115" s="149"/>
      <c r="LM115" s="149"/>
      <c r="LN115" s="149"/>
      <c r="LO115" s="149"/>
      <c r="LP115" s="149"/>
      <c r="LQ115" s="149"/>
      <c r="LR115" s="149"/>
      <c r="LS115" s="149"/>
      <c r="LT115" s="149"/>
      <c r="LU115" s="149"/>
      <c r="LV115" s="149"/>
      <c r="LW115" s="149"/>
      <c r="LX115" s="149"/>
      <c r="LY115" s="149"/>
      <c r="LZ115" s="149"/>
      <c r="MA115" s="149"/>
      <c r="MB115" s="149"/>
      <c r="MC115" s="149"/>
      <c r="MD115" s="149"/>
      <c r="ME115" s="149"/>
      <c r="MF115" s="149"/>
      <c r="MG115" s="149"/>
      <c r="MH115" s="149"/>
      <c r="MI115" s="149"/>
      <c r="MJ115" s="149"/>
      <c r="MK115" s="149"/>
      <c r="ML115" s="149"/>
      <c r="MM115" s="149"/>
      <c r="MN115" s="149"/>
      <c r="MO115" s="149"/>
      <c r="MP115" s="149"/>
      <c r="MQ115" s="149"/>
      <c r="MR115" s="149"/>
      <c r="MS115" s="149"/>
      <c r="MT115" s="149"/>
      <c r="MU115" s="149"/>
      <c r="MV115" s="149"/>
      <c r="MW115" s="149"/>
      <c r="MX115" s="149"/>
      <c r="MY115" s="149"/>
      <c r="MZ115" s="149"/>
      <c r="NA115" s="149"/>
      <c r="NB115" s="149"/>
      <c r="NC115" s="149"/>
      <c r="ND115" s="149"/>
      <c r="NE115" s="149"/>
      <c r="NF115" s="149"/>
      <c r="NG115" s="149"/>
      <c r="NH115" s="149"/>
      <c r="NI115" s="149"/>
      <c r="NJ115" s="149"/>
      <c r="NK115" s="149"/>
      <c r="NL115" s="149"/>
      <c r="NM115" s="149"/>
      <c r="NN115" s="149"/>
      <c r="NO115" s="149"/>
      <c r="NP115" s="149"/>
      <c r="NQ115" s="149"/>
      <c r="NR115" s="149"/>
      <c r="NS115" s="149"/>
      <c r="NT115" s="149"/>
      <c r="NU115" s="149"/>
      <c r="NV115" s="149"/>
      <c r="NW115" s="149"/>
      <c r="NX115" s="149"/>
      <c r="NY115" s="149"/>
      <c r="NZ115" s="149"/>
      <c r="OA115" s="149"/>
      <c r="OB115" s="149"/>
      <c r="OC115" s="149"/>
      <c r="OD115" s="149"/>
      <c r="OE115" s="149"/>
      <c r="OF115" s="149"/>
      <c r="OG115" s="149"/>
      <c r="OH115" s="149"/>
      <c r="OI115" s="149"/>
      <c r="OJ115" s="149"/>
      <c r="OK115" s="149"/>
      <c r="OL115" s="149"/>
      <c r="OM115" s="149"/>
      <c r="ON115" s="149"/>
      <c r="OO115" s="149"/>
      <c r="OP115" s="149"/>
      <c r="OQ115" s="149"/>
      <c r="OR115" s="149"/>
      <c r="OS115" s="149"/>
      <c r="OT115" s="149"/>
      <c r="OU115" s="149"/>
      <c r="OV115" s="149"/>
      <c r="OW115" s="149"/>
      <c r="OX115" s="149"/>
      <c r="OY115" s="149"/>
      <c r="OZ115" s="149"/>
      <c r="PA115" s="149"/>
      <c r="PB115" s="149"/>
      <c r="PC115" s="149"/>
      <c r="PD115" s="149"/>
      <c r="PE115" s="149"/>
      <c r="PF115" s="149"/>
      <c r="PG115" s="149"/>
      <c r="PH115" s="149"/>
      <c r="PI115" s="149"/>
      <c r="PJ115" s="149"/>
      <c r="PK115" s="149"/>
      <c r="PL115" s="149"/>
      <c r="PM115" s="149"/>
      <c r="PN115" s="149"/>
      <c r="PO115" s="149"/>
      <c r="PP115" s="149"/>
      <c r="PQ115" s="149"/>
      <c r="PR115" s="149"/>
      <c r="PS115" s="149"/>
      <c r="PT115" s="149"/>
      <c r="PU115" s="149"/>
      <c r="PV115" s="149"/>
      <c r="PW115" s="149"/>
      <c r="PX115" s="149"/>
      <c r="PY115" s="149"/>
      <c r="PZ115" s="149"/>
      <c r="QA115" s="149"/>
      <c r="QB115" s="149"/>
      <c r="QC115" s="149"/>
      <c r="QD115" s="149"/>
      <c r="QE115" s="149"/>
      <c r="QF115" s="149"/>
      <c r="QG115" s="149"/>
      <c r="QH115" s="149"/>
      <c r="QI115" s="149"/>
      <c r="QJ115" s="149"/>
      <c r="QK115" s="149"/>
      <c r="QL115" s="149"/>
      <c r="QM115" s="149"/>
      <c r="QN115" s="149"/>
      <c r="QO115" s="149"/>
      <c r="QP115" s="149"/>
      <c r="QQ115" s="149"/>
      <c r="QR115" s="149"/>
      <c r="QS115" s="149"/>
      <c r="QT115" s="149"/>
      <c r="QU115" s="149"/>
      <c r="QV115" s="149"/>
      <c r="QW115" s="149"/>
      <c r="QX115" s="149"/>
      <c r="QY115" s="149"/>
      <c r="QZ115" s="149"/>
      <c r="RA115" s="149"/>
      <c r="RB115" s="149"/>
      <c r="RC115" s="149"/>
      <c r="RD115" s="149"/>
      <c r="RE115" s="149"/>
      <c r="RF115" s="149"/>
      <c r="RG115" s="149"/>
      <c r="RH115" s="149"/>
      <c r="RI115" s="149"/>
      <c r="RJ115" s="149"/>
      <c r="RK115" s="149"/>
      <c r="RL115" s="149"/>
      <c r="RM115" s="149"/>
      <c r="RN115" s="149"/>
      <c r="RO115" s="149"/>
      <c r="RP115" s="149"/>
      <c r="RQ115" s="149"/>
      <c r="RR115" s="149"/>
      <c r="RS115" s="149"/>
      <c r="RT115" s="149"/>
      <c r="RU115" s="149"/>
      <c r="RV115" s="149"/>
      <c r="RW115" s="149"/>
      <c r="RX115" s="149"/>
      <c r="RY115" s="149"/>
      <c r="RZ115" s="149"/>
      <c r="SA115" s="149"/>
      <c r="SB115" s="149"/>
      <c r="SC115" s="149"/>
      <c r="SD115" s="149"/>
      <c r="SE115" s="149"/>
      <c r="SF115" s="149"/>
      <c r="SG115" s="149"/>
      <c r="SH115" s="149"/>
      <c r="SI115" s="149"/>
      <c r="SJ115" s="149"/>
      <c r="SK115" s="149"/>
      <c r="SL115" s="149"/>
      <c r="SM115" s="149"/>
      <c r="SN115" s="149"/>
      <c r="SO115" s="149"/>
      <c r="SP115" s="149"/>
      <c r="SQ115" s="149"/>
      <c r="SR115" s="149"/>
      <c r="SS115" s="149"/>
      <c r="ST115" s="149"/>
      <c r="SU115" s="149"/>
      <c r="SV115" s="149"/>
      <c r="SW115" s="149"/>
      <c r="SX115" s="149"/>
      <c r="SY115" s="149"/>
      <c r="SZ115" s="149"/>
      <c r="TA115" s="149"/>
      <c r="TB115" s="149"/>
      <c r="TC115" s="149"/>
      <c r="TD115" s="149"/>
      <c r="TE115" s="149"/>
      <c r="TF115" s="149"/>
      <c r="TG115" s="149"/>
      <c r="TH115" s="149"/>
      <c r="TI115" s="149"/>
      <c r="TJ115" s="149"/>
      <c r="TK115" s="149"/>
      <c r="TL115" s="149"/>
      <c r="TM115" s="149"/>
      <c r="TN115" s="149"/>
      <c r="TO115" s="149"/>
      <c r="TP115" s="149"/>
      <c r="TQ115" s="149"/>
      <c r="TR115" s="149"/>
      <c r="TS115" s="149"/>
      <c r="TT115" s="149"/>
      <c r="TU115" s="149"/>
      <c r="TV115" s="149"/>
      <c r="TW115" s="149"/>
      <c r="TX115" s="149"/>
      <c r="TY115" s="149"/>
      <c r="TZ115" s="149"/>
      <c r="UA115" s="149"/>
      <c r="UB115" s="149"/>
      <c r="UC115" s="149"/>
      <c r="UD115" s="149"/>
      <c r="UE115" s="149"/>
      <c r="UF115" s="149"/>
      <c r="UG115" s="149"/>
      <c r="UH115" s="149"/>
      <c r="UI115" s="149"/>
      <c r="UJ115" s="149"/>
      <c r="UK115" s="149"/>
      <c r="UL115" s="149"/>
      <c r="UM115" s="149"/>
      <c r="UN115" s="149"/>
      <c r="UO115" s="149"/>
      <c r="UP115" s="149"/>
      <c r="UQ115" s="149"/>
      <c r="UR115" s="149"/>
      <c r="US115" s="149"/>
      <c r="UT115" s="149"/>
      <c r="UU115" s="149"/>
      <c r="UV115" s="149"/>
      <c r="UW115" s="149"/>
      <c r="UX115" s="149"/>
      <c r="UY115" s="149"/>
      <c r="UZ115" s="149"/>
      <c r="VA115" s="149"/>
      <c r="VB115" s="149"/>
      <c r="VC115" s="149"/>
      <c r="VD115" s="149"/>
      <c r="VE115" s="149"/>
      <c r="VF115" s="149"/>
      <c r="VG115" s="149"/>
      <c r="VH115" s="149"/>
      <c r="VI115" s="149"/>
      <c r="VJ115" s="149"/>
      <c r="VK115" s="149"/>
      <c r="VL115" s="149"/>
      <c r="VM115" s="149"/>
      <c r="VN115" s="149"/>
      <c r="VO115" s="149"/>
      <c r="VP115" s="149"/>
      <c r="VQ115" s="149"/>
      <c r="VR115" s="149"/>
      <c r="VS115" s="149"/>
      <c r="VT115" s="149"/>
      <c r="VU115" s="149"/>
      <c r="VV115" s="149"/>
      <c r="VW115" s="149"/>
      <c r="VX115" s="149"/>
      <c r="VY115" s="149"/>
      <c r="VZ115" s="149"/>
      <c r="WA115" s="149"/>
      <c r="WB115" s="149"/>
      <c r="WC115" s="149"/>
      <c r="WD115" s="149"/>
      <c r="WE115" s="149"/>
      <c r="WF115" s="149"/>
      <c r="WG115" s="149"/>
      <c r="WH115" s="149"/>
      <c r="WI115" s="149"/>
      <c r="WJ115" s="149"/>
      <c r="WK115" s="149"/>
      <c r="WL115" s="149"/>
      <c r="WM115" s="149"/>
      <c r="WN115" s="149"/>
      <c r="WO115" s="149"/>
      <c r="WP115" s="149"/>
      <c r="WQ115" s="149"/>
      <c r="WR115" s="149"/>
      <c r="WS115" s="149"/>
      <c r="WT115" s="149"/>
      <c r="WU115" s="149"/>
      <c r="WV115" s="149"/>
      <c r="WW115" s="149"/>
      <c r="WX115" s="149"/>
      <c r="WY115" s="149"/>
      <c r="WZ115" s="149"/>
      <c r="XA115" s="149"/>
      <c r="XB115" s="149"/>
      <c r="XC115" s="149"/>
      <c r="XD115" s="149"/>
      <c r="XE115" s="149"/>
      <c r="XF115" s="149"/>
      <c r="XG115" s="149"/>
      <c r="XH115" s="149"/>
      <c r="XI115" s="149"/>
      <c r="XJ115" s="149"/>
      <c r="XK115" s="149"/>
      <c r="XL115" s="149"/>
      <c r="XM115" s="149"/>
      <c r="XN115" s="149"/>
      <c r="XO115" s="149"/>
      <c r="XP115" s="149"/>
      <c r="XQ115" s="149"/>
      <c r="XR115" s="149"/>
      <c r="XS115" s="149"/>
      <c r="XT115" s="149"/>
      <c r="XU115" s="149"/>
      <c r="XV115" s="149"/>
      <c r="XW115" s="149"/>
      <c r="XX115" s="149"/>
      <c r="XY115" s="149"/>
      <c r="XZ115" s="149"/>
      <c r="YA115" s="149"/>
      <c r="YB115" s="149"/>
      <c r="YC115" s="149"/>
      <c r="YD115" s="149"/>
      <c r="YE115" s="149"/>
      <c r="YF115" s="149"/>
      <c r="YG115" s="149"/>
      <c r="YH115" s="149"/>
      <c r="YI115" s="149"/>
      <c r="YJ115" s="149"/>
      <c r="YK115" s="149"/>
      <c r="YL115" s="149"/>
      <c r="YM115" s="149"/>
      <c r="YN115" s="149"/>
      <c r="YO115" s="149"/>
      <c r="YP115" s="149"/>
      <c r="YQ115" s="149"/>
      <c r="YR115" s="149"/>
      <c r="YS115" s="149"/>
      <c r="YT115" s="149"/>
      <c r="YU115" s="149"/>
      <c r="YV115" s="149"/>
      <c r="YW115" s="149"/>
      <c r="YX115" s="149"/>
      <c r="YY115" s="149"/>
      <c r="YZ115" s="149"/>
      <c r="ZA115" s="149"/>
      <c r="ZB115" s="149"/>
      <c r="ZC115" s="149"/>
      <c r="ZD115" s="149"/>
      <c r="ZE115" s="149"/>
      <c r="ZF115" s="149"/>
      <c r="ZG115" s="149"/>
      <c r="ZH115" s="149"/>
      <c r="ZI115" s="149"/>
      <c r="ZJ115" s="149"/>
      <c r="ZK115" s="149"/>
      <c r="ZL115" s="149"/>
      <c r="ZM115" s="149"/>
      <c r="ZN115" s="149"/>
      <c r="ZO115" s="149"/>
      <c r="ZP115" s="149"/>
      <c r="ZQ115" s="149"/>
      <c r="ZR115" s="149"/>
      <c r="ZS115" s="149"/>
      <c r="ZT115" s="149"/>
      <c r="ZU115" s="149"/>
      <c r="ZV115" s="149"/>
      <c r="ZW115" s="149"/>
      <c r="ZX115" s="149"/>
      <c r="ZY115" s="149"/>
      <c r="ZZ115" s="149"/>
      <c r="AAA115" s="149"/>
      <c r="AAB115" s="149"/>
      <c r="AAC115" s="149"/>
      <c r="AAD115" s="149"/>
      <c r="AAE115" s="149"/>
      <c r="AAF115" s="149"/>
      <c r="AAG115" s="149"/>
      <c r="AAH115" s="149"/>
      <c r="AAI115" s="149"/>
      <c r="AAJ115" s="149"/>
      <c r="AAK115" s="149"/>
      <c r="AAL115" s="149"/>
      <c r="AAM115" s="149"/>
      <c r="AAN115" s="149"/>
      <c r="AAO115" s="149"/>
      <c r="AAP115" s="149"/>
      <c r="AAQ115" s="149"/>
      <c r="AAR115" s="149"/>
      <c r="AAS115" s="149"/>
      <c r="AAT115" s="149"/>
      <c r="AAU115" s="149"/>
      <c r="AAV115" s="149"/>
      <c r="AAW115" s="149"/>
      <c r="AAX115" s="149"/>
      <c r="AAY115" s="149"/>
      <c r="AAZ115" s="149"/>
      <c r="ABA115" s="149"/>
      <c r="ABB115" s="149"/>
      <c r="ABC115" s="149"/>
      <c r="ABD115" s="149"/>
      <c r="ABE115" s="149"/>
      <c r="ABF115" s="149"/>
      <c r="ABG115" s="149"/>
      <c r="ABH115" s="149"/>
      <c r="ABI115" s="149"/>
      <c r="ABJ115" s="149"/>
      <c r="ABK115" s="149"/>
      <c r="ABL115" s="149"/>
      <c r="ABM115" s="149"/>
      <c r="ABN115" s="149"/>
      <c r="ABO115" s="149"/>
      <c r="ABP115" s="149"/>
      <c r="ABQ115" s="149"/>
      <c r="ABR115" s="149"/>
      <c r="ABS115" s="149"/>
      <c r="ABT115" s="149"/>
      <c r="ABU115" s="149"/>
      <c r="ABV115" s="149"/>
      <c r="ABW115" s="149"/>
      <c r="ABX115" s="149"/>
      <c r="ABY115" s="149"/>
      <c r="ABZ115" s="149"/>
      <c r="ACA115" s="149"/>
      <c r="ACB115" s="149"/>
      <c r="ACC115" s="149"/>
      <c r="ACD115" s="149"/>
      <c r="ACE115" s="149"/>
      <c r="ACF115" s="149"/>
      <c r="ACG115" s="149"/>
      <c r="ACH115" s="149"/>
      <c r="ACI115" s="149"/>
      <c r="ACJ115" s="149"/>
      <c r="ACK115" s="149"/>
      <c r="ACL115" s="149"/>
      <c r="ACM115" s="149"/>
      <c r="ACN115" s="149"/>
      <c r="ACO115" s="149"/>
      <c r="ACP115" s="149"/>
      <c r="ACQ115" s="149"/>
      <c r="ACR115" s="149"/>
      <c r="ACS115" s="149"/>
      <c r="ACT115" s="149"/>
      <c r="ACU115" s="149"/>
      <c r="ACV115" s="149"/>
      <c r="ACW115" s="149"/>
      <c r="ACX115" s="149"/>
      <c r="ACY115" s="149"/>
      <c r="ACZ115" s="149"/>
      <c r="ADA115" s="149"/>
      <c r="ADB115" s="149"/>
      <c r="ADC115" s="149"/>
      <c r="ADD115" s="149"/>
      <c r="ADE115" s="149"/>
      <c r="ADF115" s="149"/>
      <c r="ADG115" s="149"/>
      <c r="ADH115" s="149"/>
      <c r="ADI115" s="149"/>
      <c r="ADJ115" s="149"/>
      <c r="ADK115" s="149"/>
      <c r="ADL115" s="149"/>
      <c r="ADM115" s="149"/>
      <c r="ADN115" s="149"/>
      <c r="ADO115" s="149"/>
      <c r="ADP115" s="149"/>
      <c r="ADQ115" s="149"/>
      <c r="ADR115" s="149"/>
      <c r="ADS115" s="149"/>
      <c r="ADT115" s="149"/>
      <c r="ADU115" s="149"/>
      <c r="ADV115" s="149"/>
      <c r="ADW115" s="149"/>
      <c r="ADX115" s="149"/>
      <c r="ADY115" s="149"/>
      <c r="ADZ115" s="149"/>
      <c r="AEA115" s="149"/>
      <c r="AEB115" s="149"/>
      <c r="AEC115" s="149"/>
      <c r="AED115" s="149"/>
      <c r="AEE115" s="149"/>
      <c r="AEF115" s="149"/>
      <c r="AEG115" s="149"/>
      <c r="AEH115" s="149"/>
      <c r="AEI115" s="149"/>
      <c r="AEJ115" s="149"/>
      <c r="AEK115" s="149"/>
      <c r="AEL115" s="149"/>
      <c r="AEM115" s="149"/>
      <c r="AEN115" s="149"/>
      <c r="AEO115" s="149"/>
      <c r="AEP115" s="149"/>
      <c r="AEQ115" s="149"/>
      <c r="AER115" s="149"/>
      <c r="AES115" s="149"/>
      <c r="AET115" s="149"/>
      <c r="AEU115" s="149"/>
      <c r="AEV115" s="149"/>
      <c r="AEW115" s="149"/>
      <c r="AEX115" s="149"/>
      <c r="AEY115" s="149"/>
      <c r="AEZ115" s="149"/>
      <c r="AFA115" s="149"/>
      <c r="AFB115" s="149"/>
      <c r="AFC115" s="149"/>
      <c r="AFD115" s="149"/>
      <c r="AFE115" s="149"/>
      <c r="AFF115" s="149"/>
      <c r="AFG115" s="149"/>
      <c r="AFH115" s="149"/>
      <c r="AFI115" s="149"/>
      <c r="AFJ115" s="149"/>
      <c r="AFK115" s="149"/>
      <c r="AFL115" s="149"/>
      <c r="AFM115" s="149"/>
      <c r="AFN115" s="149"/>
      <c r="AFO115" s="149"/>
      <c r="AFP115" s="149"/>
      <c r="AFQ115" s="149"/>
      <c r="AFR115" s="149"/>
      <c r="AFS115" s="149"/>
      <c r="AFT115" s="149"/>
      <c r="AFU115" s="149"/>
      <c r="AFV115" s="149"/>
      <c r="AFW115" s="149"/>
      <c r="AFX115" s="149"/>
      <c r="AFY115" s="149"/>
      <c r="AFZ115" s="149"/>
      <c r="AGA115" s="149"/>
      <c r="AGB115" s="149"/>
      <c r="AGC115" s="149"/>
      <c r="AGD115" s="149"/>
      <c r="AGE115" s="149"/>
      <c r="AGF115" s="149"/>
      <c r="AGG115" s="149"/>
      <c r="AGH115" s="149"/>
      <c r="AGI115" s="149"/>
      <c r="AGJ115" s="149"/>
      <c r="AGK115" s="149"/>
      <c r="AGL115" s="149"/>
      <c r="AGM115" s="149"/>
      <c r="AGN115" s="149"/>
      <c r="AGO115" s="149"/>
      <c r="AGP115" s="149"/>
      <c r="AGQ115" s="149"/>
      <c r="AGR115" s="149"/>
      <c r="AGS115" s="149"/>
      <c r="AGT115" s="149"/>
      <c r="AGU115" s="149"/>
      <c r="AGV115" s="149"/>
      <c r="AGW115" s="149"/>
      <c r="AGX115" s="149"/>
      <c r="AGY115" s="149"/>
      <c r="AGZ115" s="149"/>
      <c r="AHA115" s="149"/>
      <c r="AHB115" s="149"/>
      <c r="AHC115" s="149"/>
      <c r="AHD115" s="149"/>
      <c r="AHE115" s="149"/>
      <c r="AHF115" s="149"/>
      <c r="AHG115" s="149"/>
      <c r="AHH115" s="149"/>
      <c r="AHI115" s="149"/>
      <c r="AHJ115" s="149"/>
      <c r="AHK115" s="149"/>
      <c r="AHL115" s="149"/>
      <c r="AHM115" s="149"/>
      <c r="AHN115" s="149"/>
      <c r="AHO115" s="149"/>
      <c r="AHP115" s="149"/>
      <c r="AHQ115" s="149"/>
      <c r="AHR115" s="149"/>
      <c r="AHS115" s="149"/>
      <c r="AHT115" s="149"/>
      <c r="AHU115" s="149"/>
      <c r="AHV115" s="149"/>
      <c r="AHW115" s="149"/>
      <c r="AHX115" s="149"/>
      <c r="AHY115" s="149"/>
      <c r="AHZ115" s="149"/>
      <c r="AIA115" s="149"/>
      <c r="AIB115" s="149"/>
      <c r="AIC115" s="149"/>
      <c r="AID115" s="149"/>
      <c r="AIE115" s="149"/>
      <c r="AIF115" s="149"/>
      <c r="AIG115" s="149"/>
      <c r="AIH115" s="149"/>
      <c r="AII115" s="149"/>
      <c r="AIJ115" s="149"/>
      <c r="AIK115" s="149"/>
      <c r="AIL115" s="149"/>
      <c r="AIM115" s="149"/>
      <c r="AIN115" s="149"/>
      <c r="AIO115" s="149"/>
      <c r="AIP115" s="149"/>
      <c r="AIQ115" s="149"/>
      <c r="AIR115" s="149"/>
      <c r="AIS115" s="149"/>
      <c r="AIT115" s="149"/>
      <c r="AIU115" s="149"/>
      <c r="AIV115" s="149"/>
      <c r="AIW115" s="149"/>
      <c r="AIX115" s="149"/>
      <c r="AIY115" s="149"/>
      <c r="AIZ115" s="149"/>
      <c r="AJA115" s="149"/>
      <c r="AJB115" s="149"/>
      <c r="AJC115" s="149"/>
      <c r="AJD115" s="149"/>
      <c r="AJE115" s="149"/>
      <c r="AJF115" s="149"/>
      <c r="AJG115" s="149"/>
      <c r="AJH115" s="149"/>
      <c r="AJI115" s="149"/>
      <c r="AJJ115" s="149"/>
      <c r="AJK115" s="149"/>
      <c r="AJL115" s="149"/>
      <c r="AJM115" s="149"/>
      <c r="AJN115" s="149"/>
      <c r="AJO115" s="149"/>
      <c r="AJP115" s="149"/>
      <c r="AJQ115" s="149"/>
      <c r="AJR115" s="149"/>
      <c r="AJS115" s="149"/>
      <c r="AJT115" s="149"/>
      <c r="AJU115" s="149"/>
      <c r="AJV115" s="149"/>
      <c r="AJW115" s="149"/>
      <c r="AJX115" s="149"/>
      <c r="AJY115" s="149"/>
      <c r="AJZ115" s="149"/>
      <c r="AKA115" s="149"/>
      <c r="AKB115" s="149"/>
      <c r="AKC115" s="149"/>
      <c r="AKD115" s="149"/>
      <c r="AKE115" s="149"/>
      <c r="AKF115" s="149"/>
      <c r="AKG115" s="149"/>
      <c r="AKH115" s="149"/>
      <c r="AKI115" s="149"/>
      <c r="AKJ115" s="149"/>
      <c r="AKK115" s="149"/>
      <c r="AKL115" s="149"/>
      <c r="AKM115" s="149"/>
      <c r="AKN115" s="149"/>
      <c r="AKO115" s="149"/>
      <c r="AKP115" s="149"/>
      <c r="AKQ115" s="149"/>
      <c r="AKR115" s="149"/>
      <c r="AKS115" s="149"/>
      <c r="AKT115" s="149"/>
      <c r="AKU115" s="149"/>
      <c r="AKV115" s="149"/>
      <c r="AKW115" s="149"/>
      <c r="AKX115" s="149"/>
      <c r="AKY115" s="149"/>
      <c r="AKZ115" s="149"/>
      <c r="ALA115" s="149"/>
      <c r="ALB115" s="149"/>
      <c r="ALC115" s="149"/>
      <c r="ALD115" s="149"/>
      <c r="ALE115" s="149"/>
      <c r="ALF115" s="149"/>
      <c r="ALG115" s="149"/>
      <c r="ALH115" s="149"/>
      <c r="ALI115" s="149"/>
      <c r="ALJ115" s="149"/>
      <c r="ALK115" s="149"/>
      <c r="ALL115" s="149"/>
      <c r="ALM115" s="149"/>
      <c r="ALN115" s="149"/>
      <c r="ALO115" s="149"/>
      <c r="ALP115" s="149"/>
      <c r="ALQ115" s="149"/>
      <c r="ALR115" s="149"/>
      <c r="ALS115" s="149"/>
      <c r="ALT115" s="149"/>
      <c r="ALU115" s="149"/>
      <c r="ALV115" s="149"/>
      <c r="ALW115" s="149"/>
      <c r="ALX115" s="149"/>
      <c r="ALY115" s="149"/>
      <c r="ALZ115" s="149"/>
      <c r="AMA115" s="149"/>
      <c r="AMB115" s="149"/>
      <c r="AMC115" s="149"/>
      <c r="AMD115" s="149"/>
      <c r="AME115" s="149"/>
      <c r="AMF115" s="149"/>
      <c r="AMG115" s="149"/>
      <c r="AMH115" s="149"/>
      <c r="AMI115" s="149"/>
      <c r="AMJ115" s="149"/>
      <c r="AMK115" s="149"/>
      <c r="AML115" s="149"/>
      <c r="AMM115" s="149"/>
      <c r="AMN115" s="149"/>
      <c r="AMO115" s="149"/>
      <c r="AMP115" s="149"/>
      <c r="AMQ115" s="149"/>
      <c r="AMR115" s="149"/>
      <c r="AMS115" s="149"/>
      <c r="AMT115" s="149"/>
      <c r="AMU115" s="149"/>
      <c r="AMV115" s="149"/>
      <c r="AMW115" s="149"/>
      <c r="AMX115" s="149"/>
      <c r="AMY115" s="149"/>
      <c r="AMZ115" s="149"/>
      <c r="ANA115" s="149"/>
      <c r="ANB115" s="149"/>
      <c r="ANC115" s="149"/>
      <c r="AND115" s="149"/>
      <c r="ANE115" s="149"/>
      <c r="ANF115" s="149"/>
      <c r="ANG115" s="149"/>
      <c r="ANH115" s="149"/>
      <c r="ANI115" s="149"/>
      <c r="ANJ115" s="149"/>
      <c r="ANK115" s="149"/>
      <c r="ANL115" s="149"/>
      <c r="ANM115" s="149"/>
      <c r="ANN115" s="149"/>
      <c r="ANO115" s="149"/>
      <c r="ANP115" s="149"/>
      <c r="ANQ115" s="149"/>
      <c r="ANR115" s="149"/>
      <c r="ANS115" s="149"/>
      <c r="ANT115" s="149"/>
      <c r="ANU115" s="149"/>
      <c r="ANV115" s="149"/>
      <c r="ANW115" s="149"/>
      <c r="ANX115" s="149"/>
      <c r="ANY115" s="149"/>
      <c r="ANZ115" s="149"/>
      <c r="AOA115" s="149"/>
      <c r="AOB115" s="149"/>
      <c r="AOC115" s="149"/>
      <c r="AOD115" s="149"/>
      <c r="AOE115" s="149"/>
      <c r="AOF115" s="149"/>
      <c r="AOG115" s="149"/>
      <c r="AOH115" s="149"/>
      <c r="AOI115" s="149"/>
      <c r="AOJ115" s="149"/>
      <c r="AOK115" s="149"/>
      <c r="AOL115" s="149"/>
      <c r="AOM115" s="149"/>
      <c r="AON115" s="149"/>
      <c r="AOO115" s="149"/>
      <c r="AOP115" s="149"/>
      <c r="AOQ115" s="149"/>
      <c r="AOR115" s="149"/>
      <c r="AOS115" s="149"/>
      <c r="AOT115" s="149"/>
      <c r="AOU115" s="149"/>
      <c r="AOV115" s="149"/>
      <c r="AOW115" s="149"/>
      <c r="AOX115" s="149"/>
      <c r="AOY115" s="149"/>
      <c r="AOZ115" s="149"/>
      <c r="APA115" s="149"/>
      <c r="APB115" s="149"/>
      <c r="APC115" s="149"/>
      <c r="APD115" s="149"/>
      <c r="APE115" s="149"/>
      <c r="APF115" s="149"/>
      <c r="APG115" s="149"/>
      <c r="APH115" s="149"/>
      <c r="API115" s="149"/>
      <c r="APJ115" s="149"/>
      <c r="APK115" s="149"/>
      <c r="APL115" s="149"/>
      <c r="APM115" s="149"/>
      <c r="APN115" s="149"/>
      <c r="APO115" s="149"/>
      <c r="APP115" s="149"/>
      <c r="APQ115" s="149"/>
      <c r="APR115" s="149"/>
      <c r="APS115" s="149"/>
      <c r="APT115" s="149"/>
      <c r="APU115" s="149"/>
      <c r="APV115" s="149"/>
      <c r="APW115" s="149"/>
      <c r="APX115" s="149"/>
      <c r="APY115" s="149"/>
      <c r="APZ115" s="149"/>
      <c r="AQA115" s="149"/>
      <c r="AQB115" s="149"/>
      <c r="AQC115" s="149"/>
      <c r="AQD115" s="149"/>
      <c r="AQE115" s="149"/>
      <c r="AQF115" s="149"/>
      <c r="AQG115" s="149"/>
      <c r="AQH115" s="149"/>
      <c r="AQI115" s="149"/>
      <c r="AQJ115" s="149"/>
      <c r="AQK115" s="149"/>
      <c r="AQL115" s="149"/>
      <c r="AQM115" s="149"/>
      <c r="AQN115" s="149"/>
      <c r="AQO115" s="149"/>
      <c r="AQP115" s="149"/>
      <c r="AQQ115" s="149"/>
      <c r="AQR115" s="149"/>
      <c r="AQS115" s="149"/>
      <c r="AQT115" s="149"/>
      <c r="AQU115" s="149"/>
      <c r="AQV115" s="149"/>
      <c r="AQW115" s="149"/>
      <c r="AQX115" s="149"/>
      <c r="AQY115" s="149"/>
      <c r="AQZ115" s="149"/>
      <c r="ARA115" s="149"/>
      <c r="ARB115" s="149"/>
      <c r="ARC115" s="149"/>
      <c r="ARD115" s="149"/>
      <c r="ARE115" s="149"/>
      <c r="ARF115" s="149"/>
      <c r="ARG115" s="149"/>
      <c r="ARH115" s="149"/>
      <c r="ARI115" s="149"/>
      <c r="ARJ115" s="149"/>
      <c r="ARK115" s="149"/>
      <c r="ARL115" s="149"/>
      <c r="ARM115" s="149"/>
      <c r="ARN115" s="149"/>
      <c r="ARO115" s="149"/>
      <c r="ARP115" s="149"/>
      <c r="ARQ115" s="149"/>
      <c r="ARR115" s="149"/>
      <c r="ARS115" s="149"/>
      <c r="ART115" s="149"/>
      <c r="ARU115" s="149"/>
      <c r="ARV115" s="149"/>
      <c r="ARW115" s="149"/>
      <c r="ARX115" s="149"/>
      <c r="ARY115" s="149"/>
      <c r="ARZ115" s="149"/>
      <c r="ASA115" s="149"/>
      <c r="ASB115" s="149"/>
      <c r="ASC115" s="149"/>
      <c r="ASD115" s="149"/>
      <c r="ASE115" s="149"/>
      <c r="ASF115" s="149"/>
      <c r="ASG115" s="149"/>
      <c r="ASH115" s="149"/>
      <c r="ASI115" s="149"/>
      <c r="ASJ115" s="149"/>
      <c r="ASK115" s="149"/>
      <c r="ASL115" s="149"/>
      <c r="ASM115" s="149"/>
      <c r="ASN115" s="149"/>
      <c r="ASO115" s="149"/>
      <c r="ASP115" s="149"/>
      <c r="ASQ115" s="149"/>
      <c r="ASR115" s="149"/>
      <c r="ASS115" s="149"/>
      <c r="AST115" s="149"/>
      <c r="ASU115" s="149"/>
      <c r="ASV115" s="149"/>
      <c r="ASW115" s="149"/>
      <c r="ASX115" s="149"/>
      <c r="ASY115" s="149"/>
      <c r="ASZ115" s="149"/>
      <c r="ATA115" s="149"/>
      <c r="ATB115" s="149"/>
      <c r="ATC115" s="149"/>
      <c r="ATD115" s="149"/>
      <c r="ATE115" s="149"/>
      <c r="ATF115" s="149"/>
      <c r="ATG115" s="149"/>
      <c r="ATH115" s="149"/>
      <c r="ATI115" s="149"/>
      <c r="ATJ115" s="149"/>
      <c r="ATK115" s="149"/>
      <c r="ATL115" s="149"/>
      <c r="ATM115" s="149"/>
      <c r="ATN115" s="149"/>
      <c r="ATO115" s="149"/>
      <c r="ATP115" s="149"/>
      <c r="ATQ115" s="149"/>
      <c r="ATR115" s="149"/>
      <c r="ATS115" s="149"/>
      <c r="ATT115" s="149"/>
      <c r="ATU115" s="149"/>
      <c r="ATV115" s="149"/>
      <c r="ATW115" s="149"/>
      <c r="ATX115" s="149"/>
      <c r="ATY115" s="149"/>
      <c r="ATZ115" s="149"/>
      <c r="AUA115" s="149"/>
      <c r="AUB115" s="149"/>
      <c r="AUC115" s="149"/>
      <c r="AUD115" s="149"/>
      <c r="AUE115" s="149"/>
      <c r="AUF115" s="149"/>
      <c r="AUG115" s="149"/>
      <c r="AUH115" s="149"/>
      <c r="AUI115" s="149"/>
      <c r="AUJ115" s="149"/>
      <c r="AUK115" s="149"/>
      <c r="AUL115" s="149"/>
      <c r="AUM115" s="149"/>
      <c r="AUN115" s="149"/>
      <c r="AUO115" s="149"/>
      <c r="AUP115" s="149"/>
      <c r="AUQ115" s="149"/>
      <c r="AUR115" s="149"/>
      <c r="AUS115" s="149"/>
      <c r="AUT115" s="149"/>
      <c r="AUU115" s="149"/>
      <c r="AUV115" s="149"/>
      <c r="AUW115" s="149"/>
      <c r="AUX115" s="149"/>
      <c r="AUY115" s="149"/>
      <c r="AUZ115" s="149"/>
      <c r="AVA115" s="149"/>
      <c r="AVB115" s="149"/>
      <c r="AVC115" s="149"/>
      <c r="AVD115" s="149"/>
      <c r="AVE115" s="149"/>
      <c r="AVF115" s="149"/>
      <c r="AVG115" s="149"/>
      <c r="AVH115" s="149"/>
      <c r="AVI115" s="149"/>
      <c r="AVJ115" s="149"/>
      <c r="AVK115" s="149"/>
      <c r="AVL115" s="149"/>
      <c r="AVM115" s="149"/>
      <c r="AVN115" s="149"/>
      <c r="AVO115" s="149"/>
      <c r="AVP115" s="149"/>
      <c r="AVQ115" s="149"/>
      <c r="AVR115" s="149"/>
      <c r="AVS115" s="149"/>
      <c r="AVT115" s="149"/>
      <c r="AVU115" s="149"/>
      <c r="AVV115" s="149"/>
      <c r="AVW115" s="149"/>
      <c r="AVX115" s="149"/>
      <c r="AVY115" s="149"/>
      <c r="AVZ115" s="149"/>
      <c r="AWA115" s="149"/>
      <c r="AWB115" s="149"/>
      <c r="AWC115" s="149"/>
      <c r="AWD115" s="149"/>
    </row>
    <row r="116" spans="1:1278" ht="26.4">
      <c r="A116" s="291" t="s">
        <v>819</v>
      </c>
      <c r="B116" s="315" t="s">
        <v>162</v>
      </c>
      <c r="C116" s="316"/>
      <c r="D116" s="291">
        <v>5651</v>
      </c>
      <c r="E116" s="290" t="s">
        <v>685</v>
      </c>
      <c r="F116" s="291" t="s">
        <v>147</v>
      </c>
      <c r="G116" s="292">
        <v>1205.5999999999999</v>
      </c>
      <c r="H116" s="292">
        <v>29.26</v>
      </c>
      <c r="I116" s="293">
        <v>35758.1</v>
      </c>
      <c r="J116" s="275">
        <f t="shared" si="2429"/>
        <v>4.5951157776379033E-4</v>
      </c>
      <c r="K116" s="262"/>
      <c r="L116" s="263">
        <f t="shared" si="2430"/>
        <v>0</v>
      </c>
      <c r="M116" s="262"/>
      <c r="N116" s="263">
        <f t="shared" si="2430"/>
        <v>0</v>
      </c>
      <c r="O116" s="262"/>
      <c r="P116" s="263">
        <f t="shared" ref="P116" si="2559">ROUND(O116*$I116,2)</f>
        <v>0</v>
      </c>
      <c r="Q116" s="262"/>
      <c r="R116" s="263">
        <f t="shared" ref="R116" si="2560">ROUND(Q116*$I116,2)</f>
        <v>0</v>
      </c>
      <c r="S116" s="262"/>
      <c r="T116" s="263">
        <f t="shared" ref="T116" si="2561">ROUND(S116*$I116,2)</f>
        <v>0</v>
      </c>
      <c r="U116" s="262"/>
      <c r="V116" s="263">
        <f t="shared" ref="V116" si="2562">ROUND(U116*$I116,2)</f>
        <v>0</v>
      </c>
      <c r="W116" s="264"/>
      <c r="X116" s="263">
        <f t="shared" ref="X116" si="2563">ROUND(W116*$I116,2)</f>
        <v>0</v>
      </c>
      <c r="Y116" s="264">
        <v>0.3</v>
      </c>
      <c r="Z116" s="263">
        <f t="shared" ref="Z116" si="2564">ROUND(Y116*$I116,2)</f>
        <v>10727.43</v>
      </c>
      <c r="AA116" s="383">
        <v>0.6</v>
      </c>
      <c r="AB116" s="263">
        <f t="shared" ref="AB116" si="2565">ROUND(AA116*$I116,2)</f>
        <v>21454.86</v>
      </c>
      <c r="AC116" s="383">
        <v>0.1</v>
      </c>
      <c r="AD116" s="263">
        <f t="shared" ref="AD116" si="2566">ROUND(AC116*$I116,2)</f>
        <v>3575.81</v>
      </c>
      <c r="AE116" s="265"/>
      <c r="AF116" s="263">
        <f t="shared" ref="AF116" si="2567">ROUND(AE116*$I116,2)</f>
        <v>0</v>
      </c>
      <c r="AG116" s="266"/>
      <c r="AH116" s="263">
        <f t="shared" ref="AH116" si="2568">ROUND(AG116*$I116,2)</f>
        <v>0</v>
      </c>
      <c r="AI116" s="265"/>
      <c r="AJ116" s="263">
        <f t="shared" ref="AJ116" si="2569">ROUND(AI116*$I116,2)</f>
        <v>0</v>
      </c>
      <c r="AK116" s="265"/>
      <c r="AL116" s="263">
        <f t="shared" ref="AL116" si="2570">ROUND(AK116*$I116,2)</f>
        <v>0</v>
      </c>
      <c r="AM116" s="265"/>
      <c r="AN116" s="263">
        <f t="shared" ref="AN116" si="2571">ROUND(AM116*$I116,2)</f>
        <v>0</v>
      </c>
      <c r="AO116" s="265"/>
      <c r="AP116" s="263">
        <f t="shared" ref="AP116" si="2572">ROUND(AO116*$I116,2)</f>
        <v>0</v>
      </c>
      <c r="AQ116" s="265"/>
      <c r="AR116" s="263">
        <f t="shared" ref="AR116" si="2573">ROUND(AQ116*$I116,2)</f>
        <v>0</v>
      </c>
      <c r="AS116" s="265"/>
      <c r="AT116" s="263">
        <f t="shared" ref="AT116" si="2574">ROUND(AS116*$I116,2)</f>
        <v>0</v>
      </c>
      <c r="AU116" s="265"/>
      <c r="AV116" s="263">
        <f t="shared" ref="AV116" si="2575">ROUND(AU116*$I116,2)</f>
        <v>0</v>
      </c>
      <c r="AW116" s="265"/>
      <c r="AX116" s="263">
        <f t="shared" ref="AX116" si="2576">ROUND(AW116*$I116,2)</f>
        <v>0</v>
      </c>
      <c r="AY116" s="265"/>
      <c r="AZ116" s="263">
        <f t="shared" ref="AZ116" si="2577">ROUND(AY116*$I116,2)</f>
        <v>0</v>
      </c>
      <c r="BA116" s="265"/>
      <c r="BB116" s="263">
        <f t="shared" ref="BB116" si="2578">ROUND(BA116*$I116,2)</f>
        <v>0</v>
      </c>
      <c r="BC116" s="265"/>
      <c r="BD116" s="263">
        <f t="shared" ref="BD116" si="2579">ROUND(BC116*$I116,2)</f>
        <v>0</v>
      </c>
      <c r="BE116" s="264"/>
      <c r="BF116" s="263">
        <f t="shared" ref="BF116" si="2580">ROUND(BE116*$I116,2)</f>
        <v>0</v>
      </c>
      <c r="BG116" s="265"/>
      <c r="BH116" s="263">
        <f t="shared" ref="BH116" si="2581">ROUND(BG116*$I116,2)</f>
        <v>0</v>
      </c>
      <c r="BI116" s="264"/>
      <c r="BJ116" s="263">
        <f t="shared" ref="BJ116" si="2582">ROUND(BI116*$I116,2)</f>
        <v>0</v>
      </c>
      <c r="BK116" s="267"/>
      <c r="BL116" s="263">
        <f t="shared" ref="BL116" si="2583">ROUND(BK116*$I116,2)</f>
        <v>0</v>
      </c>
      <c r="BM116" s="267"/>
      <c r="BN116" s="263">
        <f t="shared" ref="BN116" si="2584">ROUND(BM116*$I116,2)</f>
        <v>0</v>
      </c>
      <c r="BO116" s="267"/>
      <c r="BP116" s="263">
        <f t="shared" ref="BP116" si="2585">ROUND(BO116*$I116,2)</f>
        <v>0</v>
      </c>
      <c r="BQ116" s="267"/>
      <c r="BR116" s="263">
        <f t="shared" ref="BR116" si="2586">ROUND(BQ116*$I116,2)</f>
        <v>0</v>
      </c>
      <c r="BS116" s="267"/>
      <c r="BT116" s="263">
        <f t="shared" ref="BT116" si="2587">ROUND(BS116*$I116,2)</f>
        <v>0</v>
      </c>
      <c r="BU116" s="268"/>
      <c r="BV116" s="263">
        <f t="shared" ref="BV116" si="2588">ROUND(BU116*$I116,2)</f>
        <v>0</v>
      </c>
      <c r="BW116" s="268"/>
      <c r="BX116" s="263">
        <f t="shared" ref="BX116" si="2589">ROUND(BW116*$I116,2)</f>
        <v>0</v>
      </c>
      <c r="BY116" s="268"/>
      <c r="BZ116" s="263">
        <f t="shared" ref="BZ116" si="2590">ROUND(BY116*$I116,2)</f>
        <v>0</v>
      </c>
      <c r="CA116" s="505">
        <f t="shared" si="1640"/>
        <v>1</v>
      </c>
      <c r="CB116" s="504">
        <f t="shared" si="1641"/>
        <v>35758.100000000006</v>
      </c>
      <c r="CC116" s="171">
        <f t="shared" si="1642"/>
        <v>0</v>
      </c>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c r="FF116" s="149"/>
      <c r="FG116" s="149"/>
      <c r="FH116" s="149"/>
      <c r="FI116" s="149"/>
      <c r="FJ116" s="149"/>
      <c r="FK116" s="149"/>
      <c r="FL116" s="149"/>
      <c r="FM116" s="149"/>
      <c r="FN116" s="149"/>
      <c r="FO116" s="149"/>
      <c r="FP116" s="149"/>
      <c r="FQ116" s="149"/>
      <c r="FR116" s="149"/>
      <c r="FS116" s="149"/>
      <c r="FT116" s="149"/>
      <c r="FU116" s="149"/>
      <c r="FV116" s="149"/>
      <c r="FW116" s="149"/>
      <c r="FX116" s="149"/>
      <c r="FY116" s="149"/>
      <c r="FZ116" s="149"/>
      <c r="GA116" s="149"/>
      <c r="GB116" s="149"/>
      <c r="GC116" s="149"/>
      <c r="GD116" s="149"/>
      <c r="GE116" s="149"/>
      <c r="GF116" s="149"/>
      <c r="GG116" s="149"/>
      <c r="GH116" s="149"/>
      <c r="GI116" s="149"/>
      <c r="GJ116" s="149"/>
      <c r="GK116" s="149"/>
      <c r="GL116" s="149"/>
      <c r="GM116" s="149"/>
      <c r="GN116" s="149"/>
      <c r="GO116" s="149"/>
      <c r="GP116" s="149"/>
      <c r="GQ116" s="149"/>
      <c r="GR116" s="149"/>
      <c r="GS116" s="149"/>
      <c r="GT116" s="149"/>
      <c r="GU116" s="149"/>
      <c r="GV116" s="149"/>
      <c r="GW116" s="149"/>
      <c r="GX116" s="149"/>
      <c r="GY116" s="149"/>
      <c r="GZ116" s="149"/>
      <c r="HA116" s="149"/>
      <c r="HB116" s="149"/>
      <c r="HC116" s="149"/>
      <c r="HD116" s="149"/>
      <c r="HE116" s="149"/>
      <c r="HF116" s="149"/>
      <c r="HG116" s="149"/>
      <c r="HH116" s="149"/>
      <c r="HI116" s="149"/>
      <c r="HJ116" s="149"/>
      <c r="HK116" s="149"/>
      <c r="HL116" s="149"/>
      <c r="HM116" s="149"/>
      <c r="HN116" s="149"/>
      <c r="HO116" s="149"/>
      <c r="HP116" s="149"/>
      <c r="HQ116" s="149"/>
      <c r="HR116" s="149"/>
      <c r="HS116" s="149"/>
      <c r="HT116" s="149"/>
      <c r="HU116" s="149"/>
      <c r="HV116" s="149"/>
      <c r="HW116" s="149"/>
      <c r="HX116" s="149"/>
      <c r="HY116" s="149"/>
      <c r="HZ116" s="149"/>
      <c r="IA116" s="149"/>
      <c r="IB116" s="149"/>
      <c r="IC116" s="149"/>
      <c r="ID116" s="149"/>
      <c r="IE116" s="149"/>
      <c r="IF116" s="149"/>
      <c r="IG116" s="149"/>
      <c r="IH116" s="149"/>
      <c r="II116" s="149"/>
      <c r="IJ116" s="149"/>
      <c r="IK116" s="149"/>
      <c r="IL116" s="149"/>
      <c r="IM116" s="149"/>
      <c r="IN116" s="149"/>
      <c r="IO116" s="149"/>
      <c r="IP116" s="149"/>
      <c r="IQ116" s="149"/>
      <c r="IR116" s="149"/>
      <c r="IS116" s="149"/>
      <c r="IT116" s="149"/>
      <c r="IU116" s="149"/>
      <c r="IV116" s="149"/>
      <c r="IW116" s="149"/>
      <c r="IX116" s="149"/>
      <c r="IY116" s="149"/>
      <c r="IZ116" s="149"/>
      <c r="JA116" s="149"/>
      <c r="JB116" s="149"/>
      <c r="JC116" s="149"/>
      <c r="JD116" s="149"/>
      <c r="JE116" s="149"/>
      <c r="JF116" s="149"/>
      <c r="JG116" s="149"/>
      <c r="JH116" s="149"/>
      <c r="JI116" s="149"/>
      <c r="JJ116" s="149"/>
      <c r="JK116" s="149"/>
      <c r="JL116" s="149"/>
      <c r="JM116" s="149"/>
      <c r="JN116" s="149"/>
      <c r="JO116" s="149"/>
      <c r="JP116" s="149"/>
      <c r="JQ116" s="149"/>
      <c r="JR116" s="149"/>
      <c r="JS116" s="149"/>
      <c r="JT116" s="149"/>
      <c r="JU116" s="149"/>
      <c r="JV116" s="149"/>
      <c r="JW116" s="149"/>
      <c r="JX116" s="149"/>
      <c r="JY116" s="149"/>
      <c r="JZ116" s="149"/>
      <c r="KA116" s="149"/>
      <c r="KB116" s="149"/>
      <c r="KC116" s="149"/>
      <c r="KD116" s="149"/>
      <c r="KE116" s="149"/>
      <c r="KF116" s="149"/>
      <c r="KG116" s="149"/>
      <c r="KH116" s="149"/>
      <c r="KI116" s="149"/>
      <c r="KJ116" s="149"/>
      <c r="KK116" s="149"/>
      <c r="KL116" s="149"/>
      <c r="KM116" s="149"/>
      <c r="KN116" s="149"/>
      <c r="KO116" s="149"/>
      <c r="KP116" s="149"/>
      <c r="KQ116" s="149"/>
      <c r="KR116" s="149"/>
      <c r="KS116" s="149"/>
      <c r="KT116" s="149"/>
      <c r="KU116" s="149"/>
      <c r="KV116" s="149"/>
      <c r="KW116" s="149"/>
      <c r="KX116" s="149"/>
      <c r="KY116" s="149"/>
      <c r="KZ116" s="149"/>
      <c r="LA116" s="149"/>
      <c r="LB116" s="149"/>
      <c r="LC116" s="149"/>
      <c r="LD116" s="149"/>
      <c r="LE116" s="149"/>
      <c r="LF116" s="149"/>
      <c r="LG116" s="149"/>
      <c r="LH116" s="149"/>
      <c r="LI116" s="149"/>
      <c r="LJ116" s="149"/>
      <c r="LK116" s="149"/>
      <c r="LL116" s="149"/>
      <c r="LM116" s="149"/>
      <c r="LN116" s="149"/>
      <c r="LO116" s="149"/>
      <c r="LP116" s="149"/>
      <c r="LQ116" s="149"/>
      <c r="LR116" s="149"/>
      <c r="LS116" s="149"/>
      <c r="LT116" s="149"/>
      <c r="LU116" s="149"/>
      <c r="LV116" s="149"/>
      <c r="LW116" s="149"/>
      <c r="LX116" s="149"/>
      <c r="LY116" s="149"/>
      <c r="LZ116" s="149"/>
      <c r="MA116" s="149"/>
      <c r="MB116" s="149"/>
      <c r="MC116" s="149"/>
      <c r="MD116" s="149"/>
      <c r="ME116" s="149"/>
      <c r="MF116" s="149"/>
      <c r="MG116" s="149"/>
      <c r="MH116" s="149"/>
      <c r="MI116" s="149"/>
      <c r="MJ116" s="149"/>
      <c r="MK116" s="149"/>
      <c r="ML116" s="149"/>
      <c r="MM116" s="149"/>
      <c r="MN116" s="149"/>
      <c r="MO116" s="149"/>
      <c r="MP116" s="149"/>
      <c r="MQ116" s="149"/>
      <c r="MR116" s="149"/>
      <c r="MS116" s="149"/>
      <c r="MT116" s="149"/>
      <c r="MU116" s="149"/>
      <c r="MV116" s="149"/>
      <c r="MW116" s="149"/>
      <c r="MX116" s="149"/>
      <c r="MY116" s="149"/>
      <c r="MZ116" s="149"/>
      <c r="NA116" s="149"/>
      <c r="NB116" s="149"/>
      <c r="NC116" s="149"/>
      <c r="ND116" s="149"/>
      <c r="NE116" s="149"/>
      <c r="NF116" s="149"/>
      <c r="NG116" s="149"/>
      <c r="NH116" s="149"/>
      <c r="NI116" s="149"/>
      <c r="NJ116" s="149"/>
      <c r="NK116" s="149"/>
      <c r="NL116" s="149"/>
      <c r="NM116" s="149"/>
      <c r="NN116" s="149"/>
      <c r="NO116" s="149"/>
      <c r="NP116" s="149"/>
      <c r="NQ116" s="149"/>
      <c r="NR116" s="149"/>
      <c r="NS116" s="149"/>
      <c r="NT116" s="149"/>
      <c r="NU116" s="149"/>
      <c r="NV116" s="149"/>
      <c r="NW116" s="149"/>
      <c r="NX116" s="149"/>
      <c r="NY116" s="149"/>
      <c r="NZ116" s="149"/>
      <c r="OA116" s="149"/>
      <c r="OB116" s="149"/>
      <c r="OC116" s="149"/>
      <c r="OD116" s="149"/>
      <c r="OE116" s="149"/>
      <c r="OF116" s="149"/>
      <c r="OG116" s="149"/>
      <c r="OH116" s="149"/>
      <c r="OI116" s="149"/>
      <c r="OJ116" s="149"/>
      <c r="OK116" s="149"/>
      <c r="OL116" s="149"/>
      <c r="OM116" s="149"/>
      <c r="ON116" s="149"/>
      <c r="OO116" s="149"/>
      <c r="OP116" s="149"/>
      <c r="OQ116" s="149"/>
      <c r="OR116" s="149"/>
      <c r="OS116" s="149"/>
      <c r="OT116" s="149"/>
      <c r="OU116" s="149"/>
      <c r="OV116" s="149"/>
      <c r="OW116" s="149"/>
      <c r="OX116" s="149"/>
      <c r="OY116" s="149"/>
      <c r="OZ116" s="149"/>
      <c r="PA116" s="149"/>
      <c r="PB116" s="149"/>
      <c r="PC116" s="149"/>
      <c r="PD116" s="149"/>
      <c r="PE116" s="149"/>
      <c r="PF116" s="149"/>
      <c r="PG116" s="149"/>
      <c r="PH116" s="149"/>
      <c r="PI116" s="149"/>
      <c r="PJ116" s="149"/>
      <c r="PK116" s="149"/>
      <c r="PL116" s="149"/>
      <c r="PM116" s="149"/>
      <c r="PN116" s="149"/>
      <c r="PO116" s="149"/>
      <c r="PP116" s="149"/>
      <c r="PQ116" s="149"/>
      <c r="PR116" s="149"/>
      <c r="PS116" s="149"/>
      <c r="PT116" s="149"/>
      <c r="PU116" s="149"/>
      <c r="PV116" s="149"/>
      <c r="PW116" s="149"/>
      <c r="PX116" s="149"/>
      <c r="PY116" s="149"/>
      <c r="PZ116" s="149"/>
      <c r="QA116" s="149"/>
      <c r="QB116" s="149"/>
      <c r="QC116" s="149"/>
      <c r="QD116" s="149"/>
      <c r="QE116" s="149"/>
      <c r="QF116" s="149"/>
      <c r="QG116" s="149"/>
      <c r="QH116" s="149"/>
      <c r="QI116" s="149"/>
      <c r="QJ116" s="149"/>
      <c r="QK116" s="149"/>
      <c r="QL116" s="149"/>
      <c r="QM116" s="149"/>
      <c r="QN116" s="149"/>
      <c r="QO116" s="149"/>
      <c r="QP116" s="149"/>
      <c r="QQ116" s="149"/>
      <c r="QR116" s="149"/>
      <c r="QS116" s="149"/>
      <c r="QT116" s="149"/>
      <c r="QU116" s="149"/>
      <c r="QV116" s="149"/>
      <c r="QW116" s="149"/>
      <c r="QX116" s="149"/>
      <c r="QY116" s="149"/>
      <c r="QZ116" s="149"/>
      <c r="RA116" s="149"/>
      <c r="RB116" s="149"/>
      <c r="RC116" s="149"/>
      <c r="RD116" s="149"/>
      <c r="RE116" s="149"/>
      <c r="RF116" s="149"/>
      <c r="RG116" s="149"/>
      <c r="RH116" s="149"/>
      <c r="RI116" s="149"/>
      <c r="RJ116" s="149"/>
      <c r="RK116" s="149"/>
      <c r="RL116" s="149"/>
      <c r="RM116" s="149"/>
      <c r="RN116" s="149"/>
      <c r="RO116" s="149"/>
      <c r="RP116" s="149"/>
      <c r="RQ116" s="149"/>
      <c r="RR116" s="149"/>
      <c r="RS116" s="149"/>
      <c r="RT116" s="149"/>
      <c r="RU116" s="149"/>
      <c r="RV116" s="149"/>
      <c r="RW116" s="149"/>
      <c r="RX116" s="149"/>
      <c r="RY116" s="149"/>
      <c r="RZ116" s="149"/>
      <c r="SA116" s="149"/>
      <c r="SB116" s="149"/>
      <c r="SC116" s="149"/>
      <c r="SD116" s="149"/>
      <c r="SE116" s="149"/>
      <c r="SF116" s="149"/>
      <c r="SG116" s="149"/>
      <c r="SH116" s="149"/>
      <c r="SI116" s="149"/>
      <c r="SJ116" s="149"/>
      <c r="SK116" s="149"/>
      <c r="SL116" s="149"/>
      <c r="SM116" s="149"/>
      <c r="SN116" s="149"/>
      <c r="SO116" s="149"/>
      <c r="SP116" s="149"/>
      <c r="SQ116" s="149"/>
      <c r="SR116" s="149"/>
      <c r="SS116" s="149"/>
      <c r="ST116" s="149"/>
      <c r="SU116" s="149"/>
      <c r="SV116" s="149"/>
      <c r="SW116" s="149"/>
      <c r="SX116" s="149"/>
      <c r="SY116" s="149"/>
      <c r="SZ116" s="149"/>
      <c r="TA116" s="149"/>
      <c r="TB116" s="149"/>
      <c r="TC116" s="149"/>
      <c r="TD116" s="149"/>
      <c r="TE116" s="149"/>
      <c r="TF116" s="149"/>
      <c r="TG116" s="149"/>
      <c r="TH116" s="149"/>
      <c r="TI116" s="149"/>
      <c r="TJ116" s="149"/>
      <c r="TK116" s="149"/>
      <c r="TL116" s="149"/>
      <c r="TM116" s="149"/>
      <c r="TN116" s="149"/>
      <c r="TO116" s="149"/>
      <c r="TP116" s="149"/>
      <c r="TQ116" s="149"/>
      <c r="TR116" s="149"/>
      <c r="TS116" s="149"/>
      <c r="TT116" s="149"/>
      <c r="TU116" s="149"/>
      <c r="TV116" s="149"/>
      <c r="TW116" s="149"/>
      <c r="TX116" s="149"/>
      <c r="TY116" s="149"/>
      <c r="TZ116" s="149"/>
      <c r="UA116" s="149"/>
      <c r="UB116" s="149"/>
      <c r="UC116" s="149"/>
      <c r="UD116" s="149"/>
      <c r="UE116" s="149"/>
      <c r="UF116" s="149"/>
      <c r="UG116" s="149"/>
      <c r="UH116" s="149"/>
      <c r="UI116" s="149"/>
      <c r="UJ116" s="149"/>
      <c r="UK116" s="149"/>
      <c r="UL116" s="149"/>
      <c r="UM116" s="149"/>
      <c r="UN116" s="149"/>
      <c r="UO116" s="149"/>
      <c r="UP116" s="149"/>
      <c r="UQ116" s="149"/>
      <c r="UR116" s="149"/>
      <c r="US116" s="149"/>
      <c r="UT116" s="149"/>
      <c r="UU116" s="149"/>
      <c r="UV116" s="149"/>
      <c r="UW116" s="149"/>
      <c r="UX116" s="149"/>
      <c r="UY116" s="149"/>
      <c r="UZ116" s="149"/>
      <c r="VA116" s="149"/>
      <c r="VB116" s="149"/>
      <c r="VC116" s="149"/>
      <c r="VD116" s="149"/>
      <c r="VE116" s="149"/>
      <c r="VF116" s="149"/>
      <c r="VG116" s="149"/>
      <c r="VH116" s="149"/>
      <c r="VI116" s="149"/>
      <c r="VJ116" s="149"/>
      <c r="VK116" s="149"/>
      <c r="VL116" s="149"/>
      <c r="VM116" s="149"/>
      <c r="VN116" s="149"/>
      <c r="VO116" s="149"/>
      <c r="VP116" s="149"/>
      <c r="VQ116" s="149"/>
      <c r="VR116" s="149"/>
      <c r="VS116" s="149"/>
      <c r="VT116" s="149"/>
      <c r="VU116" s="149"/>
      <c r="VV116" s="149"/>
      <c r="VW116" s="149"/>
      <c r="VX116" s="149"/>
      <c r="VY116" s="149"/>
      <c r="VZ116" s="149"/>
      <c r="WA116" s="149"/>
      <c r="WB116" s="149"/>
      <c r="WC116" s="149"/>
      <c r="WD116" s="149"/>
      <c r="WE116" s="149"/>
      <c r="WF116" s="149"/>
      <c r="WG116" s="149"/>
      <c r="WH116" s="149"/>
      <c r="WI116" s="149"/>
      <c r="WJ116" s="149"/>
      <c r="WK116" s="149"/>
      <c r="WL116" s="149"/>
      <c r="WM116" s="149"/>
      <c r="WN116" s="149"/>
      <c r="WO116" s="149"/>
      <c r="WP116" s="149"/>
      <c r="WQ116" s="149"/>
      <c r="WR116" s="149"/>
      <c r="WS116" s="149"/>
      <c r="WT116" s="149"/>
      <c r="WU116" s="149"/>
      <c r="WV116" s="149"/>
      <c r="WW116" s="149"/>
      <c r="WX116" s="149"/>
      <c r="WY116" s="149"/>
      <c r="WZ116" s="149"/>
      <c r="XA116" s="149"/>
      <c r="XB116" s="149"/>
      <c r="XC116" s="149"/>
      <c r="XD116" s="149"/>
      <c r="XE116" s="149"/>
      <c r="XF116" s="149"/>
      <c r="XG116" s="149"/>
      <c r="XH116" s="149"/>
      <c r="XI116" s="149"/>
      <c r="XJ116" s="149"/>
      <c r="XK116" s="149"/>
      <c r="XL116" s="149"/>
      <c r="XM116" s="149"/>
      <c r="XN116" s="149"/>
      <c r="XO116" s="149"/>
      <c r="XP116" s="149"/>
      <c r="XQ116" s="149"/>
      <c r="XR116" s="149"/>
      <c r="XS116" s="149"/>
      <c r="XT116" s="149"/>
      <c r="XU116" s="149"/>
      <c r="XV116" s="149"/>
      <c r="XW116" s="149"/>
      <c r="XX116" s="149"/>
      <c r="XY116" s="149"/>
      <c r="XZ116" s="149"/>
      <c r="YA116" s="149"/>
      <c r="YB116" s="149"/>
      <c r="YC116" s="149"/>
      <c r="YD116" s="149"/>
      <c r="YE116" s="149"/>
      <c r="YF116" s="149"/>
      <c r="YG116" s="149"/>
      <c r="YH116" s="149"/>
      <c r="YI116" s="149"/>
      <c r="YJ116" s="149"/>
      <c r="YK116" s="149"/>
      <c r="YL116" s="149"/>
      <c r="YM116" s="149"/>
      <c r="YN116" s="149"/>
      <c r="YO116" s="149"/>
      <c r="YP116" s="149"/>
      <c r="YQ116" s="149"/>
      <c r="YR116" s="149"/>
      <c r="YS116" s="149"/>
      <c r="YT116" s="149"/>
      <c r="YU116" s="149"/>
      <c r="YV116" s="149"/>
      <c r="YW116" s="149"/>
      <c r="YX116" s="149"/>
      <c r="YY116" s="149"/>
      <c r="YZ116" s="149"/>
      <c r="ZA116" s="149"/>
      <c r="ZB116" s="149"/>
      <c r="ZC116" s="149"/>
      <c r="ZD116" s="149"/>
      <c r="ZE116" s="149"/>
      <c r="ZF116" s="149"/>
      <c r="ZG116" s="149"/>
      <c r="ZH116" s="149"/>
      <c r="ZI116" s="149"/>
      <c r="ZJ116" s="149"/>
      <c r="ZK116" s="149"/>
      <c r="ZL116" s="149"/>
      <c r="ZM116" s="149"/>
      <c r="ZN116" s="149"/>
      <c r="ZO116" s="149"/>
      <c r="ZP116" s="149"/>
      <c r="ZQ116" s="149"/>
      <c r="ZR116" s="149"/>
      <c r="ZS116" s="149"/>
      <c r="ZT116" s="149"/>
      <c r="ZU116" s="149"/>
      <c r="ZV116" s="149"/>
      <c r="ZW116" s="149"/>
      <c r="ZX116" s="149"/>
      <c r="ZY116" s="149"/>
      <c r="ZZ116" s="149"/>
      <c r="AAA116" s="149"/>
      <c r="AAB116" s="149"/>
      <c r="AAC116" s="149"/>
      <c r="AAD116" s="149"/>
      <c r="AAE116" s="149"/>
      <c r="AAF116" s="149"/>
      <c r="AAG116" s="149"/>
      <c r="AAH116" s="149"/>
      <c r="AAI116" s="149"/>
      <c r="AAJ116" s="149"/>
      <c r="AAK116" s="149"/>
      <c r="AAL116" s="149"/>
      <c r="AAM116" s="149"/>
      <c r="AAN116" s="149"/>
      <c r="AAO116" s="149"/>
      <c r="AAP116" s="149"/>
      <c r="AAQ116" s="149"/>
      <c r="AAR116" s="149"/>
      <c r="AAS116" s="149"/>
      <c r="AAT116" s="149"/>
      <c r="AAU116" s="149"/>
      <c r="AAV116" s="149"/>
      <c r="AAW116" s="149"/>
      <c r="AAX116" s="149"/>
      <c r="AAY116" s="149"/>
      <c r="AAZ116" s="149"/>
      <c r="ABA116" s="149"/>
      <c r="ABB116" s="149"/>
      <c r="ABC116" s="149"/>
      <c r="ABD116" s="149"/>
      <c r="ABE116" s="149"/>
      <c r="ABF116" s="149"/>
      <c r="ABG116" s="149"/>
      <c r="ABH116" s="149"/>
      <c r="ABI116" s="149"/>
      <c r="ABJ116" s="149"/>
      <c r="ABK116" s="149"/>
      <c r="ABL116" s="149"/>
      <c r="ABM116" s="149"/>
      <c r="ABN116" s="149"/>
      <c r="ABO116" s="149"/>
      <c r="ABP116" s="149"/>
      <c r="ABQ116" s="149"/>
      <c r="ABR116" s="149"/>
      <c r="ABS116" s="149"/>
      <c r="ABT116" s="149"/>
      <c r="ABU116" s="149"/>
      <c r="ABV116" s="149"/>
      <c r="ABW116" s="149"/>
      <c r="ABX116" s="149"/>
      <c r="ABY116" s="149"/>
      <c r="ABZ116" s="149"/>
      <c r="ACA116" s="149"/>
      <c r="ACB116" s="149"/>
      <c r="ACC116" s="149"/>
      <c r="ACD116" s="149"/>
      <c r="ACE116" s="149"/>
      <c r="ACF116" s="149"/>
      <c r="ACG116" s="149"/>
      <c r="ACH116" s="149"/>
      <c r="ACI116" s="149"/>
      <c r="ACJ116" s="149"/>
      <c r="ACK116" s="149"/>
      <c r="ACL116" s="149"/>
      <c r="ACM116" s="149"/>
      <c r="ACN116" s="149"/>
      <c r="ACO116" s="149"/>
      <c r="ACP116" s="149"/>
      <c r="ACQ116" s="149"/>
      <c r="ACR116" s="149"/>
      <c r="ACS116" s="149"/>
      <c r="ACT116" s="149"/>
      <c r="ACU116" s="149"/>
      <c r="ACV116" s="149"/>
      <c r="ACW116" s="149"/>
      <c r="ACX116" s="149"/>
      <c r="ACY116" s="149"/>
      <c r="ACZ116" s="149"/>
      <c r="ADA116" s="149"/>
      <c r="ADB116" s="149"/>
      <c r="ADC116" s="149"/>
      <c r="ADD116" s="149"/>
      <c r="ADE116" s="149"/>
      <c r="ADF116" s="149"/>
      <c r="ADG116" s="149"/>
      <c r="ADH116" s="149"/>
      <c r="ADI116" s="149"/>
      <c r="ADJ116" s="149"/>
      <c r="ADK116" s="149"/>
      <c r="ADL116" s="149"/>
      <c r="ADM116" s="149"/>
      <c r="ADN116" s="149"/>
      <c r="ADO116" s="149"/>
      <c r="ADP116" s="149"/>
      <c r="ADQ116" s="149"/>
      <c r="ADR116" s="149"/>
      <c r="ADS116" s="149"/>
      <c r="ADT116" s="149"/>
      <c r="ADU116" s="149"/>
      <c r="ADV116" s="149"/>
      <c r="ADW116" s="149"/>
      <c r="ADX116" s="149"/>
      <c r="ADY116" s="149"/>
      <c r="ADZ116" s="149"/>
      <c r="AEA116" s="149"/>
      <c r="AEB116" s="149"/>
      <c r="AEC116" s="149"/>
      <c r="AED116" s="149"/>
      <c r="AEE116" s="149"/>
      <c r="AEF116" s="149"/>
      <c r="AEG116" s="149"/>
      <c r="AEH116" s="149"/>
      <c r="AEI116" s="149"/>
      <c r="AEJ116" s="149"/>
      <c r="AEK116" s="149"/>
      <c r="AEL116" s="149"/>
      <c r="AEM116" s="149"/>
      <c r="AEN116" s="149"/>
      <c r="AEO116" s="149"/>
      <c r="AEP116" s="149"/>
      <c r="AEQ116" s="149"/>
      <c r="AER116" s="149"/>
      <c r="AES116" s="149"/>
      <c r="AET116" s="149"/>
      <c r="AEU116" s="149"/>
      <c r="AEV116" s="149"/>
      <c r="AEW116" s="149"/>
      <c r="AEX116" s="149"/>
      <c r="AEY116" s="149"/>
      <c r="AEZ116" s="149"/>
      <c r="AFA116" s="149"/>
      <c r="AFB116" s="149"/>
      <c r="AFC116" s="149"/>
      <c r="AFD116" s="149"/>
      <c r="AFE116" s="149"/>
      <c r="AFF116" s="149"/>
      <c r="AFG116" s="149"/>
      <c r="AFH116" s="149"/>
      <c r="AFI116" s="149"/>
      <c r="AFJ116" s="149"/>
      <c r="AFK116" s="149"/>
      <c r="AFL116" s="149"/>
      <c r="AFM116" s="149"/>
      <c r="AFN116" s="149"/>
      <c r="AFO116" s="149"/>
      <c r="AFP116" s="149"/>
      <c r="AFQ116" s="149"/>
      <c r="AFR116" s="149"/>
      <c r="AFS116" s="149"/>
      <c r="AFT116" s="149"/>
      <c r="AFU116" s="149"/>
      <c r="AFV116" s="149"/>
      <c r="AFW116" s="149"/>
      <c r="AFX116" s="149"/>
      <c r="AFY116" s="149"/>
      <c r="AFZ116" s="149"/>
      <c r="AGA116" s="149"/>
      <c r="AGB116" s="149"/>
      <c r="AGC116" s="149"/>
      <c r="AGD116" s="149"/>
      <c r="AGE116" s="149"/>
      <c r="AGF116" s="149"/>
      <c r="AGG116" s="149"/>
      <c r="AGH116" s="149"/>
      <c r="AGI116" s="149"/>
      <c r="AGJ116" s="149"/>
      <c r="AGK116" s="149"/>
      <c r="AGL116" s="149"/>
      <c r="AGM116" s="149"/>
      <c r="AGN116" s="149"/>
      <c r="AGO116" s="149"/>
      <c r="AGP116" s="149"/>
      <c r="AGQ116" s="149"/>
      <c r="AGR116" s="149"/>
      <c r="AGS116" s="149"/>
      <c r="AGT116" s="149"/>
      <c r="AGU116" s="149"/>
      <c r="AGV116" s="149"/>
      <c r="AGW116" s="149"/>
      <c r="AGX116" s="149"/>
      <c r="AGY116" s="149"/>
      <c r="AGZ116" s="149"/>
      <c r="AHA116" s="149"/>
      <c r="AHB116" s="149"/>
      <c r="AHC116" s="149"/>
      <c r="AHD116" s="149"/>
      <c r="AHE116" s="149"/>
      <c r="AHF116" s="149"/>
      <c r="AHG116" s="149"/>
      <c r="AHH116" s="149"/>
      <c r="AHI116" s="149"/>
      <c r="AHJ116" s="149"/>
      <c r="AHK116" s="149"/>
      <c r="AHL116" s="149"/>
      <c r="AHM116" s="149"/>
      <c r="AHN116" s="149"/>
      <c r="AHO116" s="149"/>
      <c r="AHP116" s="149"/>
      <c r="AHQ116" s="149"/>
      <c r="AHR116" s="149"/>
      <c r="AHS116" s="149"/>
      <c r="AHT116" s="149"/>
      <c r="AHU116" s="149"/>
      <c r="AHV116" s="149"/>
      <c r="AHW116" s="149"/>
      <c r="AHX116" s="149"/>
      <c r="AHY116" s="149"/>
      <c r="AHZ116" s="149"/>
      <c r="AIA116" s="149"/>
      <c r="AIB116" s="149"/>
      <c r="AIC116" s="149"/>
      <c r="AID116" s="149"/>
      <c r="AIE116" s="149"/>
      <c r="AIF116" s="149"/>
      <c r="AIG116" s="149"/>
      <c r="AIH116" s="149"/>
      <c r="AII116" s="149"/>
      <c r="AIJ116" s="149"/>
      <c r="AIK116" s="149"/>
      <c r="AIL116" s="149"/>
      <c r="AIM116" s="149"/>
      <c r="AIN116" s="149"/>
      <c r="AIO116" s="149"/>
      <c r="AIP116" s="149"/>
      <c r="AIQ116" s="149"/>
      <c r="AIR116" s="149"/>
      <c r="AIS116" s="149"/>
      <c r="AIT116" s="149"/>
      <c r="AIU116" s="149"/>
      <c r="AIV116" s="149"/>
      <c r="AIW116" s="149"/>
      <c r="AIX116" s="149"/>
      <c r="AIY116" s="149"/>
      <c r="AIZ116" s="149"/>
      <c r="AJA116" s="149"/>
      <c r="AJB116" s="149"/>
      <c r="AJC116" s="149"/>
      <c r="AJD116" s="149"/>
      <c r="AJE116" s="149"/>
      <c r="AJF116" s="149"/>
      <c r="AJG116" s="149"/>
      <c r="AJH116" s="149"/>
      <c r="AJI116" s="149"/>
      <c r="AJJ116" s="149"/>
      <c r="AJK116" s="149"/>
      <c r="AJL116" s="149"/>
      <c r="AJM116" s="149"/>
      <c r="AJN116" s="149"/>
      <c r="AJO116" s="149"/>
      <c r="AJP116" s="149"/>
      <c r="AJQ116" s="149"/>
      <c r="AJR116" s="149"/>
      <c r="AJS116" s="149"/>
      <c r="AJT116" s="149"/>
      <c r="AJU116" s="149"/>
      <c r="AJV116" s="149"/>
      <c r="AJW116" s="149"/>
      <c r="AJX116" s="149"/>
      <c r="AJY116" s="149"/>
      <c r="AJZ116" s="149"/>
      <c r="AKA116" s="149"/>
      <c r="AKB116" s="149"/>
      <c r="AKC116" s="149"/>
      <c r="AKD116" s="149"/>
      <c r="AKE116" s="149"/>
      <c r="AKF116" s="149"/>
      <c r="AKG116" s="149"/>
      <c r="AKH116" s="149"/>
      <c r="AKI116" s="149"/>
      <c r="AKJ116" s="149"/>
      <c r="AKK116" s="149"/>
      <c r="AKL116" s="149"/>
      <c r="AKM116" s="149"/>
      <c r="AKN116" s="149"/>
      <c r="AKO116" s="149"/>
      <c r="AKP116" s="149"/>
      <c r="AKQ116" s="149"/>
      <c r="AKR116" s="149"/>
      <c r="AKS116" s="149"/>
      <c r="AKT116" s="149"/>
      <c r="AKU116" s="149"/>
      <c r="AKV116" s="149"/>
      <c r="AKW116" s="149"/>
      <c r="AKX116" s="149"/>
      <c r="AKY116" s="149"/>
      <c r="AKZ116" s="149"/>
      <c r="ALA116" s="149"/>
      <c r="ALB116" s="149"/>
      <c r="ALC116" s="149"/>
      <c r="ALD116" s="149"/>
      <c r="ALE116" s="149"/>
      <c r="ALF116" s="149"/>
      <c r="ALG116" s="149"/>
      <c r="ALH116" s="149"/>
      <c r="ALI116" s="149"/>
      <c r="ALJ116" s="149"/>
      <c r="ALK116" s="149"/>
      <c r="ALL116" s="149"/>
      <c r="ALM116" s="149"/>
      <c r="ALN116" s="149"/>
      <c r="ALO116" s="149"/>
      <c r="ALP116" s="149"/>
      <c r="ALQ116" s="149"/>
      <c r="ALR116" s="149"/>
      <c r="ALS116" s="149"/>
      <c r="ALT116" s="149"/>
      <c r="ALU116" s="149"/>
      <c r="ALV116" s="149"/>
      <c r="ALW116" s="149"/>
      <c r="ALX116" s="149"/>
      <c r="ALY116" s="149"/>
      <c r="ALZ116" s="149"/>
      <c r="AMA116" s="149"/>
      <c r="AMB116" s="149"/>
      <c r="AMC116" s="149"/>
      <c r="AMD116" s="149"/>
      <c r="AME116" s="149"/>
      <c r="AMF116" s="149"/>
      <c r="AMG116" s="149"/>
      <c r="AMH116" s="149"/>
      <c r="AMI116" s="149"/>
      <c r="AMJ116" s="149"/>
      <c r="AMK116" s="149"/>
      <c r="AML116" s="149"/>
      <c r="AMM116" s="149"/>
      <c r="AMN116" s="149"/>
      <c r="AMO116" s="149"/>
      <c r="AMP116" s="149"/>
      <c r="AMQ116" s="149"/>
      <c r="AMR116" s="149"/>
      <c r="AMS116" s="149"/>
      <c r="AMT116" s="149"/>
      <c r="AMU116" s="149"/>
      <c r="AMV116" s="149"/>
      <c r="AMW116" s="149"/>
      <c r="AMX116" s="149"/>
      <c r="AMY116" s="149"/>
      <c r="AMZ116" s="149"/>
      <c r="ANA116" s="149"/>
      <c r="ANB116" s="149"/>
      <c r="ANC116" s="149"/>
      <c r="AND116" s="149"/>
      <c r="ANE116" s="149"/>
      <c r="ANF116" s="149"/>
      <c r="ANG116" s="149"/>
      <c r="ANH116" s="149"/>
      <c r="ANI116" s="149"/>
      <c r="ANJ116" s="149"/>
      <c r="ANK116" s="149"/>
      <c r="ANL116" s="149"/>
      <c r="ANM116" s="149"/>
      <c r="ANN116" s="149"/>
      <c r="ANO116" s="149"/>
      <c r="ANP116" s="149"/>
      <c r="ANQ116" s="149"/>
      <c r="ANR116" s="149"/>
      <c r="ANS116" s="149"/>
      <c r="ANT116" s="149"/>
      <c r="ANU116" s="149"/>
      <c r="ANV116" s="149"/>
      <c r="ANW116" s="149"/>
      <c r="ANX116" s="149"/>
      <c r="ANY116" s="149"/>
      <c r="ANZ116" s="149"/>
      <c r="AOA116" s="149"/>
      <c r="AOB116" s="149"/>
      <c r="AOC116" s="149"/>
      <c r="AOD116" s="149"/>
      <c r="AOE116" s="149"/>
      <c r="AOF116" s="149"/>
      <c r="AOG116" s="149"/>
      <c r="AOH116" s="149"/>
      <c r="AOI116" s="149"/>
      <c r="AOJ116" s="149"/>
      <c r="AOK116" s="149"/>
      <c r="AOL116" s="149"/>
      <c r="AOM116" s="149"/>
      <c r="AON116" s="149"/>
      <c r="AOO116" s="149"/>
      <c r="AOP116" s="149"/>
      <c r="AOQ116" s="149"/>
      <c r="AOR116" s="149"/>
      <c r="AOS116" s="149"/>
      <c r="AOT116" s="149"/>
      <c r="AOU116" s="149"/>
      <c r="AOV116" s="149"/>
      <c r="AOW116" s="149"/>
      <c r="AOX116" s="149"/>
      <c r="AOY116" s="149"/>
      <c r="AOZ116" s="149"/>
      <c r="APA116" s="149"/>
      <c r="APB116" s="149"/>
      <c r="APC116" s="149"/>
      <c r="APD116" s="149"/>
      <c r="APE116" s="149"/>
      <c r="APF116" s="149"/>
      <c r="APG116" s="149"/>
      <c r="APH116" s="149"/>
      <c r="API116" s="149"/>
      <c r="APJ116" s="149"/>
      <c r="APK116" s="149"/>
      <c r="APL116" s="149"/>
      <c r="APM116" s="149"/>
      <c r="APN116" s="149"/>
      <c r="APO116" s="149"/>
      <c r="APP116" s="149"/>
      <c r="APQ116" s="149"/>
      <c r="APR116" s="149"/>
      <c r="APS116" s="149"/>
      <c r="APT116" s="149"/>
      <c r="APU116" s="149"/>
      <c r="APV116" s="149"/>
      <c r="APW116" s="149"/>
      <c r="APX116" s="149"/>
      <c r="APY116" s="149"/>
      <c r="APZ116" s="149"/>
      <c r="AQA116" s="149"/>
      <c r="AQB116" s="149"/>
      <c r="AQC116" s="149"/>
      <c r="AQD116" s="149"/>
      <c r="AQE116" s="149"/>
      <c r="AQF116" s="149"/>
      <c r="AQG116" s="149"/>
      <c r="AQH116" s="149"/>
      <c r="AQI116" s="149"/>
      <c r="AQJ116" s="149"/>
      <c r="AQK116" s="149"/>
      <c r="AQL116" s="149"/>
      <c r="AQM116" s="149"/>
      <c r="AQN116" s="149"/>
      <c r="AQO116" s="149"/>
      <c r="AQP116" s="149"/>
      <c r="AQQ116" s="149"/>
      <c r="AQR116" s="149"/>
      <c r="AQS116" s="149"/>
      <c r="AQT116" s="149"/>
      <c r="AQU116" s="149"/>
      <c r="AQV116" s="149"/>
      <c r="AQW116" s="149"/>
      <c r="AQX116" s="149"/>
      <c r="AQY116" s="149"/>
      <c r="AQZ116" s="149"/>
      <c r="ARA116" s="149"/>
      <c r="ARB116" s="149"/>
      <c r="ARC116" s="149"/>
      <c r="ARD116" s="149"/>
      <c r="ARE116" s="149"/>
      <c r="ARF116" s="149"/>
      <c r="ARG116" s="149"/>
      <c r="ARH116" s="149"/>
      <c r="ARI116" s="149"/>
      <c r="ARJ116" s="149"/>
      <c r="ARK116" s="149"/>
      <c r="ARL116" s="149"/>
      <c r="ARM116" s="149"/>
      <c r="ARN116" s="149"/>
      <c r="ARO116" s="149"/>
      <c r="ARP116" s="149"/>
      <c r="ARQ116" s="149"/>
      <c r="ARR116" s="149"/>
      <c r="ARS116" s="149"/>
      <c r="ART116" s="149"/>
      <c r="ARU116" s="149"/>
      <c r="ARV116" s="149"/>
      <c r="ARW116" s="149"/>
      <c r="ARX116" s="149"/>
      <c r="ARY116" s="149"/>
      <c r="ARZ116" s="149"/>
      <c r="ASA116" s="149"/>
      <c r="ASB116" s="149"/>
      <c r="ASC116" s="149"/>
      <c r="ASD116" s="149"/>
      <c r="ASE116" s="149"/>
      <c r="ASF116" s="149"/>
      <c r="ASG116" s="149"/>
      <c r="ASH116" s="149"/>
      <c r="ASI116" s="149"/>
      <c r="ASJ116" s="149"/>
      <c r="ASK116" s="149"/>
      <c r="ASL116" s="149"/>
      <c r="ASM116" s="149"/>
      <c r="ASN116" s="149"/>
      <c r="ASO116" s="149"/>
      <c r="ASP116" s="149"/>
      <c r="ASQ116" s="149"/>
      <c r="ASR116" s="149"/>
      <c r="ASS116" s="149"/>
      <c r="AST116" s="149"/>
      <c r="ASU116" s="149"/>
      <c r="ASV116" s="149"/>
      <c r="ASW116" s="149"/>
      <c r="ASX116" s="149"/>
      <c r="ASY116" s="149"/>
      <c r="ASZ116" s="149"/>
      <c r="ATA116" s="149"/>
      <c r="ATB116" s="149"/>
      <c r="ATC116" s="149"/>
      <c r="ATD116" s="149"/>
      <c r="ATE116" s="149"/>
      <c r="ATF116" s="149"/>
      <c r="ATG116" s="149"/>
      <c r="ATH116" s="149"/>
      <c r="ATI116" s="149"/>
      <c r="ATJ116" s="149"/>
      <c r="ATK116" s="149"/>
      <c r="ATL116" s="149"/>
      <c r="ATM116" s="149"/>
      <c r="ATN116" s="149"/>
      <c r="ATO116" s="149"/>
      <c r="ATP116" s="149"/>
      <c r="ATQ116" s="149"/>
      <c r="ATR116" s="149"/>
      <c r="ATS116" s="149"/>
      <c r="ATT116" s="149"/>
      <c r="ATU116" s="149"/>
      <c r="ATV116" s="149"/>
      <c r="ATW116" s="149"/>
      <c r="ATX116" s="149"/>
      <c r="ATY116" s="149"/>
      <c r="ATZ116" s="149"/>
      <c r="AUA116" s="149"/>
      <c r="AUB116" s="149"/>
      <c r="AUC116" s="149"/>
      <c r="AUD116" s="149"/>
      <c r="AUE116" s="149"/>
      <c r="AUF116" s="149"/>
      <c r="AUG116" s="149"/>
      <c r="AUH116" s="149"/>
      <c r="AUI116" s="149"/>
      <c r="AUJ116" s="149"/>
      <c r="AUK116" s="149"/>
      <c r="AUL116" s="149"/>
      <c r="AUM116" s="149"/>
      <c r="AUN116" s="149"/>
      <c r="AUO116" s="149"/>
      <c r="AUP116" s="149"/>
      <c r="AUQ116" s="149"/>
      <c r="AUR116" s="149"/>
      <c r="AUS116" s="149"/>
      <c r="AUT116" s="149"/>
      <c r="AUU116" s="149"/>
      <c r="AUV116" s="149"/>
      <c r="AUW116" s="149"/>
      <c r="AUX116" s="149"/>
      <c r="AUY116" s="149"/>
      <c r="AUZ116" s="149"/>
      <c r="AVA116" s="149"/>
      <c r="AVB116" s="149"/>
      <c r="AVC116" s="149"/>
      <c r="AVD116" s="149"/>
      <c r="AVE116" s="149"/>
      <c r="AVF116" s="149"/>
      <c r="AVG116" s="149"/>
      <c r="AVH116" s="149"/>
      <c r="AVI116" s="149"/>
      <c r="AVJ116" s="149"/>
      <c r="AVK116" s="149"/>
      <c r="AVL116" s="149"/>
      <c r="AVM116" s="149"/>
      <c r="AVN116" s="149"/>
      <c r="AVO116" s="149"/>
      <c r="AVP116" s="149"/>
      <c r="AVQ116" s="149"/>
      <c r="AVR116" s="149"/>
      <c r="AVS116" s="149"/>
      <c r="AVT116" s="149"/>
      <c r="AVU116" s="149"/>
      <c r="AVV116" s="149"/>
      <c r="AVW116" s="149"/>
      <c r="AVX116" s="149"/>
      <c r="AVY116" s="149"/>
      <c r="AVZ116" s="149"/>
      <c r="AWA116" s="149"/>
      <c r="AWB116" s="149"/>
      <c r="AWC116" s="149"/>
      <c r="AWD116" s="149"/>
    </row>
    <row r="117" spans="1:1278" ht="66">
      <c r="A117" s="291" t="s">
        <v>820</v>
      </c>
      <c r="B117" s="315" t="s">
        <v>162</v>
      </c>
      <c r="C117" s="316"/>
      <c r="D117" s="291">
        <v>92921</v>
      </c>
      <c r="E117" s="325" t="s">
        <v>714</v>
      </c>
      <c r="F117" s="305" t="s">
        <v>254</v>
      </c>
      <c r="G117" s="292">
        <v>25438.5</v>
      </c>
      <c r="H117" s="326">
        <v>6.87</v>
      </c>
      <c r="I117" s="293">
        <v>174762.5</v>
      </c>
      <c r="J117" s="275">
        <f t="shared" si="2429"/>
        <v>2.245795836717958E-3</v>
      </c>
      <c r="K117" s="262"/>
      <c r="L117" s="263">
        <f t="shared" si="2430"/>
        <v>0</v>
      </c>
      <c r="M117" s="262"/>
      <c r="N117" s="263">
        <f t="shared" si="2430"/>
        <v>0</v>
      </c>
      <c r="O117" s="262"/>
      <c r="P117" s="263">
        <f t="shared" ref="P117" si="2591">ROUND(O117*$I117,2)</f>
        <v>0</v>
      </c>
      <c r="Q117" s="262"/>
      <c r="R117" s="263">
        <f t="shared" ref="R117" si="2592">ROUND(Q117*$I117,2)</f>
        <v>0</v>
      </c>
      <c r="S117" s="262"/>
      <c r="T117" s="263">
        <f t="shared" ref="T117" si="2593">ROUND(S117*$I117,2)</f>
        <v>0</v>
      </c>
      <c r="U117" s="262"/>
      <c r="V117" s="263">
        <f t="shared" ref="V117" si="2594">ROUND(U117*$I117,2)</f>
        <v>0</v>
      </c>
      <c r="W117" s="264"/>
      <c r="X117" s="263">
        <f t="shared" ref="X117" si="2595">ROUND(W117*$I117,2)</f>
        <v>0</v>
      </c>
      <c r="Y117" s="264">
        <v>0.3</v>
      </c>
      <c r="Z117" s="263">
        <f t="shared" ref="Z117" si="2596">ROUND(Y117*$I117,2)</f>
        <v>52428.75</v>
      </c>
      <c r="AA117" s="383">
        <v>0.6</v>
      </c>
      <c r="AB117" s="263">
        <f t="shared" ref="AB117" si="2597">ROUND(AA117*$I117,2)</f>
        <v>104857.5</v>
      </c>
      <c r="AC117" s="383">
        <v>0.1</v>
      </c>
      <c r="AD117" s="263">
        <f t="shared" ref="AD117" si="2598">ROUND(AC117*$I117,2)</f>
        <v>17476.25</v>
      </c>
      <c r="AE117" s="265"/>
      <c r="AF117" s="263">
        <f t="shared" ref="AF117" si="2599">ROUND(AE117*$I117,2)</f>
        <v>0</v>
      </c>
      <c r="AG117" s="266"/>
      <c r="AH117" s="263">
        <f t="shared" ref="AH117" si="2600">ROUND(AG117*$I117,2)</f>
        <v>0</v>
      </c>
      <c r="AI117" s="265"/>
      <c r="AJ117" s="263">
        <f t="shared" ref="AJ117" si="2601">ROUND(AI117*$I117,2)</f>
        <v>0</v>
      </c>
      <c r="AK117" s="265"/>
      <c r="AL117" s="263">
        <f t="shared" ref="AL117" si="2602">ROUND(AK117*$I117,2)</f>
        <v>0</v>
      </c>
      <c r="AM117" s="265"/>
      <c r="AN117" s="263">
        <f t="shared" ref="AN117" si="2603">ROUND(AM117*$I117,2)</f>
        <v>0</v>
      </c>
      <c r="AO117" s="265"/>
      <c r="AP117" s="263">
        <f t="shared" ref="AP117" si="2604">ROUND(AO117*$I117,2)</f>
        <v>0</v>
      </c>
      <c r="AQ117" s="265"/>
      <c r="AR117" s="263">
        <f t="shared" ref="AR117" si="2605">ROUND(AQ117*$I117,2)</f>
        <v>0</v>
      </c>
      <c r="AS117" s="265"/>
      <c r="AT117" s="263">
        <f t="shared" ref="AT117" si="2606">ROUND(AS117*$I117,2)</f>
        <v>0</v>
      </c>
      <c r="AU117" s="265"/>
      <c r="AV117" s="263">
        <f t="shared" ref="AV117" si="2607">ROUND(AU117*$I117,2)</f>
        <v>0</v>
      </c>
      <c r="AW117" s="265"/>
      <c r="AX117" s="263">
        <f t="shared" ref="AX117" si="2608">ROUND(AW117*$I117,2)</f>
        <v>0</v>
      </c>
      <c r="AY117" s="265"/>
      <c r="AZ117" s="263">
        <f t="shared" ref="AZ117" si="2609">ROUND(AY117*$I117,2)</f>
        <v>0</v>
      </c>
      <c r="BA117" s="265"/>
      <c r="BB117" s="263">
        <f t="shared" ref="BB117" si="2610">ROUND(BA117*$I117,2)</f>
        <v>0</v>
      </c>
      <c r="BC117" s="265"/>
      <c r="BD117" s="263">
        <f t="shared" ref="BD117" si="2611">ROUND(BC117*$I117,2)</f>
        <v>0</v>
      </c>
      <c r="BE117" s="264"/>
      <c r="BF117" s="263">
        <f t="shared" ref="BF117" si="2612">ROUND(BE117*$I117,2)</f>
        <v>0</v>
      </c>
      <c r="BG117" s="265"/>
      <c r="BH117" s="263">
        <f t="shared" ref="BH117" si="2613">ROUND(BG117*$I117,2)</f>
        <v>0</v>
      </c>
      <c r="BI117" s="264"/>
      <c r="BJ117" s="263">
        <f t="shared" ref="BJ117" si="2614">ROUND(BI117*$I117,2)</f>
        <v>0</v>
      </c>
      <c r="BK117" s="267"/>
      <c r="BL117" s="263">
        <f t="shared" ref="BL117" si="2615">ROUND(BK117*$I117,2)</f>
        <v>0</v>
      </c>
      <c r="BM117" s="267"/>
      <c r="BN117" s="263">
        <f t="shared" ref="BN117" si="2616">ROUND(BM117*$I117,2)</f>
        <v>0</v>
      </c>
      <c r="BO117" s="267"/>
      <c r="BP117" s="263">
        <f t="shared" ref="BP117" si="2617">ROUND(BO117*$I117,2)</f>
        <v>0</v>
      </c>
      <c r="BQ117" s="267"/>
      <c r="BR117" s="263">
        <f t="shared" ref="BR117" si="2618">ROUND(BQ117*$I117,2)</f>
        <v>0</v>
      </c>
      <c r="BS117" s="267"/>
      <c r="BT117" s="263">
        <f t="shared" ref="BT117" si="2619">ROUND(BS117*$I117,2)</f>
        <v>0</v>
      </c>
      <c r="BU117" s="268"/>
      <c r="BV117" s="263">
        <f t="shared" ref="BV117" si="2620">ROUND(BU117*$I117,2)</f>
        <v>0</v>
      </c>
      <c r="BW117" s="268"/>
      <c r="BX117" s="263">
        <f t="shared" ref="BX117" si="2621">ROUND(BW117*$I117,2)</f>
        <v>0</v>
      </c>
      <c r="BY117" s="268"/>
      <c r="BZ117" s="263">
        <f t="shared" ref="BZ117" si="2622">ROUND(BY117*$I117,2)</f>
        <v>0</v>
      </c>
      <c r="CA117" s="505">
        <f t="shared" si="1640"/>
        <v>1</v>
      </c>
      <c r="CB117" s="504">
        <f t="shared" si="1641"/>
        <v>174762.5</v>
      </c>
      <c r="CC117" s="171">
        <f t="shared" si="1642"/>
        <v>0</v>
      </c>
    </row>
    <row r="118" spans="1:1278" ht="66">
      <c r="A118" s="291" t="s">
        <v>821</v>
      </c>
      <c r="B118" s="315" t="s">
        <v>162</v>
      </c>
      <c r="C118" s="316"/>
      <c r="D118" s="291">
        <v>90861</v>
      </c>
      <c r="E118" s="290" t="s">
        <v>908</v>
      </c>
      <c r="F118" s="305" t="s">
        <v>179</v>
      </c>
      <c r="G118" s="292">
        <v>496.11</v>
      </c>
      <c r="H118" s="292">
        <v>400.32</v>
      </c>
      <c r="I118" s="293">
        <v>198602.76</v>
      </c>
      <c r="J118" s="275">
        <f t="shared" si="2429"/>
        <v>2.5521565070807284E-3</v>
      </c>
      <c r="K118" s="262"/>
      <c r="L118" s="263">
        <f t="shared" si="2430"/>
        <v>0</v>
      </c>
      <c r="M118" s="262"/>
      <c r="N118" s="263">
        <f t="shared" si="2430"/>
        <v>0</v>
      </c>
      <c r="O118" s="262"/>
      <c r="P118" s="263">
        <f t="shared" ref="P118" si="2623">ROUND(O118*$I118,2)</f>
        <v>0</v>
      </c>
      <c r="Q118" s="262"/>
      <c r="R118" s="263">
        <f t="shared" ref="R118" si="2624">ROUND(Q118*$I118,2)</f>
        <v>0</v>
      </c>
      <c r="S118" s="262"/>
      <c r="T118" s="263">
        <f t="shared" ref="T118" si="2625">ROUND(S118*$I118,2)</f>
        <v>0</v>
      </c>
      <c r="U118" s="262"/>
      <c r="V118" s="263">
        <f t="shared" ref="V118" si="2626">ROUND(U118*$I118,2)</f>
        <v>0</v>
      </c>
      <c r="W118" s="264"/>
      <c r="X118" s="263">
        <f t="shared" ref="X118" si="2627">ROUND(W118*$I118,2)</f>
        <v>0</v>
      </c>
      <c r="Y118" s="264">
        <v>0.3</v>
      </c>
      <c r="Z118" s="263">
        <f t="shared" ref="Z118" si="2628">ROUND(Y118*$I118,2)</f>
        <v>59580.83</v>
      </c>
      <c r="AA118" s="383">
        <v>0.6</v>
      </c>
      <c r="AB118" s="263">
        <f t="shared" ref="AB118" si="2629">ROUND(AA118*$I118,2)</f>
        <v>119161.66</v>
      </c>
      <c r="AC118" s="383">
        <v>0.1</v>
      </c>
      <c r="AD118" s="263">
        <f t="shared" ref="AD118" si="2630">ROUND(AC118*$I118,2)</f>
        <v>19860.28</v>
      </c>
      <c r="AE118" s="265"/>
      <c r="AF118" s="263">
        <f t="shared" ref="AF118" si="2631">ROUND(AE118*$I118,2)</f>
        <v>0</v>
      </c>
      <c r="AG118" s="266"/>
      <c r="AH118" s="263">
        <f t="shared" ref="AH118" si="2632">ROUND(AG118*$I118,2)</f>
        <v>0</v>
      </c>
      <c r="AI118" s="265"/>
      <c r="AJ118" s="263">
        <f t="shared" ref="AJ118" si="2633">ROUND(AI118*$I118,2)</f>
        <v>0</v>
      </c>
      <c r="AK118" s="265"/>
      <c r="AL118" s="263">
        <f t="shared" ref="AL118" si="2634">ROUND(AK118*$I118,2)</f>
        <v>0</v>
      </c>
      <c r="AM118" s="265"/>
      <c r="AN118" s="263">
        <f t="shared" ref="AN118" si="2635">ROUND(AM118*$I118,2)</f>
        <v>0</v>
      </c>
      <c r="AO118" s="265"/>
      <c r="AP118" s="263">
        <f t="shared" ref="AP118" si="2636">ROUND(AO118*$I118,2)</f>
        <v>0</v>
      </c>
      <c r="AQ118" s="265"/>
      <c r="AR118" s="263">
        <f t="shared" ref="AR118" si="2637">ROUND(AQ118*$I118,2)</f>
        <v>0</v>
      </c>
      <c r="AS118" s="265"/>
      <c r="AT118" s="263">
        <f t="shared" ref="AT118" si="2638">ROUND(AS118*$I118,2)</f>
        <v>0</v>
      </c>
      <c r="AU118" s="265"/>
      <c r="AV118" s="263">
        <f t="shared" ref="AV118" si="2639">ROUND(AU118*$I118,2)</f>
        <v>0</v>
      </c>
      <c r="AW118" s="265"/>
      <c r="AX118" s="263">
        <f t="shared" ref="AX118" si="2640">ROUND(AW118*$I118,2)</f>
        <v>0</v>
      </c>
      <c r="AY118" s="265"/>
      <c r="AZ118" s="263">
        <f t="shared" ref="AZ118" si="2641">ROUND(AY118*$I118,2)</f>
        <v>0</v>
      </c>
      <c r="BA118" s="265"/>
      <c r="BB118" s="263">
        <f t="shared" ref="BB118" si="2642">ROUND(BA118*$I118,2)</f>
        <v>0</v>
      </c>
      <c r="BC118" s="265"/>
      <c r="BD118" s="263">
        <f t="shared" ref="BD118" si="2643">ROUND(BC118*$I118,2)</f>
        <v>0</v>
      </c>
      <c r="BE118" s="264"/>
      <c r="BF118" s="263">
        <f t="shared" ref="BF118" si="2644">ROUND(BE118*$I118,2)</f>
        <v>0</v>
      </c>
      <c r="BG118" s="265"/>
      <c r="BH118" s="263">
        <f t="shared" ref="BH118" si="2645">ROUND(BG118*$I118,2)</f>
        <v>0</v>
      </c>
      <c r="BI118" s="264"/>
      <c r="BJ118" s="263">
        <f t="shared" ref="BJ118" si="2646">ROUND(BI118*$I118,2)</f>
        <v>0</v>
      </c>
      <c r="BK118" s="267"/>
      <c r="BL118" s="263">
        <f t="shared" ref="BL118" si="2647">ROUND(BK118*$I118,2)</f>
        <v>0</v>
      </c>
      <c r="BM118" s="267"/>
      <c r="BN118" s="263">
        <f t="shared" ref="BN118" si="2648">ROUND(BM118*$I118,2)</f>
        <v>0</v>
      </c>
      <c r="BO118" s="267"/>
      <c r="BP118" s="263">
        <f t="shared" ref="BP118" si="2649">ROUND(BO118*$I118,2)</f>
        <v>0</v>
      </c>
      <c r="BQ118" s="267"/>
      <c r="BR118" s="263">
        <f t="shared" ref="BR118" si="2650">ROUND(BQ118*$I118,2)</f>
        <v>0</v>
      </c>
      <c r="BS118" s="267"/>
      <c r="BT118" s="263">
        <f t="shared" ref="BT118" si="2651">ROUND(BS118*$I118,2)</f>
        <v>0</v>
      </c>
      <c r="BU118" s="268"/>
      <c r="BV118" s="263">
        <f t="shared" ref="BV118" si="2652">ROUND(BU118*$I118,2)</f>
        <v>0</v>
      </c>
      <c r="BW118" s="268"/>
      <c r="BX118" s="263">
        <f t="shared" ref="BX118" si="2653">ROUND(BW118*$I118,2)</f>
        <v>0</v>
      </c>
      <c r="BY118" s="268"/>
      <c r="BZ118" s="263">
        <f t="shared" ref="BZ118" si="2654">ROUND(BY118*$I118,2)</f>
        <v>0</v>
      </c>
      <c r="CA118" s="505">
        <f t="shared" si="1640"/>
        <v>1</v>
      </c>
      <c r="CB118" s="504">
        <f t="shared" si="1641"/>
        <v>198602.77000000002</v>
      </c>
      <c r="CC118" s="171">
        <f t="shared" si="1642"/>
        <v>-1.0000000009313226E-2</v>
      </c>
    </row>
    <row r="119" spans="1:1278" s="187" customFormat="1" ht="13.8">
      <c r="A119" s="295"/>
      <c r="B119" s="296"/>
      <c r="C119" s="297"/>
      <c r="D119" s="297"/>
      <c r="E119" s="295" t="s">
        <v>716</v>
      </c>
      <c r="F119" s="297"/>
      <c r="G119" s="297"/>
      <c r="H119" s="298"/>
      <c r="I119" s="299">
        <f>SUBTOTAL(109,I112:I118)</f>
        <v>477580.89</v>
      </c>
      <c r="J119" s="320"/>
      <c r="K119" s="301">
        <f>+L119/$I119</f>
        <v>0</v>
      </c>
      <c r="L119" s="299">
        <f>SUBTOTAL(109,L112:L118)</f>
        <v>0</v>
      </c>
      <c r="M119" s="301">
        <f t="shared" ref="M119" si="2655">+N119/$I119</f>
        <v>0</v>
      </c>
      <c r="N119" s="299">
        <f t="shared" ref="N119" si="2656">SUBTOTAL(109,N112:N118)</f>
        <v>0</v>
      </c>
      <c r="O119" s="301">
        <f t="shared" ref="O119" si="2657">+P119/$I119</f>
        <v>0</v>
      </c>
      <c r="P119" s="299">
        <f t="shared" ref="P119" si="2658">SUBTOTAL(109,P112:P118)</f>
        <v>0</v>
      </c>
      <c r="Q119" s="301">
        <f t="shared" ref="Q119" si="2659">+R119/$I119</f>
        <v>0</v>
      </c>
      <c r="R119" s="299">
        <f t="shared" ref="R119" si="2660">SUBTOTAL(109,R112:R118)</f>
        <v>0</v>
      </c>
      <c r="S119" s="301">
        <f t="shared" ref="S119" si="2661">+T119/$I119</f>
        <v>0</v>
      </c>
      <c r="T119" s="299">
        <f t="shared" ref="T119" si="2662">SUBTOTAL(109,T112:T118)</f>
        <v>0</v>
      </c>
      <c r="U119" s="301">
        <f t="shared" ref="U119" si="2663">+V119/$I119</f>
        <v>0</v>
      </c>
      <c r="V119" s="299">
        <f t="shared" ref="V119" si="2664">SUBTOTAL(109,V112:V118)</f>
        <v>0</v>
      </c>
      <c r="W119" s="301">
        <f t="shared" ref="W119" si="2665">+X119/$I119</f>
        <v>0</v>
      </c>
      <c r="X119" s="299">
        <f t="shared" ref="X119" si="2666">SUBTOTAL(109,X112:X118)</f>
        <v>0</v>
      </c>
      <c r="Y119" s="301">
        <f t="shared" ref="Y119" si="2667">+Z119/$I119</f>
        <v>0.3000000062816584</v>
      </c>
      <c r="Z119" s="299">
        <f t="shared" ref="Z119" si="2668">SUBTOTAL(109,Z112:Z118)</f>
        <v>143274.27000000002</v>
      </c>
      <c r="AA119" s="301">
        <f t="shared" ref="AA119" si="2669">+AB119/$I119</f>
        <v>0.60000001256331681</v>
      </c>
      <c r="AB119" s="299">
        <f t="shared" ref="AB119" si="2670">SUBTOTAL(109,AB112:AB118)</f>
        <v>286548.54000000004</v>
      </c>
      <c r="AC119" s="301">
        <f t="shared" ref="AC119" si="2671">+AD119/$I119</f>
        <v>0.10000000209388611</v>
      </c>
      <c r="AD119" s="299">
        <f t="shared" ref="AD119" si="2672">SUBTOTAL(109,AD112:AD118)</f>
        <v>47758.09</v>
      </c>
      <c r="AE119" s="301">
        <f t="shared" ref="AE119" si="2673">+AF119/$I119</f>
        <v>0</v>
      </c>
      <c r="AF119" s="299">
        <f t="shared" ref="AF119" si="2674">SUBTOTAL(109,AF112:AF118)</f>
        <v>0</v>
      </c>
      <c r="AG119" s="301">
        <f t="shared" ref="AG119" si="2675">+AH119/$I119</f>
        <v>0</v>
      </c>
      <c r="AH119" s="299">
        <f t="shared" ref="AH119" si="2676">SUBTOTAL(109,AH112:AH118)</f>
        <v>0</v>
      </c>
      <c r="AI119" s="301">
        <f t="shared" ref="AI119" si="2677">+AJ119/$I119</f>
        <v>0</v>
      </c>
      <c r="AJ119" s="299">
        <f t="shared" ref="AJ119" si="2678">SUBTOTAL(109,AJ112:AJ118)</f>
        <v>0</v>
      </c>
      <c r="AK119" s="301">
        <f t="shared" ref="AK119" si="2679">+AL119/$I119</f>
        <v>0</v>
      </c>
      <c r="AL119" s="299">
        <f t="shared" ref="AL119" si="2680">SUBTOTAL(109,AL112:AL118)</f>
        <v>0</v>
      </c>
      <c r="AM119" s="301">
        <f t="shared" ref="AM119" si="2681">+AN119/$I119</f>
        <v>0</v>
      </c>
      <c r="AN119" s="299">
        <f t="shared" ref="AN119" si="2682">SUBTOTAL(109,AN112:AN118)</f>
        <v>0</v>
      </c>
      <c r="AO119" s="301">
        <f t="shared" ref="AO119" si="2683">+AP119/$I119</f>
        <v>0</v>
      </c>
      <c r="AP119" s="299">
        <f t="shared" ref="AP119" si="2684">SUBTOTAL(109,AP112:AP118)</f>
        <v>0</v>
      </c>
      <c r="AQ119" s="301">
        <f t="shared" ref="AQ119" si="2685">+AR119/$I119</f>
        <v>0</v>
      </c>
      <c r="AR119" s="299">
        <f t="shared" ref="AR119" si="2686">SUBTOTAL(109,AR112:AR118)</f>
        <v>0</v>
      </c>
      <c r="AS119" s="301">
        <f t="shared" ref="AS119" si="2687">+AT119/$I119</f>
        <v>0</v>
      </c>
      <c r="AT119" s="299">
        <f t="shared" ref="AT119" si="2688">SUBTOTAL(109,AT112:AT118)</f>
        <v>0</v>
      </c>
      <c r="AU119" s="301">
        <f t="shared" ref="AU119" si="2689">+AV119/$I119</f>
        <v>0</v>
      </c>
      <c r="AV119" s="299">
        <f t="shared" ref="AV119" si="2690">SUBTOTAL(109,AV112:AV118)</f>
        <v>0</v>
      </c>
      <c r="AW119" s="301">
        <f t="shared" ref="AW119" si="2691">+AX119/$I119</f>
        <v>0</v>
      </c>
      <c r="AX119" s="299">
        <f t="shared" ref="AX119" si="2692">SUBTOTAL(109,AX112:AX118)</f>
        <v>0</v>
      </c>
      <c r="AY119" s="301">
        <f t="shared" ref="AY119" si="2693">+AZ119/$I119</f>
        <v>0</v>
      </c>
      <c r="AZ119" s="299">
        <f t="shared" ref="AZ119" si="2694">SUBTOTAL(109,AZ112:AZ118)</f>
        <v>0</v>
      </c>
      <c r="BA119" s="301">
        <f t="shared" ref="BA119" si="2695">+BB119/$I119</f>
        <v>0</v>
      </c>
      <c r="BB119" s="299">
        <f t="shared" ref="BB119" si="2696">SUBTOTAL(109,BB112:BB118)</f>
        <v>0</v>
      </c>
      <c r="BC119" s="301">
        <f t="shared" ref="BC119" si="2697">+BD119/$I119</f>
        <v>0</v>
      </c>
      <c r="BD119" s="299">
        <f t="shared" ref="BD119" si="2698">SUBTOTAL(109,BD112:BD118)</f>
        <v>0</v>
      </c>
      <c r="BE119" s="301">
        <f t="shared" ref="BE119" si="2699">+BF119/$I119</f>
        <v>0</v>
      </c>
      <c r="BF119" s="299">
        <f t="shared" ref="BF119" si="2700">SUBTOTAL(109,BF112:BF118)</f>
        <v>0</v>
      </c>
      <c r="BG119" s="301">
        <f t="shared" ref="BG119" si="2701">+BH119/$I119</f>
        <v>0</v>
      </c>
      <c r="BH119" s="299">
        <f t="shared" ref="BH119" si="2702">SUBTOTAL(109,BH112:BH118)</f>
        <v>0</v>
      </c>
      <c r="BI119" s="301">
        <f t="shared" ref="BI119" si="2703">+BJ119/$I119</f>
        <v>0</v>
      </c>
      <c r="BJ119" s="299">
        <f t="shared" ref="BJ119" si="2704">SUBTOTAL(109,BJ112:BJ118)</f>
        <v>0</v>
      </c>
      <c r="BK119" s="301">
        <f t="shared" ref="BK119" si="2705">+BL119/$I119</f>
        <v>0</v>
      </c>
      <c r="BL119" s="299">
        <f t="shared" ref="BL119" si="2706">SUBTOTAL(109,BL112:BL118)</f>
        <v>0</v>
      </c>
      <c r="BM119" s="301">
        <f t="shared" ref="BM119" si="2707">+BN119/$I119</f>
        <v>0</v>
      </c>
      <c r="BN119" s="299">
        <f t="shared" ref="BN119" si="2708">SUBTOTAL(109,BN112:BN118)</f>
        <v>0</v>
      </c>
      <c r="BO119" s="301">
        <f t="shared" ref="BO119" si="2709">+BP119/$I119</f>
        <v>0</v>
      </c>
      <c r="BP119" s="299">
        <f t="shared" ref="BP119" si="2710">SUBTOTAL(109,BP112:BP118)</f>
        <v>0</v>
      </c>
      <c r="BQ119" s="301">
        <f t="shared" ref="BQ119" si="2711">+BR119/$I119</f>
        <v>0</v>
      </c>
      <c r="BR119" s="299">
        <f t="shared" ref="BR119" si="2712">SUBTOTAL(109,BR112:BR118)</f>
        <v>0</v>
      </c>
      <c r="BS119" s="301">
        <f t="shared" ref="BS119" si="2713">+BT119/$I119</f>
        <v>0</v>
      </c>
      <c r="BT119" s="299">
        <f t="shared" ref="BT119" si="2714">SUBTOTAL(109,BT112:BT118)</f>
        <v>0</v>
      </c>
      <c r="BU119" s="301">
        <f t="shared" ref="BU119" si="2715">+BV119/$I119</f>
        <v>0</v>
      </c>
      <c r="BV119" s="299">
        <f t="shared" ref="BV119" si="2716">SUBTOTAL(109,BV112:BV118)</f>
        <v>0</v>
      </c>
      <c r="BW119" s="301">
        <f t="shared" ref="BW119" si="2717">+BX119/$I119</f>
        <v>0</v>
      </c>
      <c r="BX119" s="299">
        <f t="shared" ref="BX119" si="2718">SUBTOTAL(109,BX112:BX118)</f>
        <v>0</v>
      </c>
      <c r="BY119" s="301">
        <f t="shared" ref="BY119" si="2719">+BZ119/$I119</f>
        <v>0</v>
      </c>
      <c r="BZ119" s="299">
        <f t="shared" ref="BZ119" si="2720">SUBTOTAL(109,BZ112:BZ118)</f>
        <v>0</v>
      </c>
      <c r="CA119" s="235">
        <f>+CB119/I119</f>
        <v>1.0000000209388613</v>
      </c>
      <c r="CB119" s="234">
        <f>SUBTOTAL(109,CB112:CB118)</f>
        <v>477580.9</v>
      </c>
      <c r="CC119" s="188">
        <f t="shared" si="1642"/>
        <v>-1.0000000009313226E-2</v>
      </c>
    </row>
    <row r="120" spans="1:1278" ht="13.2">
      <c r="A120" s="291"/>
      <c r="B120" s="659" t="s">
        <v>687</v>
      </c>
      <c r="C120" s="660"/>
      <c r="D120" s="660"/>
      <c r="E120" s="661"/>
      <c r="F120" s="305"/>
      <c r="G120" s="292"/>
      <c r="H120" s="326"/>
      <c r="I120" s="293"/>
      <c r="J120" s="233"/>
      <c r="K120" s="262"/>
      <c r="L120" s="263"/>
      <c r="M120" s="262"/>
      <c r="N120" s="263"/>
      <c r="O120" s="262"/>
      <c r="P120" s="263"/>
      <c r="Q120" s="262"/>
      <c r="R120" s="263"/>
      <c r="S120" s="262"/>
      <c r="T120" s="263"/>
      <c r="U120" s="262"/>
      <c r="V120" s="263"/>
      <c r="W120" s="264"/>
      <c r="X120" s="263"/>
      <c r="Y120" s="264"/>
      <c r="Z120" s="263"/>
      <c r="AA120" s="265"/>
      <c r="AB120" s="263"/>
      <c r="AC120" s="265"/>
      <c r="AD120" s="263"/>
      <c r="AE120" s="265"/>
      <c r="AF120" s="263"/>
      <c r="AG120" s="266"/>
      <c r="AH120" s="263"/>
      <c r="AI120" s="265"/>
      <c r="AJ120" s="263"/>
      <c r="AK120" s="265"/>
      <c r="AL120" s="263"/>
      <c r="AM120" s="265"/>
      <c r="AN120" s="263"/>
      <c r="AO120" s="265"/>
      <c r="AP120" s="263"/>
      <c r="AQ120" s="265"/>
      <c r="AR120" s="263"/>
      <c r="AS120" s="265"/>
      <c r="AT120" s="263"/>
      <c r="AU120" s="265"/>
      <c r="AV120" s="263"/>
      <c r="AW120" s="265"/>
      <c r="AX120" s="263"/>
      <c r="AY120" s="265"/>
      <c r="AZ120" s="263"/>
      <c r="BA120" s="265"/>
      <c r="BB120" s="263"/>
      <c r="BC120" s="265"/>
      <c r="BD120" s="263"/>
      <c r="BE120" s="264"/>
      <c r="BF120" s="263"/>
      <c r="BG120" s="265"/>
      <c r="BH120" s="263"/>
      <c r="BI120" s="264"/>
      <c r="BJ120" s="263"/>
      <c r="BK120" s="267"/>
      <c r="BL120" s="263"/>
      <c r="BM120" s="267"/>
      <c r="BN120" s="263"/>
      <c r="BO120" s="267"/>
      <c r="BP120" s="263"/>
      <c r="BQ120" s="267"/>
      <c r="BR120" s="263"/>
      <c r="BS120" s="267"/>
      <c r="BT120" s="263"/>
      <c r="BU120" s="268"/>
      <c r="BV120" s="263"/>
      <c r="BW120" s="268"/>
      <c r="BX120" s="263"/>
      <c r="BY120" s="268"/>
      <c r="BZ120" s="263"/>
      <c r="CA120" s="505">
        <f t="shared" ref="CA120:CA182" si="2721">+BY120+BW120+BU120+BS120+BQ120+BO120+BM120+BK120+BI120+BG120+BE120+BC120+BA120+AY120+AW120+AU120+AS120+AQ120+AO120+AM120+AK120+AI120+AG120+AE120+AC120+AA120+Y120+W120+U120+S120+Q120+O120+M120+K120</f>
        <v>0</v>
      </c>
      <c r="CB120" s="504">
        <f t="shared" ref="CB120:CB182" si="2722">+BZ120+BX120+BV120+BT120+BR120+BP120+BN120+BL120+BJ120+BH120+BF120+BD120+BB120+AZ120+AX120+AV120+AT120+AR120+AP120+AN120+AL120+AJ120+AH120+AF120+AD120+AB120+Z120+X120+V120+T120+R120+P120+N120+L120</f>
        <v>0</v>
      </c>
      <c r="CC120" s="171">
        <f t="shared" si="1642"/>
        <v>0</v>
      </c>
    </row>
    <row r="121" spans="1:1278" s="118" customFormat="1" ht="39.6">
      <c r="A121" s="291" t="s">
        <v>822</v>
      </c>
      <c r="B121" s="370" t="s">
        <v>162</v>
      </c>
      <c r="C121" s="371"/>
      <c r="D121" s="372" t="s">
        <v>711</v>
      </c>
      <c r="E121" s="330" t="s">
        <v>683</v>
      </c>
      <c r="F121" s="367" t="s">
        <v>210</v>
      </c>
      <c r="G121" s="292">
        <v>371.16</v>
      </c>
      <c r="H121" s="292">
        <v>24.1</v>
      </c>
      <c r="I121" s="293">
        <v>8944.9599999999991</v>
      </c>
      <c r="J121" s="275">
        <f t="shared" ref="J121:J127" si="2723">+I121/$I$467</f>
        <v>1.149477372297184E-4</v>
      </c>
      <c r="K121" s="262"/>
      <c r="L121" s="263">
        <f t="shared" ref="L121:N127" si="2724">ROUND(K121*$I121,2)</f>
        <v>0</v>
      </c>
      <c r="M121" s="262"/>
      <c r="N121" s="263">
        <f t="shared" si="2724"/>
        <v>0</v>
      </c>
      <c r="O121" s="262"/>
      <c r="P121" s="263">
        <f t="shared" ref="P121" si="2725">ROUND(O121*$I121,2)</f>
        <v>0</v>
      </c>
      <c r="Q121" s="262"/>
      <c r="R121" s="263">
        <f t="shared" ref="R121" si="2726">ROUND(Q121*$I121,2)</f>
        <v>0</v>
      </c>
      <c r="S121" s="262"/>
      <c r="T121" s="263">
        <f t="shared" ref="T121" si="2727">ROUND(S121*$I121,2)</f>
        <v>0</v>
      </c>
      <c r="U121" s="262"/>
      <c r="V121" s="263">
        <f t="shared" ref="V121" si="2728">ROUND(U121*$I121,2)</f>
        <v>0</v>
      </c>
      <c r="W121" s="264"/>
      <c r="X121" s="263">
        <f t="shared" ref="X121" si="2729">ROUND(W121*$I121,2)</f>
        <v>0</v>
      </c>
      <c r="Y121" s="264">
        <v>0.3</v>
      </c>
      <c r="Z121" s="263">
        <f t="shared" ref="Z121" si="2730">ROUND(Y121*$I121,2)</f>
        <v>2683.49</v>
      </c>
      <c r="AA121" s="383">
        <v>0.6</v>
      </c>
      <c r="AB121" s="263">
        <f t="shared" ref="AB121" si="2731">ROUND(AA121*$I121,2)</f>
        <v>5366.98</v>
      </c>
      <c r="AC121" s="383">
        <v>0.1</v>
      </c>
      <c r="AD121" s="263">
        <f t="shared" ref="AD121" si="2732">ROUND(AC121*$I121,2)</f>
        <v>894.5</v>
      </c>
      <c r="AE121" s="265"/>
      <c r="AF121" s="263">
        <f t="shared" ref="AF121" si="2733">ROUND(AE121*$I121,2)</f>
        <v>0</v>
      </c>
      <c r="AG121" s="266"/>
      <c r="AH121" s="263">
        <f t="shared" ref="AH121" si="2734">ROUND(AG121*$I121,2)</f>
        <v>0</v>
      </c>
      <c r="AI121" s="265"/>
      <c r="AJ121" s="263">
        <f t="shared" ref="AJ121" si="2735">ROUND(AI121*$I121,2)</f>
        <v>0</v>
      </c>
      <c r="AK121" s="265"/>
      <c r="AL121" s="263">
        <f t="shared" ref="AL121" si="2736">ROUND(AK121*$I121,2)</f>
        <v>0</v>
      </c>
      <c r="AM121" s="265"/>
      <c r="AN121" s="263">
        <f t="shared" ref="AN121" si="2737">ROUND(AM121*$I121,2)</f>
        <v>0</v>
      </c>
      <c r="AO121" s="265"/>
      <c r="AP121" s="263">
        <f t="shared" ref="AP121" si="2738">ROUND(AO121*$I121,2)</f>
        <v>0</v>
      </c>
      <c r="AQ121" s="265"/>
      <c r="AR121" s="263">
        <f t="shared" ref="AR121" si="2739">ROUND(AQ121*$I121,2)</f>
        <v>0</v>
      </c>
      <c r="AS121" s="265"/>
      <c r="AT121" s="263">
        <f t="shared" ref="AT121" si="2740">ROUND(AS121*$I121,2)</f>
        <v>0</v>
      </c>
      <c r="AU121" s="265"/>
      <c r="AV121" s="263">
        <f t="shared" ref="AV121" si="2741">ROUND(AU121*$I121,2)</f>
        <v>0</v>
      </c>
      <c r="AW121" s="265"/>
      <c r="AX121" s="263">
        <f t="shared" ref="AX121" si="2742">ROUND(AW121*$I121,2)</f>
        <v>0</v>
      </c>
      <c r="AY121" s="265"/>
      <c r="AZ121" s="263">
        <f t="shared" ref="AZ121" si="2743">ROUND(AY121*$I121,2)</f>
        <v>0</v>
      </c>
      <c r="BA121" s="265"/>
      <c r="BB121" s="263">
        <f t="shared" ref="BB121" si="2744">ROUND(BA121*$I121,2)</f>
        <v>0</v>
      </c>
      <c r="BC121" s="265"/>
      <c r="BD121" s="263">
        <f t="shared" ref="BD121" si="2745">ROUND(BC121*$I121,2)</f>
        <v>0</v>
      </c>
      <c r="BE121" s="264"/>
      <c r="BF121" s="263">
        <f t="shared" ref="BF121" si="2746">ROUND(BE121*$I121,2)</f>
        <v>0</v>
      </c>
      <c r="BG121" s="265"/>
      <c r="BH121" s="263">
        <f t="shared" ref="BH121" si="2747">ROUND(BG121*$I121,2)</f>
        <v>0</v>
      </c>
      <c r="BI121" s="264"/>
      <c r="BJ121" s="263">
        <f t="shared" ref="BJ121" si="2748">ROUND(BI121*$I121,2)</f>
        <v>0</v>
      </c>
      <c r="BK121" s="267"/>
      <c r="BL121" s="263">
        <f t="shared" ref="BL121" si="2749">ROUND(BK121*$I121,2)</f>
        <v>0</v>
      </c>
      <c r="BM121" s="267"/>
      <c r="BN121" s="263">
        <f t="shared" ref="BN121" si="2750">ROUND(BM121*$I121,2)</f>
        <v>0</v>
      </c>
      <c r="BO121" s="267"/>
      <c r="BP121" s="263">
        <f t="shared" ref="BP121" si="2751">ROUND(BO121*$I121,2)</f>
        <v>0</v>
      </c>
      <c r="BQ121" s="267"/>
      <c r="BR121" s="263">
        <f t="shared" ref="BR121" si="2752">ROUND(BQ121*$I121,2)</f>
        <v>0</v>
      </c>
      <c r="BS121" s="267"/>
      <c r="BT121" s="263">
        <f t="shared" ref="BT121" si="2753">ROUND(BS121*$I121,2)</f>
        <v>0</v>
      </c>
      <c r="BU121" s="268"/>
      <c r="BV121" s="263">
        <f t="shared" ref="BV121" si="2754">ROUND(BU121*$I121,2)</f>
        <v>0</v>
      </c>
      <c r="BW121" s="268"/>
      <c r="BX121" s="263">
        <f t="shared" ref="BX121" si="2755">ROUND(BW121*$I121,2)</f>
        <v>0</v>
      </c>
      <c r="BY121" s="268"/>
      <c r="BZ121" s="263">
        <f t="shared" ref="BZ121" si="2756">ROUND(BY121*$I121,2)</f>
        <v>0</v>
      </c>
      <c r="CA121" s="505">
        <f t="shared" si="2721"/>
        <v>1</v>
      </c>
      <c r="CB121" s="504">
        <f t="shared" si="2722"/>
        <v>8944.9699999999993</v>
      </c>
      <c r="CC121" s="171">
        <f t="shared" si="1642"/>
        <v>-1.0000000000218279E-2</v>
      </c>
    </row>
    <row r="122" spans="1:1278" s="122" customFormat="1" ht="26.4">
      <c r="A122" s="291" t="s">
        <v>1246</v>
      </c>
      <c r="B122" s="315" t="s">
        <v>162</v>
      </c>
      <c r="C122" s="316"/>
      <c r="D122" s="291">
        <v>93382</v>
      </c>
      <c r="E122" s="290" t="s">
        <v>684</v>
      </c>
      <c r="F122" s="291" t="s">
        <v>210</v>
      </c>
      <c r="G122" s="292">
        <v>169.77</v>
      </c>
      <c r="H122" s="292">
        <v>17.29</v>
      </c>
      <c r="I122" s="293">
        <v>2935.32</v>
      </c>
      <c r="J122" s="275">
        <f t="shared" si="2723"/>
        <v>3.7720503171074784E-5</v>
      </c>
      <c r="K122" s="262"/>
      <c r="L122" s="263">
        <f t="shared" si="2724"/>
        <v>0</v>
      </c>
      <c r="M122" s="262"/>
      <c r="N122" s="263">
        <f t="shared" si="2724"/>
        <v>0</v>
      </c>
      <c r="O122" s="262"/>
      <c r="P122" s="263">
        <f t="shared" ref="P122" si="2757">ROUND(O122*$I122,2)</f>
        <v>0</v>
      </c>
      <c r="Q122" s="262"/>
      <c r="R122" s="263">
        <f t="shared" ref="R122" si="2758">ROUND(Q122*$I122,2)</f>
        <v>0</v>
      </c>
      <c r="S122" s="262"/>
      <c r="T122" s="263">
        <f t="shared" ref="T122" si="2759">ROUND(S122*$I122,2)</f>
        <v>0</v>
      </c>
      <c r="U122" s="262"/>
      <c r="V122" s="263">
        <f t="shared" ref="V122" si="2760">ROUND(U122*$I122,2)</f>
        <v>0</v>
      </c>
      <c r="W122" s="264"/>
      <c r="X122" s="263">
        <f t="shared" ref="X122" si="2761">ROUND(W122*$I122,2)</f>
        <v>0</v>
      </c>
      <c r="Y122" s="264">
        <v>0.3</v>
      </c>
      <c r="Z122" s="263">
        <f t="shared" ref="Z122" si="2762">ROUND(Y122*$I122,2)</f>
        <v>880.6</v>
      </c>
      <c r="AA122" s="383">
        <v>0.6</v>
      </c>
      <c r="AB122" s="263">
        <f t="shared" ref="AB122" si="2763">ROUND(AA122*$I122,2)</f>
        <v>1761.19</v>
      </c>
      <c r="AC122" s="383">
        <v>0.1</v>
      </c>
      <c r="AD122" s="263">
        <f t="shared" ref="AD122" si="2764">ROUND(AC122*$I122,2)</f>
        <v>293.52999999999997</v>
      </c>
      <c r="AE122" s="265"/>
      <c r="AF122" s="263">
        <f t="shared" ref="AF122" si="2765">ROUND(AE122*$I122,2)</f>
        <v>0</v>
      </c>
      <c r="AG122" s="266"/>
      <c r="AH122" s="263">
        <f t="shared" ref="AH122" si="2766">ROUND(AG122*$I122,2)</f>
        <v>0</v>
      </c>
      <c r="AI122" s="265"/>
      <c r="AJ122" s="263">
        <f t="shared" ref="AJ122" si="2767">ROUND(AI122*$I122,2)</f>
        <v>0</v>
      </c>
      <c r="AK122" s="265"/>
      <c r="AL122" s="263">
        <f t="shared" ref="AL122" si="2768">ROUND(AK122*$I122,2)</f>
        <v>0</v>
      </c>
      <c r="AM122" s="265"/>
      <c r="AN122" s="263">
        <f t="shared" ref="AN122" si="2769">ROUND(AM122*$I122,2)</f>
        <v>0</v>
      </c>
      <c r="AO122" s="265"/>
      <c r="AP122" s="263">
        <f t="shared" ref="AP122" si="2770">ROUND(AO122*$I122,2)</f>
        <v>0</v>
      </c>
      <c r="AQ122" s="265"/>
      <c r="AR122" s="263">
        <f t="shared" ref="AR122" si="2771">ROUND(AQ122*$I122,2)</f>
        <v>0</v>
      </c>
      <c r="AS122" s="265"/>
      <c r="AT122" s="263">
        <f t="shared" ref="AT122" si="2772">ROUND(AS122*$I122,2)</f>
        <v>0</v>
      </c>
      <c r="AU122" s="265"/>
      <c r="AV122" s="263">
        <f t="shared" ref="AV122" si="2773">ROUND(AU122*$I122,2)</f>
        <v>0</v>
      </c>
      <c r="AW122" s="265"/>
      <c r="AX122" s="263">
        <f t="shared" ref="AX122" si="2774">ROUND(AW122*$I122,2)</f>
        <v>0</v>
      </c>
      <c r="AY122" s="265"/>
      <c r="AZ122" s="263">
        <f t="shared" ref="AZ122" si="2775">ROUND(AY122*$I122,2)</f>
        <v>0</v>
      </c>
      <c r="BA122" s="265"/>
      <c r="BB122" s="263">
        <f t="shared" ref="BB122" si="2776">ROUND(BA122*$I122,2)</f>
        <v>0</v>
      </c>
      <c r="BC122" s="265"/>
      <c r="BD122" s="263">
        <f t="shared" ref="BD122" si="2777">ROUND(BC122*$I122,2)</f>
        <v>0</v>
      </c>
      <c r="BE122" s="264"/>
      <c r="BF122" s="263">
        <f t="shared" ref="BF122" si="2778">ROUND(BE122*$I122,2)</f>
        <v>0</v>
      </c>
      <c r="BG122" s="265"/>
      <c r="BH122" s="263">
        <f t="shared" ref="BH122" si="2779">ROUND(BG122*$I122,2)</f>
        <v>0</v>
      </c>
      <c r="BI122" s="264"/>
      <c r="BJ122" s="263">
        <f t="shared" ref="BJ122" si="2780">ROUND(BI122*$I122,2)</f>
        <v>0</v>
      </c>
      <c r="BK122" s="267"/>
      <c r="BL122" s="263">
        <f t="shared" ref="BL122" si="2781">ROUND(BK122*$I122,2)</f>
        <v>0</v>
      </c>
      <c r="BM122" s="267"/>
      <c r="BN122" s="263">
        <f t="shared" ref="BN122" si="2782">ROUND(BM122*$I122,2)</f>
        <v>0</v>
      </c>
      <c r="BO122" s="267"/>
      <c r="BP122" s="263">
        <f t="shared" ref="BP122" si="2783">ROUND(BO122*$I122,2)</f>
        <v>0</v>
      </c>
      <c r="BQ122" s="267"/>
      <c r="BR122" s="263">
        <f t="shared" ref="BR122" si="2784">ROUND(BQ122*$I122,2)</f>
        <v>0</v>
      </c>
      <c r="BS122" s="267"/>
      <c r="BT122" s="263">
        <f t="shared" ref="BT122" si="2785">ROUND(BS122*$I122,2)</f>
        <v>0</v>
      </c>
      <c r="BU122" s="268"/>
      <c r="BV122" s="263">
        <f t="shared" ref="BV122" si="2786">ROUND(BU122*$I122,2)</f>
        <v>0</v>
      </c>
      <c r="BW122" s="268"/>
      <c r="BX122" s="263">
        <f t="shared" ref="BX122" si="2787">ROUND(BW122*$I122,2)</f>
        <v>0</v>
      </c>
      <c r="BY122" s="268"/>
      <c r="BZ122" s="263">
        <f t="shared" ref="BZ122" si="2788">ROUND(BY122*$I122,2)</f>
        <v>0</v>
      </c>
      <c r="CA122" s="505">
        <f t="shared" si="2721"/>
        <v>1</v>
      </c>
      <c r="CB122" s="504">
        <f t="shared" si="2722"/>
        <v>2935.32</v>
      </c>
      <c r="CC122" s="171">
        <f t="shared" si="1642"/>
        <v>0</v>
      </c>
    </row>
    <row r="123" spans="1:1278" ht="26.4">
      <c r="A123" s="291" t="s">
        <v>823</v>
      </c>
      <c r="B123" s="315" t="s">
        <v>162</v>
      </c>
      <c r="C123" s="316"/>
      <c r="D123" s="291">
        <v>5622</v>
      </c>
      <c r="E123" s="290" t="s">
        <v>904</v>
      </c>
      <c r="F123" s="291" t="s">
        <v>186</v>
      </c>
      <c r="G123" s="292">
        <v>690.73</v>
      </c>
      <c r="H123" s="292">
        <v>3.97</v>
      </c>
      <c r="I123" s="293">
        <v>2742.2</v>
      </c>
      <c r="J123" s="275">
        <f t="shared" si="2723"/>
        <v>3.5238803195468045E-5</v>
      </c>
      <c r="K123" s="262"/>
      <c r="L123" s="263">
        <f t="shared" si="2724"/>
        <v>0</v>
      </c>
      <c r="M123" s="262"/>
      <c r="N123" s="263">
        <f t="shared" si="2724"/>
        <v>0</v>
      </c>
      <c r="O123" s="262"/>
      <c r="P123" s="263">
        <f t="shared" ref="P123" si="2789">ROUND(O123*$I123,2)</f>
        <v>0</v>
      </c>
      <c r="Q123" s="262"/>
      <c r="R123" s="263">
        <f t="shared" ref="R123" si="2790">ROUND(Q123*$I123,2)</f>
        <v>0</v>
      </c>
      <c r="S123" s="262"/>
      <c r="T123" s="263">
        <f t="shared" ref="T123" si="2791">ROUND(S123*$I123,2)</f>
        <v>0</v>
      </c>
      <c r="U123" s="262"/>
      <c r="V123" s="263">
        <f t="shared" ref="V123" si="2792">ROUND(U123*$I123,2)</f>
        <v>0</v>
      </c>
      <c r="W123" s="264"/>
      <c r="X123" s="263">
        <f t="shared" ref="X123" si="2793">ROUND(W123*$I123,2)</f>
        <v>0</v>
      </c>
      <c r="Y123" s="264">
        <v>0.3</v>
      </c>
      <c r="Z123" s="263">
        <f t="shared" ref="Z123" si="2794">ROUND(Y123*$I123,2)</f>
        <v>822.66</v>
      </c>
      <c r="AA123" s="383">
        <v>0.6</v>
      </c>
      <c r="AB123" s="263">
        <f t="shared" ref="AB123" si="2795">ROUND(AA123*$I123,2)</f>
        <v>1645.32</v>
      </c>
      <c r="AC123" s="383">
        <v>0.1</v>
      </c>
      <c r="AD123" s="263">
        <f t="shared" ref="AD123" si="2796">ROUND(AC123*$I123,2)</f>
        <v>274.22000000000003</v>
      </c>
      <c r="AE123" s="265"/>
      <c r="AF123" s="263">
        <f t="shared" ref="AF123" si="2797">ROUND(AE123*$I123,2)</f>
        <v>0</v>
      </c>
      <c r="AG123" s="266"/>
      <c r="AH123" s="263">
        <f t="shared" ref="AH123" si="2798">ROUND(AG123*$I123,2)</f>
        <v>0</v>
      </c>
      <c r="AI123" s="265"/>
      <c r="AJ123" s="263">
        <f t="shared" ref="AJ123" si="2799">ROUND(AI123*$I123,2)</f>
        <v>0</v>
      </c>
      <c r="AK123" s="265"/>
      <c r="AL123" s="263">
        <f t="shared" ref="AL123" si="2800">ROUND(AK123*$I123,2)</f>
        <v>0</v>
      </c>
      <c r="AM123" s="265"/>
      <c r="AN123" s="263">
        <f t="shared" ref="AN123" si="2801">ROUND(AM123*$I123,2)</f>
        <v>0</v>
      </c>
      <c r="AO123" s="265"/>
      <c r="AP123" s="263">
        <f t="shared" ref="AP123" si="2802">ROUND(AO123*$I123,2)</f>
        <v>0</v>
      </c>
      <c r="AQ123" s="265"/>
      <c r="AR123" s="263">
        <f t="shared" ref="AR123" si="2803">ROUND(AQ123*$I123,2)</f>
        <v>0</v>
      </c>
      <c r="AS123" s="265"/>
      <c r="AT123" s="263">
        <f t="shared" ref="AT123" si="2804">ROUND(AS123*$I123,2)</f>
        <v>0</v>
      </c>
      <c r="AU123" s="265"/>
      <c r="AV123" s="263">
        <f t="shared" ref="AV123" si="2805">ROUND(AU123*$I123,2)</f>
        <v>0</v>
      </c>
      <c r="AW123" s="265"/>
      <c r="AX123" s="263">
        <f t="shared" ref="AX123" si="2806">ROUND(AW123*$I123,2)</f>
        <v>0</v>
      </c>
      <c r="AY123" s="265"/>
      <c r="AZ123" s="263">
        <f t="shared" ref="AZ123" si="2807">ROUND(AY123*$I123,2)</f>
        <v>0</v>
      </c>
      <c r="BA123" s="265"/>
      <c r="BB123" s="263">
        <f t="shared" ref="BB123" si="2808">ROUND(BA123*$I123,2)</f>
        <v>0</v>
      </c>
      <c r="BC123" s="265"/>
      <c r="BD123" s="263">
        <f t="shared" ref="BD123" si="2809">ROUND(BC123*$I123,2)</f>
        <v>0</v>
      </c>
      <c r="BE123" s="264"/>
      <c r="BF123" s="263">
        <f t="shared" ref="BF123" si="2810">ROUND(BE123*$I123,2)</f>
        <v>0</v>
      </c>
      <c r="BG123" s="265"/>
      <c r="BH123" s="263">
        <f t="shared" ref="BH123" si="2811">ROUND(BG123*$I123,2)</f>
        <v>0</v>
      </c>
      <c r="BI123" s="264"/>
      <c r="BJ123" s="263">
        <f t="shared" ref="BJ123" si="2812">ROUND(BI123*$I123,2)</f>
        <v>0</v>
      </c>
      <c r="BK123" s="267"/>
      <c r="BL123" s="263">
        <f t="shared" ref="BL123" si="2813">ROUND(BK123*$I123,2)</f>
        <v>0</v>
      </c>
      <c r="BM123" s="267"/>
      <c r="BN123" s="263">
        <f t="shared" ref="BN123" si="2814">ROUND(BM123*$I123,2)</f>
        <v>0</v>
      </c>
      <c r="BO123" s="267"/>
      <c r="BP123" s="263">
        <f t="shared" ref="BP123" si="2815">ROUND(BO123*$I123,2)</f>
        <v>0</v>
      </c>
      <c r="BQ123" s="267"/>
      <c r="BR123" s="263">
        <f t="shared" ref="BR123" si="2816">ROUND(BQ123*$I123,2)</f>
        <v>0</v>
      </c>
      <c r="BS123" s="267"/>
      <c r="BT123" s="263">
        <f t="shared" ref="BT123" si="2817">ROUND(BS123*$I123,2)</f>
        <v>0</v>
      </c>
      <c r="BU123" s="268"/>
      <c r="BV123" s="263">
        <f t="shared" ref="BV123" si="2818">ROUND(BU123*$I123,2)</f>
        <v>0</v>
      </c>
      <c r="BW123" s="268"/>
      <c r="BX123" s="263">
        <f t="shared" ref="BX123" si="2819">ROUND(BW123*$I123,2)</f>
        <v>0</v>
      </c>
      <c r="BY123" s="268"/>
      <c r="BZ123" s="263">
        <f t="shared" ref="BZ123" si="2820">ROUND(BY123*$I123,2)</f>
        <v>0</v>
      </c>
      <c r="CA123" s="505">
        <f t="shared" si="2721"/>
        <v>1</v>
      </c>
      <c r="CB123" s="504">
        <f t="shared" si="2722"/>
        <v>2742.2</v>
      </c>
      <c r="CC123" s="171">
        <f t="shared" si="1642"/>
        <v>0</v>
      </c>
    </row>
    <row r="124" spans="1:1278" ht="39.6">
      <c r="A124" s="291" t="s">
        <v>824</v>
      </c>
      <c r="B124" s="315" t="s">
        <v>162</v>
      </c>
      <c r="C124" s="316"/>
      <c r="D124" s="291" t="s">
        <v>905</v>
      </c>
      <c r="E124" s="290" t="s">
        <v>906</v>
      </c>
      <c r="F124" s="291" t="s">
        <v>455</v>
      </c>
      <c r="G124" s="292">
        <v>690.8</v>
      </c>
      <c r="H124" s="326">
        <v>27.06</v>
      </c>
      <c r="I124" s="293">
        <v>18693.05</v>
      </c>
      <c r="J124" s="275">
        <f t="shared" si="2723"/>
        <v>2.4021614399863026E-4</v>
      </c>
      <c r="K124" s="262"/>
      <c r="L124" s="263">
        <f t="shared" si="2724"/>
        <v>0</v>
      </c>
      <c r="M124" s="262"/>
      <c r="N124" s="263">
        <f t="shared" si="2724"/>
        <v>0</v>
      </c>
      <c r="O124" s="262"/>
      <c r="P124" s="263">
        <f t="shared" ref="P124" si="2821">ROUND(O124*$I124,2)</f>
        <v>0</v>
      </c>
      <c r="Q124" s="262"/>
      <c r="R124" s="263">
        <f t="shared" ref="R124" si="2822">ROUND(Q124*$I124,2)</f>
        <v>0</v>
      </c>
      <c r="S124" s="262"/>
      <c r="T124" s="263">
        <f t="shared" ref="T124" si="2823">ROUND(S124*$I124,2)</f>
        <v>0</v>
      </c>
      <c r="U124" s="262"/>
      <c r="V124" s="263">
        <f t="shared" ref="V124" si="2824">ROUND(U124*$I124,2)</f>
        <v>0</v>
      </c>
      <c r="W124" s="264"/>
      <c r="X124" s="263">
        <f t="shared" ref="X124" si="2825">ROUND(W124*$I124,2)</f>
        <v>0</v>
      </c>
      <c r="Y124" s="264">
        <v>0.3</v>
      </c>
      <c r="Z124" s="263">
        <f t="shared" ref="Z124" si="2826">ROUND(Y124*$I124,2)</f>
        <v>5607.92</v>
      </c>
      <c r="AA124" s="383">
        <v>0.6</v>
      </c>
      <c r="AB124" s="263">
        <f t="shared" ref="AB124" si="2827">ROUND(AA124*$I124,2)</f>
        <v>11215.83</v>
      </c>
      <c r="AC124" s="383">
        <v>0.1</v>
      </c>
      <c r="AD124" s="263">
        <f t="shared" ref="AD124" si="2828">ROUND(AC124*$I124,2)</f>
        <v>1869.31</v>
      </c>
      <c r="AE124" s="265"/>
      <c r="AF124" s="263">
        <f t="shared" ref="AF124" si="2829">ROUND(AE124*$I124,2)</f>
        <v>0</v>
      </c>
      <c r="AG124" s="266"/>
      <c r="AH124" s="263">
        <f t="shared" ref="AH124" si="2830">ROUND(AG124*$I124,2)</f>
        <v>0</v>
      </c>
      <c r="AI124" s="265"/>
      <c r="AJ124" s="263">
        <f t="shared" ref="AJ124" si="2831">ROUND(AI124*$I124,2)</f>
        <v>0</v>
      </c>
      <c r="AK124" s="265"/>
      <c r="AL124" s="263">
        <f t="shared" ref="AL124" si="2832">ROUND(AK124*$I124,2)</f>
        <v>0</v>
      </c>
      <c r="AM124" s="265"/>
      <c r="AN124" s="263">
        <f t="shared" ref="AN124" si="2833">ROUND(AM124*$I124,2)</f>
        <v>0</v>
      </c>
      <c r="AO124" s="265"/>
      <c r="AP124" s="263">
        <f t="shared" ref="AP124" si="2834">ROUND(AO124*$I124,2)</f>
        <v>0</v>
      </c>
      <c r="AQ124" s="265"/>
      <c r="AR124" s="263">
        <f t="shared" ref="AR124" si="2835">ROUND(AQ124*$I124,2)</f>
        <v>0</v>
      </c>
      <c r="AS124" s="265"/>
      <c r="AT124" s="263">
        <f t="shared" ref="AT124" si="2836">ROUND(AS124*$I124,2)</f>
        <v>0</v>
      </c>
      <c r="AU124" s="265"/>
      <c r="AV124" s="263">
        <f t="shared" ref="AV124" si="2837">ROUND(AU124*$I124,2)</f>
        <v>0</v>
      </c>
      <c r="AW124" s="265"/>
      <c r="AX124" s="263">
        <f t="shared" ref="AX124" si="2838">ROUND(AW124*$I124,2)</f>
        <v>0</v>
      </c>
      <c r="AY124" s="265"/>
      <c r="AZ124" s="263">
        <f t="shared" ref="AZ124" si="2839">ROUND(AY124*$I124,2)</f>
        <v>0</v>
      </c>
      <c r="BA124" s="265"/>
      <c r="BB124" s="263">
        <f t="shared" ref="BB124" si="2840">ROUND(BA124*$I124,2)</f>
        <v>0</v>
      </c>
      <c r="BC124" s="265"/>
      <c r="BD124" s="263">
        <f t="shared" ref="BD124" si="2841">ROUND(BC124*$I124,2)</f>
        <v>0</v>
      </c>
      <c r="BE124" s="264"/>
      <c r="BF124" s="263">
        <f t="shared" ref="BF124" si="2842">ROUND(BE124*$I124,2)</f>
        <v>0</v>
      </c>
      <c r="BG124" s="265"/>
      <c r="BH124" s="263">
        <f t="shared" ref="BH124" si="2843">ROUND(BG124*$I124,2)</f>
        <v>0</v>
      </c>
      <c r="BI124" s="264"/>
      <c r="BJ124" s="263">
        <f t="shared" ref="BJ124" si="2844">ROUND(BI124*$I124,2)</f>
        <v>0</v>
      </c>
      <c r="BK124" s="267"/>
      <c r="BL124" s="263">
        <f t="shared" ref="BL124" si="2845">ROUND(BK124*$I124,2)</f>
        <v>0</v>
      </c>
      <c r="BM124" s="267"/>
      <c r="BN124" s="263">
        <f t="shared" ref="BN124" si="2846">ROUND(BM124*$I124,2)</f>
        <v>0</v>
      </c>
      <c r="BO124" s="267"/>
      <c r="BP124" s="263">
        <f t="shared" ref="BP124" si="2847">ROUND(BO124*$I124,2)</f>
        <v>0</v>
      </c>
      <c r="BQ124" s="267"/>
      <c r="BR124" s="263">
        <f t="shared" ref="BR124" si="2848">ROUND(BQ124*$I124,2)</f>
        <v>0</v>
      </c>
      <c r="BS124" s="267"/>
      <c r="BT124" s="263">
        <f t="shared" ref="BT124" si="2849">ROUND(BS124*$I124,2)</f>
        <v>0</v>
      </c>
      <c r="BU124" s="268"/>
      <c r="BV124" s="263">
        <f t="shared" ref="BV124" si="2850">ROUND(BU124*$I124,2)</f>
        <v>0</v>
      </c>
      <c r="BW124" s="268"/>
      <c r="BX124" s="263">
        <f t="shared" ref="BX124" si="2851">ROUND(BW124*$I124,2)</f>
        <v>0</v>
      </c>
      <c r="BY124" s="268"/>
      <c r="BZ124" s="263">
        <f t="shared" ref="BZ124" si="2852">ROUND(BY124*$I124,2)</f>
        <v>0</v>
      </c>
      <c r="CA124" s="505">
        <f t="shared" si="2721"/>
        <v>1</v>
      </c>
      <c r="CB124" s="504">
        <f t="shared" si="2722"/>
        <v>18693.059999999998</v>
      </c>
      <c r="CC124" s="171">
        <f t="shared" si="1642"/>
        <v>-9.9999999983992893E-3</v>
      </c>
    </row>
    <row r="125" spans="1:1278" ht="26.4">
      <c r="A125" s="291" t="s">
        <v>825</v>
      </c>
      <c r="B125" s="315" t="s">
        <v>162</v>
      </c>
      <c r="C125" s="316"/>
      <c r="D125" s="291">
        <v>5651</v>
      </c>
      <c r="E125" s="290" t="s">
        <v>685</v>
      </c>
      <c r="F125" s="291" t="s">
        <v>147</v>
      </c>
      <c r="G125" s="292">
        <v>2013.91</v>
      </c>
      <c r="H125" s="326">
        <v>29.26</v>
      </c>
      <c r="I125" s="293">
        <v>58927.01</v>
      </c>
      <c r="J125" s="275">
        <f t="shared" si="2723"/>
        <v>7.5724502526707666E-4</v>
      </c>
      <c r="K125" s="262"/>
      <c r="L125" s="263">
        <f t="shared" si="2724"/>
        <v>0</v>
      </c>
      <c r="M125" s="262"/>
      <c r="N125" s="263">
        <f t="shared" si="2724"/>
        <v>0</v>
      </c>
      <c r="O125" s="262"/>
      <c r="P125" s="263">
        <f t="shared" ref="P125" si="2853">ROUND(O125*$I125,2)</f>
        <v>0</v>
      </c>
      <c r="Q125" s="262"/>
      <c r="R125" s="263">
        <f t="shared" ref="R125" si="2854">ROUND(Q125*$I125,2)</f>
        <v>0</v>
      </c>
      <c r="S125" s="262"/>
      <c r="T125" s="263">
        <f t="shared" ref="T125" si="2855">ROUND(S125*$I125,2)</f>
        <v>0</v>
      </c>
      <c r="U125" s="262"/>
      <c r="V125" s="263">
        <f t="shared" ref="V125" si="2856">ROUND(U125*$I125,2)</f>
        <v>0</v>
      </c>
      <c r="W125" s="264"/>
      <c r="X125" s="263">
        <f t="shared" ref="X125" si="2857">ROUND(W125*$I125,2)</f>
        <v>0</v>
      </c>
      <c r="Y125" s="264">
        <v>0.3</v>
      </c>
      <c r="Z125" s="263">
        <f t="shared" ref="Z125" si="2858">ROUND(Y125*$I125,2)</f>
        <v>17678.099999999999</v>
      </c>
      <c r="AA125" s="383">
        <v>0.6</v>
      </c>
      <c r="AB125" s="263">
        <f t="shared" ref="AB125" si="2859">ROUND(AA125*$I125,2)</f>
        <v>35356.21</v>
      </c>
      <c r="AC125" s="383">
        <v>0.1</v>
      </c>
      <c r="AD125" s="263">
        <f t="shared" ref="AD125" si="2860">ROUND(AC125*$I125,2)</f>
        <v>5892.7</v>
      </c>
      <c r="AE125" s="265"/>
      <c r="AF125" s="263">
        <f t="shared" ref="AF125" si="2861">ROUND(AE125*$I125,2)</f>
        <v>0</v>
      </c>
      <c r="AG125" s="266"/>
      <c r="AH125" s="263">
        <f t="shared" ref="AH125" si="2862">ROUND(AG125*$I125,2)</f>
        <v>0</v>
      </c>
      <c r="AI125" s="265"/>
      <c r="AJ125" s="263">
        <f t="shared" ref="AJ125" si="2863">ROUND(AI125*$I125,2)</f>
        <v>0</v>
      </c>
      <c r="AK125" s="265"/>
      <c r="AL125" s="263">
        <f t="shared" ref="AL125" si="2864">ROUND(AK125*$I125,2)</f>
        <v>0</v>
      </c>
      <c r="AM125" s="265"/>
      <c r="AN125" s="263">
        <f t="shared" ref="AN125" si="2865">ROUND(AM125*$I125,2)</f>
        <v>0</v>
      </c>
      <c r="AO125" s="265"/>
      <c r="AP125" s="263">
        <f t="shared" ref="AP125" si="2866">ROUND(AO125*$I125,2)</f>
        <v>0</v>
      </c>
      <c r="AQ125" s="265"/>
      <c r="AR125" s="263">
        <f t="shared" ref="AR125" si="2867">ROUND(AQ125*$I125,2)</f>
        <v>0</v>
      </c>
      <c r="AS125" s="265"/>
      <c r="AT125" s="263">
        <f t="shared" ref="AT125" si="2868">ROUND(AS125*$I125,2)</f>
        <v>0</v>
      </c>
      <c r="AU125" s="265"/>
      <c r="AV125" s="263">
        <f t="shared" ref="AV125" si="2869">ROUND(AU125*$I125,2)</f>
        <v>0</v>
      </c>
      <c r="AW125" s="265"/>
      <c r="AX125" s="263">
        <f t="shared" ref="AX125" si="2870">ROUND(AW125*$I125,2)</f>
        <v>0</v>
      </c>
      <c r="AY125" s="265"/>
      <c r="AZ125" s="263">
        <f t="shared" ref="AZ125" si="2871">ROUND(AY125*$I125,2)</f>
        <v>0</v>
      </c>
      <c r="BA125" s="265"/>
      <c r="BB125" s="263">
        <f t="shared" ref="BB125" si="2872">ROUND(BA125*$I125,2)</f>
        <v>0</v>
      </c>
      <c r="BC125" s="265"/>
      <c r="BD125" s="263">
        <f t="shared" ref="BD125" si="2873">ROUND(BC125*$I125,2)</f>
        <v>0</v>
      </c>
      <c r="BE125" s="264"/>
      <c r="BF125" s="263">
        <f t="shared" ref="BF125" si="2874">ROUND(BE125*$I125,2)</f>
        <v>0</v>
      </c>
      <c r="BG125" s="265"/>
      <c r="BH125" s="263">
        <f t="shared" ref="BH125" si="2875">ROUND(BG125*$I125,2)</f>
        <v>0</v>
      </c>
      <c r="BI125" s="264"/>
      <c r="BJ125" s="263">
        <f t="shared" ref="BJ125" si="2876">ROUND(BI125*$I125,2)</f>
        <v>0</v>
      </c>
      <c r="BK125" s="267"/>
      <c r="BL125" s="263">
        <f t="shared" ref="BL125" si="2877">ROUND(BK125*$I125,2)</f>
        <v>0</v>
      </c>
      <c r="BM125" s="267"/>
      <c r="BN125" s="263">
        <f t="shared" ref="BN125" si="2878">ROUND(BM125*$I125,2)</f>
        <v>0</v>
      </c>
      <c r="BO125" s="267"/>
      <c r="BP125" s="263">
        <f t="shared" ref="BP125" si="2879">ROUND(BO125*$I125,2)</f>
        <v>0</v>
      </c>
      <c r="BQ125" s="267"/>
      <c r="BR125" s="263">
        <f t="shared" ref="BR125" si="2880">ROUND(BQ125*$I125,2)</f>
        <v>0</v>
      </c>
      <c r="BS125" s="267"/>
      <c r="BT125" s="263">
        <f t="shared" ref="BT125" si="2881">ROUND(BS125*$I125,2)</f>
        <v>0</v>
      </c>
      <c r="BU125" s="268"/>
      <c r="BV125" s="263">
        <f t="shared" ref="BV125" si="2882">ROUND(BU125*$I125,2)</f>
        <v>0</v>
      </c>
      <c r="BW125" s="268"/>
      <c r="BX125" s="263">
        <f t="shared" ref="BX125" si="2883">ROUND(BW125*$I125,2)</f>
        <v>0</v>
      </c>
      <c r="BY125" s="268"/>
      <c r="BZ125" s="263">
        <f t="shared" ref="BZ125" si="2884">ROUND(BY125*$I125,2)</f>
        <v>0</v>
      </c>
      <c r="CA125" s="505">
        <f t="shared" si="2721"/>
        <v>1</v>
      </c>
      <c r="CB125" s="504">
        <f t="shared" si="2722"/>
        <v>58927.009999999995</v>
      </c>
      <c r="CC125" s="171">
        <f t="shared" ref="CC125:CC188" si="2885">+I125-CB125</f>
        <v>0</v>
      </c>
    </row>
    <row r="126" spans="1:1278" ht="66">
      <c r="A126" s="291" t="s">
        <v>826</v>
      </c>
      <c r="B126" s="315" t="s">
        <v>162</v>
      </c>
      <c r="C126" s="316"/>
      <c r="D126" s="291">
        <v>92919</v>
      </c>
      <c r="E126" s="325" t="s">
        <v>715</v>
      </c>
      <c r="F126" s="305" t="s">
        <v>254</v>
      </c>
      <c r="G126" s="292">
        <v>9062.5499999999993</v>
      </c>
      <c r="H126" s="326">
        <v>6.87</v>
      </c>
      <c r="I126" s="293">
        <v>62259.72</v>
      </c>
      <c r="J126" s="275">
        <f t="shared" si="2723"/>
        <v>8.0007221212345767E-4</v>
      </c>
      <c r="K126" s="262"/>
      <c r="L126" s="263">
        <f t="shared" si="2724"/>
        <v>0</v>
      </c>
      <c r="M126" s="262"/>
      <c r="N126" s="263">
        <f t="shared" si="2724"/>
        <v>0</v>
      </c>
      <c r="O126" s="262"/>
      <c r="P126" s="263">
        <f t="shared" ref="P126" si="2886">ROUND(O126*$I126,2)</f>
        <v>0</v>
      </c>
      <c r="Q126" s="262"/>
      <c r="R126" s="263">
        <f t="shared" ref="R126" si="2887">ROUND(Q126*$I126,2)</f>
        <v>0</v>
      </c>
      <c r="S126" s="262"/>
      <c r="T126" s="263">
        <f t="shared" ref="T126" si="2888">ROUND(S126*$I126,2)</f>
        <v>0</v>
      </c>
      <c r="U126" s="262"/>
      <c r="V126" s="263">
        <f t="shared" ref="V126" si="2889">ROUND(U126*$I126,2)</f>
        <v>0</v>
      </c>
      <c r="W126" s="264"/>
      <c r="X126" s="263">
        <f t="shared" ref="X126" si="2890">ROUND(W126*$I126,2)</f>
        <v>0</v>
      </c>
      <c r="Y126" s="264">
        <v>0.3</v>
      </c>
      <c r="Z126" s="263">
        <f t="shared" ref="Z126" si="2891">ROUND(Y126*$I126,2)</f>
        <v>18677.919999999998</v>
      </c>
      <c r="AA126" s="383">
        <v>0.6</v>
      </c>
      <c r="AB126" s="263">
        <f t="shared" ref="AB126" si="2892">ROUND(AA126*$I126,2)</f>
        <v>37355.83</v>
      </c>
      <c r="AC126" s="383">
        <v>0.1</v>
      </c>
      <c r="AD126" s="263">
        <f t="shared" ref="AD126" si="2893">ROUND(AC126*$I126,2)</f>
        <v>6225.97</v>
      </c>
      <c r="AE126" s="265"/>
      <c r="AF126" s="263">
        <f t="shared" ref="AF126" si="2894">ROUND(AE126*$I126,2)</f>
        <v>0</v>
      </c>
      <c r="AG126" s="266"/>
      <c r="AH126" s="263">
        <f t="shared" ref="AH126" si="2895">ROUND(AG126*$I126,2)</f>
        <v>0</v>
      </c>
      <c r="AI126" s="265"/>
      <c r="AJ126" s="263">
        <f t="shared" ref="AJ126" si="2896">ROUND(AI126*$I126,2)</f>
        <v>0</v>
      </c>
      <c r="AK126" s="265"/>
      <c r="AL126" s="263">
        <f t="shared" ref="AL126" si="2897">ROUND(AK126*$I126,2)</f>
        <v>0</v>
      </c>
      <c r="AM126" s="265"/>
      <c r="AN126" s="263">
        <f t="shared" ref="AN126" si="2898">ROUND(AM126*$I126,2)</f>
        <v>0</v>
      </c>
      <c r="AO126" s="265"/>
      <c r="AP126" s="263">
        <f t="shared" ref="AP126" si="2899">ROUND(AO126*$I126,2)</f>
        <v>0</v>
      </c>
      <c r="AQ126" s="265"/>
      <c r="AR126" s="263">
        <f t="shared" ref="AR126" si="2900">ROUND(AQ126*$I126,2)</f>
        <v>0</v>
      </c>
      <c r="AS126" s="265"/>
      <c r="AT126" s="263">
        <f t="shared" ref="AT126" si="2901">ROUND(AS126*$I126,2)</f>
        <v>0</v>
      </c>
      <c r="AU126" s="265"/>
      <c r="AV126" s="263">
        <f t="shared" ref="AV126" si="2902">ROUND(AU126*$I126,2)</f>
        <v>0</v>
      </c>
      <c r="AW126" s="265"/>
      <c r="AX126" s="263">
        <f t="shared" ref="AX126" si="2903">ROUND(AW126*$I126,2)</f>
        <v>0</v>
      </c>
      <c r="AY126" s="265"/>
      <c r="AZ126" s="263">
        <f t="shared" ref="AZ126" si="2904">ROUND(AY126*$I126,2)</f>
        <v>0</v>
      </c>
      <c r="BA126" s="265"/>
      <c r="BB126" s="263">
        <f t="shared" ref="BB126" si="2905">ROUND(BA126*$I126,2)</f>
        <v>0</v>
      </c>
      <c r="BC126" s="265"/>
      <c r="BD126" s="263">
        <f t="shared" ref="BD126" si="2906">ROUND(BC126*$I126,2)</f>
        <v>0</v>
      </c>
      <c r="BE126" s="264"/>
      <c r="BF126" s="263">
        <f t="shared" ref="BF126" si="2907">ROUND(BE126*$I126,2)</f>
        <v>0</v>
      </c>
      <c r="BG126" s="265"/>
      <c r="BH126" s="263">
        <f t="shared" ref="BH126" si="2908">ROUND(BG126*$I126,2)</f>
        <v>0</v>
      </c>
      <c r="BI126" s="264"/>
      <c r="BJ126" s="263">
        <f t="shared" ref="BJ126" si="2909">ROUND(BI126*$I126,2)</f>
        <v>0</v>
      </c>
      <c r="BK126" s="267"/>
      <c r="BL126" s="263">
        <f t="shared" ref="BL126" si="2910">ROUND(BK126*$I126,2)</f>
        <v>0</v>
      </c>
      <c r="BM126" s="267"/>
      <c r="BN126" s="263">
        <f t="shared" ref="BN126" si="2911">ROUND(BM126*$I126,2)</f>
        <v>0</v>
      </c>
      <c r="BO126" s="267"/>
      <c r="BP126" s="263">
        <f t="shared" ref="BP126" si="2912">ROUND(BO126*$I126,2)</f>
        <v>0</v>
      </c>
      <c r="BQ126" s="267"/>
      <c r="BR126" s="263">
        <f t="shared" ref="BR126" si="2913">ROUND(BQ126*$I126,2)</f>
        <v>0</v>
      </c>
      <c r="BS126" s="267"/>
      <c r="BT126" s="263">
        <f t="shared" ref="BT126" si="2914">ROUND(BS126*$I126,2)</f>
        <v>0</v>
      </c>
      <c r="BU126" s="268"/>
      <c r="BV126" s="263">
        <f t="shared" ref="BV126" si="2915">ROUND(BU126*$I126,2)</f>
        <v>0</v>
      </c>
      <c r="BW126" s="268"/>
      <c r="BX126" s="263">
        <f t="shared" ref="BX126" si="2916">ROUND(BW126*$I126,2)</f>
        <v>0</v>
      </c>
      <c r="BY126" s="268"/>
      <c r="BZ126" s="263">
        <f t="shared" ref="BZ126" si="2917">ROUND(BY126*$I126,2)</f>
        <v>0</v>
      </c>
      <c r="CA126" s="505">
        <f t="shared" si="2721"/>
        <v>1</v>
      </c>
      <c r="CB126" s="504">
        <f t="shared" si="2722"/>
        <v>62259.72</v>
      </c>
      <c r="CC126" s="171">
        <f t="shared" si="2885"/>
        <v>0</v>
      </c>
    </row>
    <row r="127" spans="1:1278" ht="66">
      <c r="A127" s="291" t="s">
        <v>827</v>
      </c>
      <c r="B127" s="315" t="s">
        <v>162</v>
      </c>
      <c r="C127" s="316"/>
      <c r="D127" s="291">
        <v>90861</v>
      </c>
      <c r="E127" s="290" t="s">
        <v>908</v>
      </c>
      <c r="F127" s="305" t="s">
        <v>179</v>
      </c>
      <c r="G127" s="292">
        <v>201.39</v>
      </c>
      <c r="H127" s="292">
        <v>400.32</v>
      </c>
      <c r="I127" s="293">
        <v>80620.44</v>
      </c>
      <c r="J127" s="275">
        <f t="shared" si="2723"/>
        <v>1.0360177298125738E-3</v>
      </c>
      <c r="K127" s="262"/>
      <c r="L127" s="263">
        <f t="shared" si="2724"/>
        <v>0</v>
      </c>
      <c r="M127" s="262"/>
      <c r="N127" s="263">
        <f t="shared" si="2724"/>
        <v>0</v>
      </c>
      <c r="O127" s="262"/>
      <c r="P127" s="263">
        <f t="shared" ref="P127" si="2918">ROUND(O127*$I127,2)</f>
        <v>0</v>
      </c>
      <c r="Q127" s="262"/>
      <c r="R127" s="263">
        <f t="shared" ref="R127" si="2919">ROUND(Q127*$I127,2)</f>
        <v>0</v>
      </c>
      <c r="S127" s="262"/>
      <c r="T127" s="263">
        <f t="shared" ref="T127" si="2920">ROUND(S127*$I127,2)</f>
        <v>0</v>
      </c>
      <c r="U127" s="262"/>
      <c r="V127" s="263">
        <f t="shared" ref="V127" si="2921">ROUND(U127*$I127,2)</f>
        <v>0</v>
      </c>
      <c r="W127" s="264"/>
      <c r="X127" s="263">
        <f t="shared" ref="X127" si="2922">ROUND(W127*$I127,2)</f>
        <v>0</v>
      </c>
      <c r="Y127" s="264">
        <v>0.3</v>
      </c>
      <c r="Z127" s="263">
        <f t="shared" ref="Z127" si="2923">ROUND(Y127*$I127,2)</f>
        <v>24186.13</v>
      </c>
      <c r="AA127" s="383">
        <v>0.6</v>
      </c>
      <c r="AB127" s="263">
        <f t="shared" ref="AB127" si="2924">ROUND(AA127*$I127,2)</f>
        <v>48372.26</v>
      </c>
      <c r="AC127" s="383">
        <v>0.1</v>
      </c>
      <c r="AD127" s="263">
        <f t="shared" ref="AD127" si="2925">ROUND(AC127*$I127,2)</f>
        <v>8062.04</v>
      </c>
      <c r="AE127" s="265"/>
      <c r="AF127" s="263">
        <f t="shared" ref="AF127" si="2926">ROUND(AE127*$I127,2)</f>
        <v>0</v>
      </c>
      <c r="AG127" s="266"/>
      <c r="AH127" s="263">
        <f t="shared" ref="AH127" si="2927">ROUND(AG127*$I127,2)</f>
        <v>0</v>
      </c>
      <c r="AI127" s="265"/>
      <c r="AJ127" s="263">
        <f t="shared" ref="AJ127" si="2928">ROUND(AI127*$I127,2)</f>
        <v>0</v>
      </c>
      <c r="AK127" s="265"/>
      <c r="AL127" s="263">
        <f t="shared" ref="AL127" si="2929">ROUND(AK127*$I127,2)</f>
        <v>0</v>
      </c>
      <c r="AM127" s="265"/>
      <c r="AN127" s="263">
        <f t="shared" ref="AN127" si="2930">ROUND(AM127*$I127,2)</f>
        <v>0</v>
      </c>
      <c r="AO127" s="265"/>
      <c r="AP127" s="263">
        <f t="shared" ref="AP127" si="2931">ROUND(AO127*$I127,2)</f>
        <v>0</v>
      </c>
      <c r="AQ127" s="265"/>
      <c r="AR127" s="263">
        <f t="shared" ref="AR127" si="2932">ROUND(AQ127*$I127,2)</f>
        <v>0</v>
      </c>
      <c r="AS127" s="265"/>
      <c r="AT127" s="263">
        <f t="shared" ref="AT127" si="2933">ROUND(AS127*$I127,2)</f>
        <v>0</v>
      </c>
      <c r="AU127" s="265"/>
      <c r="AV127" s="263">
        <f t="shared" ref="AV127" si="2934">ROUND(AU127*$I127,2)</f>
        <v>0</v>
      </c>
      <c r="AW127" s="265"/>
      <c r="AX127" s="263">
        <f t="shared" ref="AX127" si="2935">ROUND(AW127*$I127,2)</f>
        <v>0</v>
      </c>
      <c r="AY127" s="265"/>
      <c r="AZ127" s="263">
        <f t="shared" ref="AZ127" si="2936">ROUND(AY127*$I127,2)</f>
        <v>0</v>
      </c>
      <c r="BA127" s="265"/>
      <c r="BB127" s="263">
        <f t="shared" ref="BB127" si="2937">ROUND(BA127*$I127,2)</f>
        <v>0</v>
      </c>
      <c r="BC127" s="265"/>
      <c r="BD127" s="263">
        <f t="shared" ref="BD127" si="2938">ROUND(BC127*$I127,2)</f>
        <v>0</v>
      </c>
      <c r="BE127" s="264"/>
      <c r="BF127" s="263">
        <f t="shared" ref="BF127" si="2939">ROUND(BE127*$I127,2)</f>
        <v>0</v>
      </c>
      <c r="BG127" s="265"/>
      <c r="BH127" s="263">
        <f t="shared" ref="BH127" si="2940">ROUND(BG127*$I127,2)</f>
        <v>0</v>
      </c>
      <c r="BI127" s="264"/>
      <c r="BJ127" s="263">
        <f t="shared" ref="BJ127" si="2941">ROUND(BI127*$I127,2)</f>
        <v>0</v>
      </c>
      <c r="BK127" s="267"/>
      <c r="BL127" s="263">
        <f t="shared" ref="BL127" si="2942">ROUND(BK127*$I127,2)</f>
        <v>0</v>
      </c>
      <c r="BM127" s="267"/>
      <c r="BN127" s="263">
        <f t="shared" ref="BN127" si="2943">ROUND(BM127*$I127,2)</f>
        <v>0</v>
      </c>
      <c r="BO127" s="267"/>
      <c r="BP127" s="263">
        <f t="shared" ref="BP127" si="2944">ROUND(BO127*$I127,2)</f>
        <v>0</v>
      </c>
      <c r="BQ127" s="267"/>
      <c r="BR127" s="263">
        <f t="shared" ref="BR127" si="2945">ROUND(BQ127*$I127,2)</f>
        <v>0</v>
      </c>
      <c r="BS127" s="267"/>
      <c r="BT127" s="263">
        <f t="shared" ref="BT127" si="2946">ROUND(BS127*$I127,2)</f>
        <v>0</v>
      </c>
      <c r="BU127" s="268"/>
      <c r="BV127" s="263">
        <f t="shared" ref="BV127" si="2947">ROUND(BU127*$I127,2)</f>
        <v>0</v>
      </c>
      <c r="BW127" s="268"/>
      <c r="BX127" s="263">
        <f t="shared" ref="BX127" si="2948">ROUND(BW127*$I127,2)</f>
        <v>0</v>
      </c>
      <c r="BY127" s="268"/>
      <c r="BZ127" s="263">
        <f t="shared" ref="BZ127" si="2949">ROUND(BY127*$I127,2)</f>
        <v>0</v>
      </c>
      <c r="CA127" s="505">
        <f t="shared" si="2721"/>
        <v>1</v>
      </c>
      <c r="CB127" s="504">
        <f t="shared" si="2722"/>
        <v>80620.430000000008</v>
      </c>
      <c r="CC127" s="171">
        <f t="shared" si="2885"/>
        <v>9.9999999947613105E-3</v>
      </c>
    </row>
    <row r="128" spans="1:1278" s="187" customFormat="1" ht="15.6" customHeight="1">
      <c r="A128" s="295"/>
      <c r="B128" s="296"/>
      <c r="C128" s="297"/>
      <c r="D128" s="297"/>
      <c r="E128" s="295" t="s">
        <v>828</v>
      </c>
      <c r="F128" s="297"/>
      <c r="G128" s="297"/>
      <c r="H128" s="298"/>
      <c r="I128" s="299">
        <f>SUBTOTAL(109,I121:I127)</f>
        <v>235122.7</v>
      </c>
      <c r="J128" s="320"/>
      <c r="K128" s="301">
        <f>+L128/$I128</f>
        <v>0</v>
      </c>
      <c r="L128" s="299">
        <f>SUBTOTAL(109,L121:L127)</f>
        <v>0</v>
      </c>
      <c r="M128" s="301">
        <f t="shared" ref="M128" si="2950">+N128/$I128</f>
        <v>0</v>
      </c>
      <c r="N128" s="299">
        <f t="shared" ref="N128" si="2951">SUBTOTAL(109,N121:N127)</f>
        <v>0</v>
      </c>
      <c r="O128" s="301">
        <f t="shared" ref="O128" si="2952">+P128/$I128</f>
        <v>0</v>
      </c>
      <c r="P128" s="299">
        <f t="shared" ref="P128" si="2953">SUBTOTAL(109,P121:P127)</f>
        <v>0</v>
      </c>
      <c r="Q128" s="301">
        <f t="shared" ref="Q128" si="2954">+R128/$I128</f>
        <v>0</v>
      </c>
      <c r="R128" s="299">
        <f t="shared" ref="R128" si="2955">SUBTOTAL(109,R121:R127)</f>
        <v>0</v>
      </c>
      <c r="S128" s="301">
        <f t="shared" ref="S128" si="2956">+T128/$I128</f>
        <v>0</v>
      </c>
      <c r="T128" s="299">
        <f t="shared" ref="T128" si="2957">SUBTOTAL(109,T121:T127)</f>
        <v>0</v>
      </c>
      <c r="U128" s="301">
        <f t="shared" ref="U128" si="2958">+V128/$I128</f>
        <v>0</v>
      </c>
      <c r="V128" s="299">
        <f t="shared" ref="V128" si="2959">SUBTOTAL(109,V121:V127)</f>
        <v>0</v>
      </c>
      <c r="W128" s="301">
        <f t="shared" ref="W128" si="2960">+X128/$I128</f>
        <v>0</v>
      </c>
      <c r="X128" s="299">
        <f t="shared" ref="X128" si="2961">SUBTOTAL(109,X121:X127)</f>
        <v>0</v>
      </c>
      <c r="Y128" s="301">
        <f t="shared" ref="Y128" si="2962">+Z128/$I128</f>
        <v>0.30000004253098483</v>
      </c>
      <c r="Z128" s="299">
        <f t="shared" ref="Z128" si="2963">SUBTOTAL(109,Z121:Z127)</f>
        <v>70536.819999999992</v>
      </c>
      <c r="AA128" s="301">
        <f t="shared" ref="AA128" si="2964">+AB128/$I128</f>
        <v>0.6</v>
      </c>
      <c r="AB128" s="299">
        <f t="shared" ref="AB128" si="2965">SUBTOTAL(109,AB121:AB127)</f>
        <v>141073.62</v>
      </c>
      <c r="AC128" s="301">
        <f t="shared" ref="AC128" si="2966">+AD128/$I128</f>
        <v>9.9999999999999992E-2</v>
      </c>
      <c r="AD128" s="299">
        <f t="shared" ref="AD128" si="2967">SUBTOTAL(109,AD121:AD127)</f>
        <v>23512.27</v>
      </c>
      <c r="AE128" s="301">
        <f t="shared" ref="AE128" si="2968">+AF128/$I128</f>
        <v>0</v>
      </c>
      <c r="AF128" s="299">
        <f t="shared" ref="AF128" si="2969">SUBTOTAL(109,AF121:AF127)</f>
        <v>0</v>
      </c>
      <c r="AG128" s="301">
        <f t="shared" ref="AG128" si="2970">+AH128/$I128</f>
        <v>0</v>
      </c>
      <c r="AH128" s="299">
        <f t="shared" ref="AH128" si="2971">SUBTOTAL(109,AH121:AH127)</f>
        <v>0</v>
      </c>
      <c r="AI128" s="301">
        <f t="shared" ref="AI128" si="2972">+AJ128/$I128</f>
        <v>0</v>
      </c>
      <c r="AJ128" s="299">
        <f t="shared" ref="AJ128" si="2973">SUBTOTAL(109,AJ121:AJ127)</f>
        <v>0</v>
      </c>
      <c r="AK128" s="301">
        <f t="shared" ref="AK128" si="2974">+AL128/$I128</f>
        <v>0</v>
      </c>
      <c r="AL128" s="299">
        <f t="shared" ref="AL128" si="2975">SUBTOTAL(109,AL121:AL127)</f>
        <v>0</v>
      </c>
      <c r="AM128" s="301">
        <f t="shared" ref="AM128" si="2976">+AN128/$I128</f>
        <v>0</v>
      </c>
      <c r="AN128" s="299">
        <f t="shared" ref="AN128" si="2977">SUBTOTAL(109,AN121:AN127)</f>
        <v>0</v>
      </c>
      <c r="AO128" s="301">
        <f t="shared" ref="AO128" si="2978">+AP128/$I128</f>
        <v>0</v>
      </c>
      <c r="AP128" s="299">
        <f t="shared" ref="AP128" si="2979">SUBTOTAL(109,AP121:AP127)</f>
        <v>0</v>
      </c>
      <c r="AQ128" s="301">
        <f t="shared" ref="AQ128" si="2980">+AR128/$I128</f>
        <v>0</v>
      </c>
      <c r="AR128" s="299">
        <f t="shared" ref="AR128" si="2981">SUBTOTAL(109,AR121:AR127)</f>
        <v>0</v>
      </c>
      <c r="AS128" s="301">
        <f t="shared" ref="AS128" si="2982">+AT128/$I128</f>
        <v>0</v>
      </c>
      <c r="AT128" s="299">
        <f t="shared" ref="AT128" si="2983">SUBTOTAL(109,AT121:AT127)</f>
        <v>0</v>
      </c>
      <c r="AU128" s="301">
        <f t="shared" ref="AU128" si="2984">+AV128/$I128</f>
        <v>0</v>
      </c>
      <c r="AV128" s="299">
        <f t="shared" ref="AV128" si="2985">SUBTOTAL(109,AV121:AV127)</f>
        <v>0</v>
      </c>
      <c r="AW128" s="301">
        <f t="shared" ref="AW128" si="2986">+AX128/$I128</f>
        <v>0</v>
      </c>
      <c r="AX128" s="299">
        <f t="shared" ref="AX128" si="2987">SUBTOTAL(109,AX121:AX127)</f>
        <v>0</v>
      </c>
      <c r="AY128" s="301">
        <f t="shared" ref="AY128" si="2988">+AZ128/$I128</f>
        <v>0</v>
      </c>
      <c r="AZ128" s="299">
        <f t="shared" ref="AZ128" si="2989">SUBTOTAL(109,AZ121:AZ127)</f>
        <v>0</v>
      </c>
      <c r="BA128" s="301">
        <f t="shared" ref="BA128" si="2990">+BB128/$I128</f>
        <v>0</v>
      </c>
      <c r="BB128" s="299">
        <f t="shared" ref="BB128" si="2991">SUBTOTAL(109,BB121:BB127)</f>
        <v>0</v>
      </c>
      <c r="BC128" s="301">
        <f t="shared" ref="BC128" si="2992">+BD128/$I128</f>
        <v>0</v>
      </c>
      <c r="BD128" s="299">
        <f t="shared" ref="BD128" si="2993">SUBTOTAL(109,BD121:BD127)</f>
        <v>0</v>
      </c>
      <c r="BE128" s="301">
        <f t="shared" ref="BE128" si="2994">+BF128/$I128</f>
        <v>0</v>
      </c>
      <c r="BF128" s="299">
        <f t="shared" ref="BF128" si="2995">SUBTOTAL(109,BF121:BF127)</f>
        <v>0</v>
      </c>
      <c r="BG128" s="301">
        <f t="shared" ref="BG128" si="2996">+BH128/$I128</f>
        <v>0</v>
      </c>
      <c r="BH128" s="299">
        <f t="shared" ref="BH128" si="2997">SUBTOTAL(109,BH121:BH127)</f>
        <v>0</v>
      </c>
      <c r="BI128" s="301">
        <f t="shared" ref="BI128" si="2998">+BJ128/$I128</f>
        <v>0</v>
      </c>
      <c r="BJ128" s="299">
        <f t="shared" ref="BJ128" si="2999">SUBTOTAL(109,BJ121:BJ127)</f>
        <v>0</v>
      </c>
      <c r="BK128" s="301">
        <f t="shared" ref="BK128" si="3000">+BL128/$I128</f>
        <v>0</v>
      </c>
      <c r="BL128" s="299">
        <f t="shared" ref="BL128" si="3001">SUBTOTAL(109,BL121:BL127)</f>
        <v>0</v>
      </c>
      <c r="BM128" s="301">
        <f t="shared" ref="BM128" si="3002">+BN128/$I128</f>
        <v>0</v>
      </c>
      <c r="BN128" s="299">
        <f t="shared" ref="BN128" si="3003">SUBTOTAL(109,BN121:BN127)</f>
        <v>0</v>
      </c>
      <c r="BO128" s="301">
        <f t="shared" ref="BO128" si="3004">+BP128/$I128</f>
        <v>0</v>
      </c>
      <c r="BP128" s="299">
        <f t="shared" ref="BP128" si="3005">SUBTOTAL(109,BP121:BP127)</f>
        <v>0</v>
      </c>
      <c r="BQ128" s="301">
        <f t="shared" ref="BQ128" si="3006">+BR128/$I128</f>
        <v>0</v>
      </c>
      <c r="BR128" s="299">
        <f t="shared" ref="BR128" si="3007">SUBTOTAL(109,BR121:BR127)</f>
        <v>0</v>
      </c>
      <c r="BS128" s="301">
        <f t="shared" ref="BS128" si="3008">+BT128/$I128</f>
        <v>0</v>
      </c>
      <c r="BT128" s="299">
        <f t="shared" ref="BT128" si="3009">SUBTOTAL(109,BT121:BT127)</f>
        <v>0</v>
      </c>
      <c r="BU128" s="301">
        <f t="shared" ref="BU128" si="3010">+BV128/$I128</f>
        <v>0</v>
      </c>
      <c r="BV128" s="299">
        <f t="shared" ref="BV128" si="3011">SUBTOTAL(109,BV121:BV127)</f>
        <v>0</v>
      </c>
      <c r="BW128" s="301">
        <f t="shared" ref="BW128" si="3012">+BX128/$I128</f>
        <v>0</v>
      </c>
      <c r="BX128" s="299">
        <f t="shared" ref="BX128" si="3013">SUBTOTAL(109,BX121:BX127)</f>
        <v>0</v>
      </c>
      <c r="BY128" s="301">
        <f t="shared" ref="BY128" si="3014">+BZ128/$I128</f>
        <v>0</v>
      </c>
      <c r="BZ128" s="299">
        <f t="shared" ref="BZ128" si="3015">SUBTOTAL(109,BZ121:BZ127)</f>
        <v>0</v>
      </c>
      <c r="CA128" s="235">
        <f>+CB128/I128</f>
        <v>1.000000042530985</v>
      </c>
      <c r="CB128" s="234">
        <f>SUBTOTAL(109,CB121:CB127)</f>
        <v>235122.71000000002</v>
      </c>
      <c r="CC128" s="188">
        <f t="shared" si="2885"/>
        <v>-1.0000000009313226E-2</v>
      </c>
    </row>
    <row r="129" spans="1:81" s="187" customFormat="1" ht="16.5" customHeight="1">
      <c r="A129" s="295"/>
      <c r="B129" s="296"/>
      <c r="C129" s="297"/>
      <c r="D129" s="297"/>
      <c r="E129" s="295" t="s">
        <v>829</v>
      </c>
      <c r="F129" s="297"/>
      <c r="G129" s="297"/>
      <c r="H129" s="298"/>
      <c r="I129" s="299">
        <f>SUBTOTAL(109,I103:I128)</f>
        <v>902653.79999999981</v>
      </c>
      <c r="J129" s="320"/>
      <c r="K129" s="301">
        <f>+L129/$I129</f>
        <v>0</v>
      </c>
      <c r="L129" s="299">
        <f>SUBTOTAL(109,L103:L128)</f>
        <v>0</v>
      </c>
      <c r="M129" s="301">
        <f t="shared" ref="M129" si="3016">+N129/$I129</f>
        <v>0</v>
      </c>
      <c r="N129" s="299">
        <f t="shared" ref="N129" si="3017">SUBTOTAL(109,N103:N128)</f>
        <v>0</v>
      </c>
      <c r="O129" s="301">
        <f t="shared" ref="O129" si="3018">+P129/$I129</f>
        <v>0</v>
      </c>
      <c r="P129" s="299">
        <f t="shared" ref="P129" si="3019">SUBTOTAL(109,P103:P128)</f>
        <v>0</v>
      </c>
      <c r="Q129" s="301">
        <f t="shared" ref="Q129" si="3020">+R129/$I129</f>
        <v>0</v>
      </c>
      <c r="R129" s="299">
        <f t="shared" ref="R129" si="3021">SUBTOTAL(109,R103:R128)</f>
        <v>0</v>
      </c>
      <c r="S129" s="301">
        <f t="shared" ref="S129" si="3022">+T129/$I129</f>
        <v>0</v>
      </c>
      <c r="T129" s="299">
        <f t="shared" ref="T129" si="3023">SUBTOTAL(109,T103:T128)</f>
        <v>0</v>
      </c>
      <c r="U129" s="301">
        <f t="shared" ref="U129" si="3024">+V129/$I129</f>
        <v>0</v>
      </c>
      <c r="V129" s="299">
        <f t="shared" ref="V129" si="3025">SUBTOTAL(109,V103:V128)</f>
        <v>0</v>
      </c>
      <c r="W129" s="301">
        <f t="shared" ref="W129" si="3026">+X129/$I129</f>
        <v>0</v>
      </c>
      <c r="X129" s="299">
        <f t="shared" ref="X129" si="3027">SUBTOTAL(109,X103:X128)</f>
        <v>0</v>
      </c>
      <c r="Y129" s="301">
        <f t="shared" ref="Y129" si="3028">+Z129/$I129</f>
        <v>0.32104352742989628</v>
      </c>
      <c r="Z129" s="299">
        <f t="shared" ref="Z129" si="3029">SUBTOTAL(109,Z103:Z128)</f>
        <v>289791.16000000003</v>
      </c>
      <c r="AA129" s="301">
        <f t="shared" ref="AA129" si="3030">+AB129/$I129</f>
        <v>0.55791293406176334</v>
      </c>
      <c r="AB129" s="299">
        <f t="shared" ref="AB129" si="3031">SUBTOTAL(109,AB103:AB128)</f>
        <v>503602.23000000004</v>
      </c>
      <c r="AC129" s="301">
        <f t="shared" ref="AC129" si="3032">+AD129/$I129</f>
        <v>0.12104353850834063</v>
      </c>
      <c r="AD129" s="299">
        <f t="shared" ref="AD129" si="3033">SUBTOTAL(109,AD103:AD128)</f>
        <v>109260.40999999997</v>
      </c>
      <c r="AE129" s="301">
        <f t="shared" ref="AE129" si="3034">+AF129/$I129</f>
        <v>0</v>
      </c>
      <c r="AF129" s="299">
        <f t="shared" ref="AF129" si="3035">SUBTOTAL(109,AF103:AF128)</f>
        <v>0</v>
      </c>
      <c r="AG129" s="301">
        <f t="shared" ref="AG129" si="3036">+AH129/$I129</f>
        <v>0</v>
      </c>
      <c r="AH129" s="299">
        <f t="shared" ref="AH129" si="3037">SUBTOTAL(109,AH103:AH128)</f>
        <v>0</v>
      </c>
      <c r="AI129" s="301">
        <f t="shared" ref="AI129" si="3038">+AJ129/$I129</f>
        <v>0</v>
      </c>
      <c r="AJ129" s="299">
        <f t="shared" ref="AJ129" si="3039">SUBTOTAL(109,AJ103:AJ128)</f>
        <v>0</v>
      </c>
      <c r="AK129" s="301">
        <f t="shared" ref="AK129" si="3040">+AL129/$I129</f>
        <v>0</v>
      </c>
      <c r="AL129" s="299">
        <f t="shared" ref="AL129" si="3041">SUBTOTAL(109,AL103:AL128)</f>
        <v>0</v>
      </c>
      <c r="AM129" s="301">
        <f t="shared" ref="AM129" si="3042">+AN129/$I129</f>
        <v>0</v>
      </c>
      <c r="AN129" s="299">
        <f t="shared" ref="AN129" si="3043">SUBTOTAL(109,AN103:AN128)</f>
        <v>0</v>
      </c>
      <c r="AO129" s="301">
        <f t="shared" ref="AO129" si="3044">+AP129/$I129</f>
        <v>0</v>
      </c>
      <c r="AP129" s="299">
        <f t="shared" ref="AP129" si="3045">SUBTOTAL(109,AP103:AP128)</f>
        <v>0</v>
      </c>
      <c r="AQ129" s="301">
        <f t="shared" ref="AQ129" si="3046">+AR129/$I129</f>
        <v>0</v>
      </c>
      <c r="AR129" s="299">
        <f t="shared" ref="AR129" si="3047">SUBTOTAL(109,AR103:AR128)</f>
        <v>0</v>
      </c>
      <c r="AS129" s="301">
        <f t="shared" ref="AS129" si="3048">+AT129/$I129</f>
        <v>0</v>
      </c>
      <c r="AT129" s="299">
        <f t="shared" ref="AT129" si="3049">SUBTOTAL(109,AT103:AT128)</f>
        <v>0</v>
      </c>
      <c r="AU129" s="301">
        <f t="shared" ref="AU129" si="3050">+AV129/$I129</f>
        <v>0</v>
      </c>
      <c r="AV129" s="299">
        <f t="shared" ref="AV129" si="3051">SUBTOTAL(109,AV103:AV128)</f>
        <v>0</v>
      </c>
      <c r="AW129" s="301">
        <f t="shared" ref="AW129" si="3052">+AX129/$I129</f>
        <v>0</v>
      </c>
      <c r="AX129" s="299">
        <f t="shared" ref="AX129" si="3053">SUBTOTAL(109,AX103:AX128)</f>
        <v>0</v>
      </c>
      <c r="AY129" s="301">
        <f t="shared" ref="AY129" si="3054">+AZ129/$I129</f>
        <v>0</v>
      </c>
      <c r="AZ129" s="299">
        <f t="shared" ref="AZ129" si="3055">SUBTOTAL(109,AZ103:AZ128)</f>
        <v>0</v>
      </c>
      <c r="BA129" s="301">
        <f t="shared" ref="BA129" si="3056">+BB129/$I129</f>
        <v>0</v>
      </c>
      <c r="BB129" s="299">
        <f t="shared" ref="BB129" si="3057">SUBTOTAL(109,BB103:BB128)</f>
        <v>0</v>
      </c>
      <c r="BC129" s="301">
        <f t="shared" ref="BC129" si="3058">+BD129/$I129</f>
        <v>0</v>
      </c>
      <c r="BD129" s="299">
        <f t="shared" ref="BD129" si="3059">SUBTOTAL(109,BD103:BD128)</f>
        <v>0</v>
      </c>
      <c r="BE129" s="301">
        <f t="shared" ref="BE129" si="3060">+BF129/$I129</f>
        <v>0</v>
      </c>
      <c r="BF129" s="299">
        <f t="shared" ref="BF129" si="3061">SUBTOTAL(109,BF103:BF128)</f>
        <v>0</v>
      </c>
      <c r="BG129" s="301">
        <f t="shared" ref="BG129" si="3062">+BH129/$I129</f>
        <v>0</v>
      </c>
      <c r="BH129" s="299">
        <f t="shared" ref="BH129" si="3063">SUBTOTAL(109,BH103:BH128)</f>
        <v>0</v>
      </c>
      <c r="BI129" s="301">
        <f t="shared" ref="BI129" si="3064">+BJ129/$I129</f>
        <v>0</v>
      </c>
      <c r="BJ129" s="299">
        <f t="shared" ref="BJ129" si="3065">SUBTOTAL(109,BJ103:BJ128)</f>
        <v>0</v>
      </c>
      <c r="BK129" s="301">
        <f t="shared" ref="BK129" si="3066">+BL129/$I129</f>
        <v>0</v>
      </c>
      <c r="BL129" s="299">
        <f t="shared" ref="BL129" si="3067">SUBTOTAL(109,BL103:BL128)</f>
        <v>0</v>
      </c>
      <c r="BM129" s="301">
        <f t="shared" ref="BM129" si="3068">+BN129/$I129</f>
        <v>0</v>
      </c>
      <c r="BN129" s="299">
        <f t="shared" ref="BN129" si="3069">SUBTOTAL(109,BN103:BN128)</f>
        <v>0</v>
      </c>
      <c r="BO129" s="301">
        <f t="shared" ref="BO129" si="3070">+BP129/$I129</f>
        <v>0</v>
      </c>
      <c r="BP129" s="299">
        <f t="shared" ref="BP129" si="3071">SUBTOTAL(109,BP103:BP128)</f>
        <v>0</v>
      </c>
      <c r="BQ129" s="301">
        <f t="shared" ref="BQ129" si="3072">+BR129/$I129</f>
        <v>0</v>
      </c>
      <c r="BR129" s="299">
        <f t="shared" ref="BR129" si="3073">SUBTOTAL(109,BR103:BR128)</f>
        <v>0</v>
      </c>
      <c r="BS129" s="301">
        <f t="shared" ref="BS129" si="3074">+BT129/$I129</f>
        <v>0</v>
      </c>
      <c r="BT129" s="299">
        <f t="shared" ref="BT129" si="3075">SUBTOTAL(109,BT103:BT128)</f>
        <v>0</v>
      </c>
      <c r="BU129" s="301">
        <f t="shared" ref="BU129" si="3076">+BV129/$I129</f>
        <v>0</v>
      </c>
      <c r="BV129" s="299">
        <f t="shared" ref="BV129" si="3077">SUBTOTAL(109,BV103:BV128)</f>
        <v>0</v>
      </c>
      <c r="BW129" s="301">
        <f t="shared" ref="BW129" si="3078">+BX129/$I129</f>
        <v>0</v>
      </c>
      <c r="BX129" s="299">
        <f t="shared" ref="BX129" si="3079">SUBTOTAL(109,BX103:BX128)</f>
        <v>0</v>
      </c>
      <c r="BY129" s="301">
        <f t="shared" ref="BY129" si="3080">+BZ129/$I129</f>
        <v>0</v>
      </c>
      <c r="BZ129" s="299">
        <f t="shared" ref="BZ129" si="3081">SUBTOTAL(109,BZ103:BZ128)</f>
        <v>0</v>
      </c>
      <c r="CA129" s="235">
        <f>+CB129/I129</f>
        <v>1.0000000000000002</v>
      </c>
      <c r="CB129" s="234">
        <f>SUBTOTAL(109,CB103:CB128)</f>
        <v>902653.79999999993</v>
      </c>
      <c r="CC129" s="188">
        <f t="shared" si="2885"/>
        <v>0</v>
      </c>
    </row>
    <row r="130" spans="1:81" s="185" customFormat="1" ht="15.6" customHeight="1">
      <c r="A130" s="351"/>
      <c r="B130" s="352"/>
      <c r="C130" s="353"/>
      <c r="D130" s="353"/>
      <c r="E130" s="351" t="s">
        <v>260</v>
      </c>
      <c r="F130" s="353"/>
      <c r="G130" s="353"/>
      <c r="H130" s="355"/>
      <c r="I130" s="356">
        <f>SUBTOTAL(109,I88:I129)</f>
        <v>1628089.7599999998</v>
      </c>
      <c r="J130" s="357"/>
      <c r="K130" s="358">
        <f>+L130/$I130</f>
        <v>0</v>
      </c>
      <c r="L130" s="356">
        <f>SUBTOTAL(109,L88:L129)</f>
        <v>0</v>
      </c>
      <c r="M130" s="358">
        <f t="shared" ref="M130" si="3082">+N130/$I130</f>
        <v>0</v>
      </c>
      <c r="N130" s="356">
        <f t="shared" ref="N130" si="3083">SUBTOTAL(109,N88:N129)</f>
        <v>0</v>
      </c>
      <c r="O130" s="358">
        <f t="shared" ref="O130" si="3084">+P130/$I130</f>
        <v>0</v>
      </c>
      <c r="P130" s="356">
        <f t="shared" ref="P130" si="3085">SUBTOTAL(109,P88:P129)</f>
        <v>0</v>
      </c>
      <c r="Q130" s="358">
        <f t="shared" ref="Q130" si="3086">+R130/$I130</f>
        <v>0</v>
      </c>
      <c r="R130" s="356">
        <f t="shared" ref="R130" si="3087">SUBTOTAL(109,R88:R129)</f>
        <v>0</v>
      </c>
      <c r="S130" s="358">
        <f t="shared" ref="S130" si="3088">+T130/$I130</f>
        <v>0</v>
      </c>
      <c r="T130" s="356">
        <f t="shared" ref="T130" si="3089">SUBTOTAL(109,T88:T129)</f>
        <v>0</v>
      </c>
      <c r="U130" s="358">
        <f t="shared" ref="U130" si="3090">+V130/$I130</f>
        <v>0</v>
      </c>
      <c r="V130" s="356">
        <f t="shared" ref="V130" si="3091">SUBTOTAL(109,V88:V129)</f>
        <v>0</v>
      </c>
      <c r="W130" s="358">
        <f t="shared" ref="W130" si="3092">+X130/$I130</f>
        <v>0.25413361730129674</v>
      </c>
      <c r="X130" s="356">
        <f t="shared" ref="X130" si="3093">SUBTOTAL(109,X88:X129)</f>
        <v>413752.34</v>
      </c>
      <c r="Y130" s="358">
        <f t="shared" ref="Y130" si="3094">+Z130/$I130</f>
        <v>0.34406731972812116</v>
      </c>
      <c r="Z130" s="356">
        <f t="shared" ref="Z130" si="3095">SUBTOTAL(109,Z88:Z129)</f>
        <v>560172.48</v>
      </c>
      <c r="AA130" s="358">
        <f t="shared" ref="AA130" si="3096">+AB130/$I130</f>
        <v>0.30932092466449768</v>
      </c>
      <c r="AB130" s="356">
        <f t="shared" ref="AB130" si="3097">SUBTOTAL(109,AB88:AB129)</f>
        <v>503602.23000000004</v>
      </c>
      <c r="AC130" s="358">
        <f t="shared" ref="AC130" si="3098">+AD130/$I130</f>
        <v>6.7109573860350297E-2</v>
      </c>
      <c r="AD130" s="356">
        <f t="shared" ref="AD130" si="3099">SUBTOTAL(109,AD88:AD129)</f>
        <v>109260.40999999997</v>
      </c>
      <c r="AE130" s="358">
        <f t="shared" ref="AE130" si="3100">+AF130/$I130</f>
        <v>2.5334843946196186E-3</v>
      </c>
      <c r="AF130" s="356">
        <f t="shared" ref="AF130" si="3101">SUBTOTAL(109,AF88:AF129)</f>
        <v>4124.74</v>
      </c>
      <c r="AG130" s="358">
        <f t="shared" ref="AG130" si="3102">+AH130/$I130</f>
        <v>0</v>
      </c>
      <c r="AH130" s="356">
        <f t="shared" ref="AH130" si="3103">SUBTOTAL(109,AH88:AH129)</f>
        <v>0</v>
      </c>
      <c r="AI130" s="358">
        <f t="shared" ref="AI130" si="3104">+AJ130/$I130</f>
        <v>0</v>
      </c>
      <c r="AJ130" s="356">
        <f t="shared" ref="AJ130" si="3105">SUBTOTAL(109,AJ88:AJ129)</f>
        <v>0</v>
      </c>
      <c r="AK130" s="358">
        <f t="shared" ref="AK130" si="3106">+AL130/$I130</f>
        <v>0</v>
      </c>
      <c r="AL130" s="356">
        <f t="shared" ref="AL130" si="3107">SUBTOTAL(109,AL88:AL129)</f>
        <v>0</v>
      </c>
      <c r="AM130" s="358">
        <f t="shared" ref="AM130" si="3108">+AN130/$I130</f>
        <v>0</v>
      </c>
      <c r="AN130" s="356">
        <f t="shared" ref="AN130" si="3109">SUBTOTAL(109,AN88:AN129)</f>
        <v>0</v>
      </c>
      <c r="AO130" s="358">
        <f t="shared" ref="AO130" si="3110">+AP130/$I130</f>
        <v>0</v>
      </c>
      <c r="AP130" s="356">
        <f t="shared" ref="AP130" si="3111">SUBTOTAL(109,AP88:AP129)</f>
        <v>0</v>
      </c>
      <c r="AQ130" s="358">
        <f t="shared" ref="AQ130" si="3112">+AR130/$I130</f>
        <v>0</v>
      </c>
      <c r="AR130" s="356">
        <f t="shared" ref="AR130" si="3113">SUBTOTAL(109,AR88:AR129)</f>
        <v>0</v>
      </c>
      <c r="AS130" s="358">
        <f t="shared" ref="AS130" si="3114">+AT130/$I130</f>
        <v>0</v>
      </c>
      <c r="AT130" s="356">
        <f t="shared" ref="AT130" si="3115">SUBTOTAL(109,AT88:AT129)</f>
        <v>0</v>
      </c>
      <c r="AU130" s="358">
        <f t="shared" ref="AU130" si="3116">+AV130/$I130</f>
        <v>0</v>
      </c>
      <c r="AV130" s="356">
        <f t="shared" ref="AV130" si="3117">SUBTOTAL(109,AV88:AV129)</f>
        <v>0</v>
      </c>
      <c r="AW130" s="358">
        <f t="shared" ref="AW130" si="3118">+AX130/$I130</f>
        <v>0</v>
      </c>
      <c r="AX130" s="356">
        <f t="shared" ref="AX130" si="3119">SUBTOTAL(109,AX88:AX129)</f>
        <v>0</v>
      </c>
      <c r="AY130" s="358">
        <f t="shared" ref="AY130" si="3120">+AZ130/$I130</f>
        <v>0</v>
      </c>
      <c r="AZ130" s="356">
        <f t="shared" ref="AZ130" si="3121">SUBTOTAL(109,AZ88:AZ129)</f>
        <v>0</v>
      </c>
      <c r="BA130" s="358">
        <f t="shared" ref="BA130" si="3122">+BB130/$I130</f>
        <v>0</v>
      </c>
      <c r="BB130" s="356">
        <f t="shared" ref="BB130" si="3123">SUBTOTAL(109,BB88:BB129)</f>
        <v>0</v>
      </c>
      <c r="BC130" s="358">
        <f t="shared" ref="BC130" si="3124">+BD130/$I130</f>
        <v>0</v>
      </c>
      <c r="BD130" s="356">
        <f t="shared" ref="BD130" si="3125">SUBTOTAL(109,BD88:BD129)</f>
        <v>0</v>
      </c>
      <c r="BE130" s="358">
        <f t="shared" ref="BE130" si="3126">+BF130/$I130</f>
        <v>2.2835086193282117E-2</v>
      </c>
      <c r="BF130" s="356">
        <f t="shared" ref="BF130" si="3127">SUBTOTAL(109,BF88:BF129)</f>
        <v>37177.569999999992</v>
      </c>
      <c r="BG130" s="358">
        <f t="shared" ref="BG130" si="3128">+BH130/$I130</f>
        <v>0</v>
      </c>
      <c r="BH130" s="356">
        <f t="shared" ref="BH130" si="3129">SUBTOTAL(109,BH88:BH129)</f>
        <v>0</v>
      </c>
      <c r="BI130" s="358">
        <f t="shared" ref="BI130" si="3130">+BJ130/$I130</f>
        <v>0</v>
      </c>
      <c r="BJ130" s="356">
        <f t="shared" ref="BJ130" si="3131">SUBTOTAL(109,BJ88:BJ129)</f>
        <v>0</v>
      </c>
      <c r="BK130" s="358">
        <f t="shared" ref="BK130" si="3132">+BL130/$I130</f>
        <v>0</v>
      </c>
      <c r="BL130" s="356">
        <f t="shared" ref="BL130" si="3133">SUBTOTAL(109,BL88:BL129)</f>
        <v>0</v>
      </c>
      <c r="BM130" s="358">
        <f t="shared" ref="BM130" si="3134">+BN130/$I130</f>
        <v>0</v>
      </c>
      <c r="BN130" s="356">
        <f t="shared" ref="BN130" si="3135">SUBTOTAL(109,BN88:BN129)</f>
        <v>0</v>
      </c>
      <c r="BO130" s="358">
        <f t="shared" ref="BO130" si="3136">+BP130/$I130</f>
        <v>0</v>
      </c>
      <c r="BP130" s="356">
        <f t="shared" ref="BP130" si="3137">SUBTOTAL(109,BP88:BP129)</f>
        <v>0</v>
      </c>
      <c r="BQ130" s="358">
        <f t="shared" ref="BQ130" si="3138">+BR130/$I130</f>
        <v>0</v>
      </c>
      <c r="BR130" s="356">
        <f t="shared" ref="BR130" si="3139">SUBTOTAL(109,BR88:BR129)</f>
        <v>0</v>
      </c>
      <c r="BS130" s="358">
        <f t="shared" ref="BS130" si="3140">+BT130/$I130</f>
        <v>0</v>
      </c>
      <c r="BT130" s="356">
        <f t="shared" ref="BT130" si="3141">SUBTOTAL(109,BT88:BT129)</f>
        <v>0</v>
      </c>
      <c r="BU130" s="358">
        <f t="shared" ref="BU130" si="3142">+BV130/$I130</f>
        <v>0</v>
      </c>
      <c r="BV130" s="356">
        <f t="shared" ref="BV130" si="3143">SUBTOTAL(109,BV88:BV129)</f>
        <v>0</v>
      </c>
      <c r="BW130" s="358">
        <f t="shared" ref="BW130" si="3144">+BX130/$I130</f>
        <v>0</v>
      </c>
      <c r="BX130" s="356">
        <f t="shared" ref="BX130" si="3145">SUBTOTAL(109,BX88:BX129)</f>
        <v>0</v>
      </c>
      <c r="BY130" s="358">
        <f t="shared" ref="BY130" si="3146">+BZ130/$I130</f>
        <v>0</v>
      </c>
      <c r="BZ130" s="356">
        <f t="shared" ref="BZ130" si="3147">SUBTOTAL(109,BZ88:BZ129)</f>
        <v>0</v>
      </c>
      <c r="CA130" s="506">
        <f>+CB130/I130</f>
        <v>1.0000000061421674</v>
      </c>
      <c r="CB130" s="236">
        <f>SUBTOTAL(109,CB88:CB129)</f>
        <v>1628089.7699999998</v>
      </c>
      <c r="CC130" s="186">
        <f t="shared" si="2885"/>
        <v>-1.0000000009313226E-2</v>
      </c>
    </row>
    <row r="131" spans="1:81" ht="13.2">
      <c r="A131" s="321">
        <v>3</v>
      </c>
      <c r="B131" s="629" t="s">
        <v>261</v>
      </c>
      <c r="C131" s="630"/>
      <c r="D131" s="630"/>
      <c r="E131" s="662"/>
      <c r="F131" s="385"/>
      <c r="G131" s="386"/>
      <c r="H131" s="386"/>
      <c r="I131" s="386"/>
      <c r="J131" s="275"/>
      <c r="K131" s="262"/>
      <c r="L131" s="263"/>
      <c r="M131" s="262"/>
      <c r="N131" s="263"/>
      <c r="O131" s="262"/>
      <c r="P131" s="263"/>
      <c r="Q131" s="262"/>
      <c r="R131" s="263"/>
      <c r="S131" s="262"/>
      <c r="T131" s="263"/>
      <c r="U131" s="262"/>
      <c r="V131" s="263"/>
      <c r="W131" s="264"/>
      <c r="X131" s="263"/>
      <c r="Y131" s="264"/>
      <c r="Z131" s="263"/>
      <c r="AA131" s="265"/>
      <c r="AB131" s="263"/>
      <c r="AC131" s="265"/>
      <c r="AD131" s="263"/>
      <c r="AE131" s="265"/>
      <c r="AF131" s="263"/>
      <c r="AG131" s="266"/>
      <c r="AH131" s="263"/>
      <c r="AI131" s="265"/>
      <c r="AJ131" s="263"/>
      <c r="AK131" s="265"/>
      <c r="AL131" s="263"/>
      <c r="AM131" s="265"/>
      <c r="AN131" s="263"/>
      <c r="AO131" s="265"/>
      <c r="AP131" s="263"/>
      <c r="AQ131" s="265"/>
      <c r="AR131" s="263"/>
      <c r="AS131" s="265"/>
      <c r="AT131" s="263"/>
      <c r="AU131" s="265"/>
      <c r="AV131" s="263"/>
      <c r="AW131" s="265"/>
      <c r="AX131" s="263"/>
      <c r="AY131" s="265"/>
      <c r="AZ131" s="263"/>
      <c r="BA131" s="265"/>
      <c r="BB131" s="263"/>
      <c r="BC131" s="265"/>
      <c r="BD131" s="263"/>
      <c r="BE131" s="264"/>
      <c r="BF131" s="263"/>
      <c r="BG131" s="265"/>
      <c r="BH131" s="263"/>
      <c r="BI131" s="264"/>
      <c r="BJ131" s="263"/>
      <c r="BK131" s="267"/>
      <c r="BL131" s="263"/>
      <c r="BM131" s="267"/>
      <c r="BN131" s="263"/>
      <c r="BO131" s="267"/>
      <c r="BP131" s="263"/>
      <c r="BQ131" s="267"/>
      <c r="BR131" s="263"/>
      <c r="BS131" s="267"/>
      <c r="BT131" s="263"/>
      <c r="BU131" s="268"/>
      <c r="BV131" s="263"/>
      <c r="BW131" s="268"/>
      <c r="BX131" s="263"/>
      <c r="BY131" s="268"/>
      <c r="BZ131" s="263"/>
      <c r="CA131" s="505">
        <f t="shared" si="2721"/>
        <v>0</v>
      </c>
      <c r="CB131" s="504">
        <f t="shared" si="2722"/>
        <v>0</v>
      </c>
      <c r="CC131" s="171">
        <f t="shared" si="2885"/>
        <v>0</v>
      </c>
    </row>
    <row r="132" spans="1:81" ht="15.6" customHeight="1">
      <c r="A132" s="321" t="s">
        <v>262</v>
      </c>
      <c r="B132" s="616" t="s">
        <v>688</v>
      </c>
      <c r="C132" s="617"/>
      <c r="D132" s="617"/>
      <c r="E132" s="617"/>
      <c r="F132" s="322"/>
      <c r="G132" s="322"/>
      <c r="H132" s="322"/>
      <c r="I132" s="323"/>
      <c r="J132" s="233"/>
      <c r="K132" s="262"/>
      <c r="L132" s="263"/>
      <c r="M132" s="262"/>
      <c r="N132" s="263"/>
      <c r="O132" s="262"/>
      <c r="P132" s="263"/>
      <c r="Q132" s="262"/>
      <c r="R132" s="263"/>
      <c r="S132" s="262"/>
      <c r="T132" s="263"/>
      <c r="U132" s="262"/>
      <c r="V132" s="263"/>
      <c r="W132" s="264"/>
      <c r="X132" s="263"/>
      <c r="Y132" s="264"/>
      <c r="Z132" s="263"/>
      <c r="AA132" s="265"/>
      <c r="AB132" s="263"/>
      <c r="AC132" s="265"/>
      <c r="AD132" s="263"/>
      <c r="AE132" s="265"/>
      <c r="AF132" s="263"/>
      <c r="AG132" s="266"/>
      <c r="AH132" s="263"/>
      <c r="AI132" s="265"/>
      <c r="AJ132" s="263"/>
      <c r="AK132" s="265"/>
      <c r="AL132" s="263"/>
      <c r="AM132" s="265"/>
      <c r="AN132" s="263"/>
      <c r="AO132" s="265"/>
      <c r="AP132" s="263"/>
      <c r="AQ132" s="265"/>
      <c r="AR132" s="263"/>
      <c r="AS132" s="265"/>
      <c r="AT132" s="263"/>
      <c r="AU132" s="265"/>
      <c r="AV132" s="263"/>
      <c r="AW132" s="265"/>
      <c r="AX132" s="263"/>
      <c r="AY132" s="265"/>
      <c r="AZ132" s="263"/>
      <c r="BA132" s="265"/>
      <c r="BB132" s="263"/>
      <c r="BC132" s="265"/>
      <c r="BD132" s="263"/>
      <c r="BE132" s="264"/>
      <c r="BF132" s="263"/>
      <c r="BG132" s="265"/>
      <c r="BH132" s="263"/>
      <c r="BI132" s="264"/>
      <c r="BJ132" s="263"/>
      <c r="BK132" s="267"/>
      <c r="BL132" s="263"/>
      <c r="BM132" s="267"/>
      <c r="BN132" s="263"/>
      <c r="BO132" s="267"/>
      <c r="BP132" s="263"/>
      <c r="BQ132" s="267"/>
      <c r="BR132" s="263"/>
      <c r="BS132" s="267"/>
      <c r="BT132" s="263"/>
      <c r="BU132" s="268"/>
      <c r="BV132" s="263"/>
      <c r="BW132" s="268"/>
      <c r="BX132" s="263"/>
      <c r="BY132" s="268"/>
      <c r="BZ132" s="263"/>
      <c r="CA132" s="505">
        <f t="shared" si="2721"/>
        <v>0</v>
      </c>
      <c r="CB132" s="504">
        <f t="shared" si="2722"/>
        <v>0</v>
      </c>
      <c r="CC132" s="171">
        <f t="shared" si="2885"/>
        <v>0</v>
      </c>
    </row>
    <row r="133" spans="1:81" ht="66">
      <c r="A133" s="291" t="s">
        <v>264</v>
      </c>
      <c r="B133" s="315" t="s">
        <v>162</v>
      </c>
      <c r="C133" s="316"/>
      <c r="D133" s="305">
        <v>92431</v>
      </c>
      <c r="E133" s="290" t="s">
        <v>909</v>
      </c>
      <c r="F133" s="316" t="s">
        <v>186</v>
      </c>
      <c r="G133" s="331">
        <v>3294.23</v>
      </c>
      <c r="H133" s="387">
        <v>25.87</v>
      </c>
      <c r="I133" s="293">
        <v>85221.73</v>
      </c>
      <c r="J133" s="275">
        <f>+I133/$I$467</f>
        <v>1.0951468789465811E-3</v>
      </c>
      <c r="K133" s="262"/>
      <c r="L133" s="263">
        <f t="shared" ref="L133:BZ135" si="3148">ROUND(K133*$I133,2)</f>
        <v>0</v>
      </c>
      <c r="M133" s="262"/>
      <c r="N133" s="263">
        <f t="shared" si="3148"/>
        <v>0</v>
      </c>
      <c r="O133" s="262"/>
      <c r="P133" s="263">
        <f t="shared" si="3148"/>
        <v>0</v>
      </c>
      <c r="Q133" s="262"/>
      <c r="R133" s="263">
        <f t="shared" si="3148"/>
        <v>0</v>
      </c>
      <c r="S133" s="262"/>
      <c r="T133" s="263">
        <f t="shared" si="3148"/>
        <v>0</v>
      </c>
      <c r="U133" s="262"/>
      <c r="V133" s="263">
        <f t="shared" si="3148"/>
        <v>0</v>
      </c>
      <c r="W133" s="264"/>
      <c r="X133" s="263">
        <f t="shared" si="3148"/>
        <v>0</v>
      </c>
      <c r="Y133" s="264"/>
      <c r="Z133" s="263">
        <f t="shared" si="3148"/>
        <v>0</v>
      </c>
      <c r="AA133" s="383">
        <v>0.4</v>
      </c>
      <c r="AB133" s="263">
        <f t="shared" si="3148"/>
        <v>34088.69</v>
      </c>
      <c r="AC133" s="383">
        <v>0.4</v>
      </c>
      <c r="AD133" s="263">
        <f t="shared" si="3148"/>
        <v>34088.69</v>
      </c>
      <c r="AE133" s="383">
        <v>0.2</v>
      </c>
      <c r="AF133" s="263">
        <f t="shared" si="3148"/>
        <v>17044.349999999999</v>
      </c>
      <c r="AG133" s="266"/>
      <c r="AH133" s="263">
        <f t="shared" si="3148"/>
        <v>0</v>
      </c>
      <c r="AI133" s="265"/>
      <c r="AJ133" s="263">
        <f t="shared" si="3148"/>
        <v>0</v>
      </c>
      <c r="AK133" s="265"/>
      <c r="AL133" s="263">
        <f t="shared" si="3148"/>
        <v>0</v>
      </c>
      <c r="AM133" s="265"/>
      <c r="AN133" s="263">
        <f t="shared" si="3148"/>
        <v>0</v>
      </c>
      <c r="AO133" s="265"/>
      <c r="AP133" s="263">
        <f t="shared" si="3148"/>
        <v>0</v>
      </c>
      <c r="AQ133" s="265"/>
      <c r="AR133" s="263">
        <f t="shared" si="3148"/>
        <v>0</v>
      </c>
      <c r="AS133" s="265"/>
      <c r="AT133" s="263">
        <f t="shared" si="3148"/>
        <v>0</v>
      </c>
      <c r="AU133" s="265"/>
      <c r="AV133" s="263">
        <f t="shared" si="3148"/>
        <v>0</v>
      </c>
      <c r="AW133" s="265"/>
      <c r="AX133" s="263">
        <f t="shared" si="3148"/>
        <v>0</v>
      </c>
      <c r="AY133" s="265"/>
      <c r="AZ133" s="263">
        <f t="shared" si="3148"/>
        <v>0</v>
      </c>
      <c r="BA133" s="265"/>
      <c r="BB133" s="263">
        <f t="shared" si="3148"/>
        <v>0</v>
      </c>
      <c r="BC133" s="265"/>
      <c r="BD133" s="263">
        <f t="shared" si="3148"/>
        <v>0</v>
      </c>
      <c r="BE133" s="264"/>
      <c r="BF133" s="263">
        <f t="shared" si="3148"/>
        <v>0</v>
      </c>
      <c r="BG133" s="265"/>
      <c r="BH133" s="263">
        <f t="shared" si="3148"/>
        <v>0</v>
      </c>
      <c r="BI133" s="264"/>
      <c r="BJ133" s="263">
        <f t="shared" si="3148"/>
        <v>0</v>
      </c>
      <c r="BK133" s="267"/>
      <c r="BL133" s="263">
        <f t="shared" si="3148"/>
        <v>0</v>
      </c>
      <c r="BM133" s="267"/>
      <c r="BN133" s="263">
        <f t="shared" si="3148"/>
        <v>0</v>
      </c>
      <c r="BO133" s="267"/>
      <c r="BP133" s="263">
        <f t="shared" si="3148"/>
        <v>0</v>
      </c>
      <c r="BQ133" s="267"/>
      <c r="BR133" s="263">
        <f t="shared" si="3148"/>
        <v>0</v>
      </c>
      <c r="BS133" s="267"/>
      <c r="BT133" s="263">
        <f t="shared" si="3148"/>
        <v>0</v>
      </c>
      <c r="BU133" s="268"/>
      <c r="BV133" s="263">
        <f t="shared" si="3148"/>
        <v>0</v>
      </c>
      <c r="BW133" s="268"/>
      <c r="BX133" s="263">
        <f t="shared" si="3148"/>
        <v>0</v>
      </c>
      <c r="BY133" s="268"/>
      <c r="BZ133" s="263">
        <f t="shared" si="3148"/>
        <v>0</v>
      </c>
      <c r="CA133" s="505">
        <f t="shared" si="2721"/>
        <v>1</v>
      </c>
      <c r="CB133" s="504">
        <f t="shared" si="2722"/>
        <v>85221.73000000001</v>
      </c>
      <c r="CC133" s="171">
        <f t="shared" si="2885"/>
        <v>0</v>
      </c>
    </row>
    <row r="134" spans="1:81" ht="66">
      <c r="A134" s="291" t="s">
        <v>265</v>
      </c>
      <c r="B134" s="315" t="s">
        <v>162</v>
      </c>
      <c r="C134" s="316"/>
      <c r="D134" s="291">
        <v>92919</v>
      </c>
      <c r="E134" s="325" t="s">
        <v>715</v>
      </c>
      <c r="F134" s="305" t="s">
        <v>254</v>
      </c>
      <c r="G134" s="331">
        <v>21412.3</v>
      </c>
      <c r="H134" s="387">
        <v>6.87</v>
      </c>
      <c r="I134" s="293">
        <v>147102.5</v>
      </c>
      <c r="J134" s="275">
        <f>+I134/$I$467</f>
        <v>1.890349371694748E-3</v>
      </c>
      <c r="K134" s="262"/>
      <c r="L134" s="263">
        <f t="shared" si="3148"/>
        <v>0</v>
      </c>
      <c r="M134" s="262"/>
      <c r="N134" s="263">
        <f t="shared" si="3148"/>
        <v>0</v>
      </c>
      <c r="O134" s="262"/>
      <c r="P134" s="263">
        <f t="shared" si="3148"/>
        <v>0</v>
      </c>
      <c r="Q134" s="262"/>
      <c r="R134" s="263">
        <f t="shared" si="3148"/>
        <v>0</v>
      </c>
      <c r="S134" s="262"/>
      <c r="T134" s="263">
        <f t="shared" si="3148"/>
        <v>0</v>
      </c>
      <c r="U134" s="262"/>
      <c r="V134" s="263">
        <f t="shared" si="3148"/>
        <v>0</v>
      </c>
      <c r="W134" s="264"/>
      <c r="X134" s="263">
        <f t="shared" si="3148"/>
        <v>0</v>
      </c>
      <c r="Y134" s="264"/>
      <c r="Z134" s="263">
        <f t="shared" si="3148"/>
        <v>0</v>
      </c>
      <c r="AA134" s="383">
        <v>0.4</v>
      </c>
      <c r="AB134" s="263">
        <f t="shared" si="3148"/>
        <v>58841</v>
      </c>
      <c r="AC134" s="383">
        <v>0.4</v>
      </c>
      <c r="AD134" s="263">
        <f t="shared" si="3148"/>
        <v>58841</v>
      </c>
      <c r="AE134" s="383">
        <v>0.2</v>
      </c>
      <c r="AF134" s="263">
        <f t="shared" si="3148"/>
        <v>29420.5</v>
      </c>
      <c r="AG134" s="266"/>
      <c r="AH134" s="263">
        <f t="shared" si="3148"/>
        <v>0</v>
      </c>
      <c r="AI134" s="265"/>
      <c r="AJ134" s="263">
        <f t="shared" si="3148"/>
        <v>0</v>
      </c>
      <c r="AK134" s="265"/>
      <c r="AL134" s="263">
        <f t="shared" si="3148"/>
        <v>0</v>
      </c>
      <c r="AM134" s="265"/>
      <c r="AN134" s="263">
        <f t="shared" si="3148"/>
        <v>0</v>
      </c>
      <c r="AO134" s="265"/>
      <c r="AP134" s="263">
        <f t="shared" si="3148"/>
        <v>0</v>
      </c>
      <c r="AQ134" s="265"/>
      <c r="AR134" s="263">
        <f t="shared" si="3148"/>
        <v>0</v>
      </c>
      <c r="AS134" s="265"/>
      <c r="AT134" s="263">
        <f t="shared" si="3148"/>
        <v>0</v>
      </c>
      <c r="AU134" s="265"/>
      <c r="AV134" s="263">
        <f t="shared" si="3148"/>
        <v>0</v>
      </c>
      <c r="AW134" s="265"/>
      <c r="AX134" s="263">
        <f t="shared" si="3148"/>
        <v>0</v>
      </c>
      <c r="AY134" s="265"/>
      <c r="AZ134" s="263">
        <f t="shared" si="3148"/>
        <v>0</v>
      </c>
      <c r="BA134" s="265"/>
      <c r="BB134" s="263">
        <f t="shared" si="3148"/>
        <v>0</v>
      </c>
      <c r="BC134" s="265"/>
      <c r="BD134" s="263">
        <f t="shared" si="3148"/>
        <v>0</v>
      </c>
      <c r="BE134" s="264"/>
      <c r="BF134" s="263">
        <f t="shared" si="3148"/>
        <v>0</v>
      </c>
      <c r="BG134" s="265"/>
      <c r="BH134" s="263">
        <f t="shared" si="3148"/>
        <v>0</v>
      </c>
      <c r="BI134" s="264"/>
      <c r="BJ134" s="263">
        <f t="shared" si="3148"/>
        <v>0</v>
      </c>
      <c r="BK134" s="267"/>
      <c r="BL134" s="263">
        <f t="shared" si="3148"/>
        <v>0</v>
      </c>
      <c r="BM134" s="267"/>
      <c r="BN134" s="263">
        <f t="shared" si="3148"/>
        <v>0</v>
      </c>
      <c r="BO134" s="267"/>
      <c r="BP134" s="263">
        <f t="shared" si="3148"/>
        <v>0</v>
      </c>
      <c r="BQ134" s="267"/>
      <c r="BR134" s="263">
        <f t="shared" si="3148"/>
        <v>0</v>
      </c>
      <c r="BS134" s="267"/>
      <c r="BT134" s="263">
        <f t="shared" si="3148"/>
        <v>0</v>
      </c>
      <c r="BU134" s="268"/>
      <c r="BV134" s="263">
        <f t="shared" si="3148"/>
        <v>0</v>
      </c>
      <c r="BW134" s="268"/>
      <c r="BX134" s="263">
        <f t="shared" si="3148"/>
        <v>0</v>
      </c>
      <c r="BY134" s="268"/>
      <c r="BZ134" s="263">
        <f t="shared" si="3148"/>
        <v>0</v>
      </c>
      <c r="CA134" s="505">
        <f t="shared" si="2721"/>
        <v>1</v>
      </c>
      <c r="CB134" s="504">
        <f t="shared" si="2722"/>
        <v>147102.5</v>
      </c>
      <c r="CC134" s="171">
        <f t="shared" si="2885"/>
        <v>0</v>
      </c>
    </row>
    <row r="135" spans="1:81" ht="66">
      <c r="A135" s="291" t="s">
        <v>266</v>
      </c>
      <c r="B135" s="315" t="s">
        <v>162</v>
      </c>
      <c r="C135" s="316"/>
      <c r="D135" s="291">
        <v>90861</v>
      </c>
      <c r="E135" s="290" t="s">
        <v>908</v>
      </c>
      <c r="F135" s="305" t="s">
        <v>179</v>
      </c>
      <c r="G135" s="292">
        <v>329.42</v>
      </c>
      <c r="H135" s="292">
        <v>400.32</v>
      </c>
      <c r="I135" s="293">
        <v>131873.41</v>
      </c>
      <c r="J135" s="275">
        <f>+I135/$I$467</f>
        <v>1.6946470504358791E-3</v>
      </c>
      <c r="K135" s="262"/>
      <c r="L135" s="263">
        <f t="shared" si="3148"/>
        <v>0</v>
      </c>
      <c r="M135" s="262"/>
      <c r="N135" s="263">
        <f t="shared" si="3148"/>
        <v>0</v>
      </c>
      <c r="O135" s="262"/>
      <c r="P135" s="263">
        <f t="shared" si="3148"/>
        <v>0</v>
      </c>
      <c r="Q135" s="262"/>
      <c r="R135" s="263">
        <f t="shared" si="3148"/>
        <v>0</v>
      </c>
      <c r="S135" s="262"/>
      <c r="T135" s="263">
        <f t="shared" si="3148"/>
        <v>0</v>
      </c>
      <c r="U135" s="262"/>
      <c r="V135" s="263">
        <f t="shared" si="3148"/>
        <v>0</v>
      </c>
      <c r="W135" s="264"/>
      <c r="X135" s="263">
        <f t="shared" si="3148"/>
        <v>0</v>
      </c>
      <c r="Y135" s="264"/>
      <c r="Z135" s="263">
        <f t="shared" si="3148"/>
        <v>0</v>
      </c>
      <c r="AA135" s="383">
        <v>0.4</v>
      </c>
      <c r="AB135" s="263">
        <f t="shared" si="3148"/>
        <v>52749.36</v>
      </c>
      <c r="AC135" s="383">
        <v>0.4</v>
      </c>
      <c r="AD135" s="263">
        <f t="shared" si="3148"/>
        <v>52749.36</v>
      </c>
      <c r="AE135" s="383">
        <v>0.2</v>
      </c>
      <c r="AF135" s="263">
        <f t="shared" si="3148"/>
        <v>26374.68</v>
      </c>
      <c r="AG135" s="266"/>
      <c r="AH135" s="263">
        <f t="shared" si="3148"/>
        <v>0</v>
      </c>
      <c r="AI135" s="265"/>
      <c r="AJ135" s="263">
        <f t="shared" si="3148"/>
        <v>0</v>
      </c>
      <c r="AK135" s="265"/>
      <c r="AL135" s="263">
        <f t="shared" si="3148"/>
        <v>0</v>
      </c>
      <c r="AM135" s="265"/>
      <c r="AN135" s="263">
        <f t="shared" si="3148"/>
        <v>0</v>
      </c>
      <c r="AO135" s="265"/>
      <c r="AP135" s="263">
        <f t="shared" si="3148"/>
        <v>0</v>
      </c>
      <c r="AQ135" s="265"/>
      <c r="AR135" s="263">
        <f t="shared" si="3148"/>
        <v>0</v>
      </c>
      <c r="AS135" s="265"/>
      <c r="AT135" s="263">
        <f t="shared" si="3148"/>
        <v>0</v>
      </c>
      <c r="AU135" s="265"/>
      <c r="AV135" s="263">
        <f t="shared" si="3148"/>
        <v>0</v>
      </c>
      <c r="AW135" s="265"/>
      <c r="AX135" s="263">
        <f t="shared" si="3148"/>
        <v>0</v>
      </c>
      <c r="AY135" s="265"/>
      <c r="AZ135" s="263">
        <f t="shared" si="3148"/>
        <v>0</v>
      </c>
      <c r="BA135" s="265"/>
      <c r="BB135" s="263">
        <f t="shared" si="3148"/>
        <v>0</v>
      </c>
      <c r="BC135" s="265"/>
      <c r="BD135" s="263">
        <f t="shared" si="3148"/>
        <v>0</v>
      </c>
      <c r="BE135" s="264"/>
      <c r="BF135" s="263">
        <f t="shared" si="3148"/>
        <v>0</v>
      </c>
      <c r="BG135" s="265"/>
      <c r="BH135" s="263">
        <f t="shared" si="3148"/>
        <v>0</v>
      </c>
      <c r="BI135" s="264"/>
      <c r="BJ135" s="263">
        <f t="shared" si="3148"/>
        <v>0</v>
      </c>
      <c r="BK135" s="267"/>
      <c r="BL135" s="263">
        <f t="shared" si="3148"/>
        <v>0</v>
      </c>
      <c r="BM135" s="267"/>
      <c r="BN135" s="263">
        <f t="shared" si="3148"/>
        <v>0</v>
      </c>
      <c r="BO135" s="267"/>
      <c r="BP135" s="263">
        <f t="shared" si="3148"/>
        <v>0</v>
      </c>
      <c r="BQ135" s="267"/>
      <c r="BR135" s="263">
        <f t="shared" si="3148"/>
        <v>0</v>
      </c>
      <c r="BS135" s="267"/>
      <c r="BT135" s="263">
        <f t="shared" si="3148"/>
        <v>0</v>
      </c>
      <c r="BU135" s="268"/>
      <c r="BV135" s="263">
        <f t="shared" si="3148"/>
        <v>0</v>
      </c>
      <c r="BW135" s="268"/>
      <c r="BX135" s="263">
        <f t="shared" si="3148"/>
        <v>0</v>
      </c>
      <c r="BY135" s="268"/>
      <c r="BZ135" s="263">
        <f t="shared" si="3148"/>
        <v>0</v>
      </c>
      <c r="CA135" s="505">
        <f t="shared" si="2721"/>
        <v>1</v>
      </c>
      <c r="CB135" s="504">
        <f t="shared" si="2722"/>
        <v>131873.40000000002</v>
      </c>
      <c r="CC135" s="171">
        <f t="shared" si="2885"/>
        <v>9.9999999802093953E-3</v>
      </c>
    </row>
    <row r="136" spans="1:81" s="187" customFormat="1" ht="15.6" customHeight="1">
      <c r="A136" s="295"/>
      <c r="B136" s="296"/>
      <c r="C136" s="297"/>
      <c r="D136" s="297"/>
      <c r="E136" s="295" t="s">
        <v>690</v>
      </c>
      <c r="F136" s="297"/>
      <c r="G136" s="297"/>
      <c r="H136" s="298"/>
      <c r="I136" s="299">
        <f>SUBTOTAL(109,I133:I135)</f>
        <v>364197.64</v>
      </c>
      <c r="J136" s="320"/>
      <c r="K136" s="301">
        <f>+L136/$I136</f>
        <v>0</v>
      </c>
      <c r="L136" s="299">
        <f>SUBTOTAL(109,L133:L135)</f>
        <v>0</v>
      </c>
      <c r="M136" s="301">
        <f t="shared" ref="M136" si="3149">+N136/$I136</f>
        <v>0</v>
      </c>
      <c r="N136" s="299">
        <f t="shared" ref="N136" si="3150">SUBTOTAL(109,N133:N135)</f>
        <v>0</v>
      </c>
      <c r="O136" s="301">
        <f t="shared" ref="O136" si="3151">+P136/$I136</f>
        <v>0</v>
      </c>
      <c r="P136" s="299">
        <f t="shared" ref="P136" si="3152">SUBTOTAL(109,P133:P135)</f>
        <v>0</v>
      </c>
      <c r="Q136" s="301">
        <f t="shared" ref="Q136" si="3153">+R136/$I136</f>
        <v>0</v>
      </c>
      <c r="R136" s="299">
        <f t="shared" ref="R136" si="3154">SUBTOTAL(109,R133:R135)</f>
        <v>0</v>
      </c>
      <c r="S136" s="301">
        <f t="shared" ref="S136" si="3155">+T136/$I136</f>
        <v>0</v>
      </c>
      <c r="T136" s="299">
        <f t="shared" ref="T136" si="3156">SUBTOTAL(109,T133:T135)</f>
        <v>0</v>
      </c>
      <c r="U136" s="301">
        <f t="shared" ref="U136" si="3157">+V136/$I136</f>
        <v>0</v>
      </c>
      <c r="V136" s="299">
        <f t="shared" ref="V136" si="3158">SUBTOTAL(109,V133:V135)</f>
        <v>0</v>
      </c>
      <c r="W136" s="301">
        <f t="shared" ref="W136" si="3159">+X136/$I136</f>
        <v>0</v>
      </c>
      <c r="X136" s="299">
        <f t="shared" ref="X136" si="3160">SUBTOTAL(109,X133:X135)</f>
        <v>0</v>
      </c>
      <c r="Y136" s="301">
        <f t="shared" ref="Y136" si="3161">+Z136/$I136</f>
        <v>0</v>
      </c>
      <c r="Z136" s="299">
        <f t="shared" ref="Z136" si="3162">SUBTOTAL(109,Z133:Z135)</f>
        <v>0</v>
      </c>
      <c r="AA136" s="301">
        <f t="shared" ref="AA136" si="3163">+AB136/$I136</f>
        <v>0.39999998352542859</v>
      </c>
      <c r="AB136" s="299">
        <f t="shared" ref="AB136" si="3164">SUBTOTAL(109,AB133:AB135)</f>
        <v>145679.04999999999</v>
      </c>
      <c r="AC136" s="301">
        <f t="shared" ref="AC136" si="3165">+AD136/$I136</f>
        <v>0.39999998352542859</v>
      </c>
      <c r="AD136" s="299">
        <f t="shared" ref="AD136" si="3166">SUBTOTAL(109,AD133:AD135)</f>
        <v>145679.04999999999</v>
      </c>
      <c r="AE136" s="301">
        <f t="shared" ref="AE136" si="3167">+AF136/$I136</f>
        <v>0.20000000549152377</v>
      </c>
      <c r="AF136" s="299">
        <f t="shared" ref="AF136" si="3168">SUBTOTAL(109,AF133:AF135)</f>
        <v>72839.53</v>
      </c>
      <c r="AG136" s="301">
        <f t="shared" ref="AG136" si="3169">+AH136/$I136</f>
        <v>0</v>
      </c>
      <c r="AH136" s="299">
        <f t="shared" ref="AH136" si="3170">SUBTOTAL(109,AH133:AH135)</f>
        <v>0</v>
      </c>
      <c r="AI136" s="301">
        <f t="shared" ref="AI136" si="3171">+AJ136/$I136</f>
        <v>0</v>
      </c>
      <c r="AJ136" s="299">
        <f t="shared" ref="AJ136" si="3172">SUBTOTAL(109,AJ133:AJ135)</f>
        <v>0</v>
      </c>
      <c r="AK136" s="301">
        <f t="shared" ref="AK136" si="3173">+AL136/$I136</f>
        <v>0</v>
      </c>
      <c r="AL136" s="299">
        <f t="shared" ref="AL136" si="3174">SUBTOTAL(109,AL133:AL135)</f>
        <v>0</v>
      </c>
      <c r="AM136" s="301">
        <f t="shared" ref="AM136" si="3175">+AN136/$I136</f>
        <v>0</v>
      </c>
      <c r="AN136" s="299">
        <f t="shared" ref="AN136" si="3176">SUBTOTAL(109,AN133:AN135)</f>
        <v>0</v>
      </c>
      <c r="AO136" s="301">
        <f t="shared" ref="AO136" si="3177">+AP136/$I136</f>
        <v>0</v>
      </c>
      <c r="AP136" s="299">
        <f t="shared" ref="AP136" si="3178">SUBTOTAL(109,AP133:AP135)</f>
        <v>0</v>
      </c>
      <c r="AQ136" s="301">
        <f t="shared" ref="AQ136" si="3179">+AR136/$I136</f>
        <v>0</v>
      </c>
      <c r="AR136" s="299">
        <f t="shared" ref="AR136" si="3180">SUBTOTAL(109,AR133:AR135)</f>
        <v>0</v>
      </c>
      <c r="AS136" s="301">
        <f t="shared" ref="AS136" si="3181">+AT136/$I136</f>
        <v>0</v>
      </c>
      <c r="AT136" s="299">
        <f t="shared" ref="AT136" si="3182">SUBTOTAL(109,AT133:AT135)</f>
        <v>0</v>
      </c>
      <c r="AU136" s="301">
        <f t="shared" ref="AU136" si="3183">+AV136/$I136</f>
        <v>0</v>
      </c>
      <c r="AV136" s="299">
        <f t="shared" ref="AV136" si="3184">SUBTOTAL(109,AV133:AV135)</f>
        <v>0</v>
      </c>
      <c r="AW136" s="301">
        <f t="shared" ref="AW136" si="3185">+AX136/$I136</f>
        <v>0</v>
      </c>
      <c r="AX136" s="299">
        <f t="shared" ref="AX136" si="3186">SUBTOTAL(109,AX133:AX135)</f>
        <v>0</v>
      </c>
      <c r="AY136" s="301">
        <f t="shared" ref="AY136" si="3187">+AZ136/$I136</f>
        <v>0</v>
      </c>
      <c r="AZ136" s="299">
        <f t="shared" ref="AZ136" si="3188">SUBTOTAL(109,AZ133:AZ135)</f>
        <v>0</v>
      </c>
      <c r="BA136" s="301">
        <f t="shared" ref="BA136" si="3189">+BB136/$I136</f>
        <v>0</v>
      </c>
      <c r="BB136" s="299">
        <f t="shared" ref="BB136" si="3190">SUBTOTAL(109,BB133:BB135)</f>
        <v>0</v>
      </c>
      <c r="BC136" s="301">
        <f t="shared" ref="BC136" si="3191">+BD136/$I136</f>
        <v>0</v>
      </c>
      <c r="BD136" s="299">
        <f t="shared" ref="BD136" si="3192">SUBTOTAL(109,BD133:BD135)</f>
        <v>0</v>
      </c>
      <c r="BE136" s="301">
        <f t="shared" ref="BE136" si="3193">+BF136/$I136</f>
        <v>0</v>
      </c>
      <c r="BF136" s="299">
        <f t="shared" ref="BF136" si="3194">SUBTOTAL(109,BF133:BF135)</f>
        <v>0</v>
      </c>
      <c r="BG136" s="301">
        <f t="shared" ref="BG136" si="3195">+BH136/$I136</f>
        <v>0</v>
      </c>
      <c r="BH136" s="299">
        <f t="shared" ref="BH136" si="3196">SUBTOTAL(109,BH133:BH135)</f>
        <v>0</v>
      </c>
      <c r="BI136" s="301">
        <f t="shared" ref="BI136" si="3197">+BJ136/$I136</f>
        <v>0</v>
      </c>
      <c r="BJ136" s="299">
        <f t="shared" ref="BJ136" si="3198">SUBTOTAL(109,BJ133:BJ135)</f>
        <v>0</v>
      </c>
      <c r="BK136" s="301">
        <f t="shared" ref="BK136" si="3199">+BL136/$I136</f>
        <v>0</v>
      </c>
      <c r="BL136" s="299">
        <f t="shared" ref="BL136" si="3200">SUBTOTAL(109,BL133:BL135)</f>
        <v>0</v>
      </c>
      <c r="BM136" s="301">
        <f t="shared" ref="BM136" si="3201">+BN136/$I136</f>
        <v>0</v>
      </c>
      <c r="BN136" s="299">
        <f t="shared" ref="BN136" si="3202">SUBTOTAL(109,BN133:BN135)</f>
        <v>0</v>
      </c>
      <c r="BO136" s="301">
        <f t="shared" ref="BO136" si="3203">+BP136/$I136</f>
        <v>0</v>
      </c>
      <c r="BP136" s="299">
        <f t="shared" ref="BP136" si="3204">SUBTOTAL(109,BP133:BP135)</f>
        <v>0</v>
      </c>
      <c r="BQ136" s="301">
        <f t="shared" ref="BQ136" si="3205">+BR136/$I136</f>
        <v>0</v>
      </c>
      <c r="BR136" s="299">
        <f t="shared" ref="BR136" si="3206">SUBTOTAL(109,BR133:BR135)</f>
        <v>0</v>
      </c>
      <c r="BS136" s="301">
        <f t="shared" ref="BS136" si="3207">+BT136/$I136</f>
        <v>0</v>
      </c>
      <c r="BT136" s="299">
        <f t="shared" ref="BT136" si="3208">SUBTOTAL(109,BT133:BT135)</f>
        <v>0</v>
      </c>
      <c r="BU136" s="301">
        <f t="shared" ref="BU136" si="3209">+BV136/$I136</f>
        <v>0</v>
      </c>
      <c r="BV136" s="299">
        <f t="shared" ref="BV136" si="3210">SUBTOTAL(109,BV133:BV135)</f>
        <v>0</v>
      </c>
      <c r="BW136" s="301">
        <f t="shared" ref="BW136" si="3211">+BX136/$I136</f>
        <v>0</v>
      </c>
      <c r="BX136" s="299">
        <f t="shared" ref="BX136" si="3212">SUBTOTAL(109,BX133:BX135)</f>
        <v>0</v>
      </c>
      <c r="BY136" s="301">
        <f t="shared" ref="BY136" si="3213">+BZ136/$I136</f>
        <v>0</v>
      </c>
      <c r="BZ136" s="299">
        <f t="shared" ref="BZ136" si="3214">SUBTOTAL(109,BZ133:BZ135)</f>
        <v>0</v>
      </c>
      <c r="CA136" s="235">
        <f>+CB136/I136</f>
        <v>0.99999997254238104</v>
      </c>
      <c r="CB136" s="234">
        <f>SUBTOTAL(109,CB133:CB135)</f>
        <v>364197.63</v>
      </c>
      <c r="CC136" s="188">
        <f t="shared" si="2885"/>
        <v>1.0000000009313226E-2</v>
      </c>
    </row>
    <row r="137" spans="1:81" ht="13.2">
      <c r="A137" s="363" t="s">
        <v>268</v>
      </c>
      <c r="B137" s="629" t="s">
        <v>263</v>
      </c>
      <c r="C137" s="630"/>
      <c r="D137" s="630"/>
      <c r="E137" s="630"/>
      <c r="F137" s="322"/>
      <c r="G137" s="322"/>
      <c r="H137" s="322"/>
      <c r="I137" s="323"/>
      <c r="J137" s="233"/>
      <c r="K137" s="262"/>
      <c r="L137" s="263"/>
      <c r="M137" s="262"/>
      <c r="N137" s="263"/>
      <c r="O137" s="262"/>
      <c r="P137" s="263"/>
      <c r="Q137" s="262"/>
      <c r="R137" s="263"/>
      <c r="S137" s="262"/>
      <c r="T137" s="263"/>
      <c r="U137" s="262"/>
      <c r="V137" s="263"/>
      <c r="W137" s="264"/>
      <c r="X137" s="263"/>
      <c r="Y137" s="264"/>
      <c r="Z137" s="263"/>
      <c r="AA137" s="265"/>
      <c r="AB137" s="263"/>
      <c r="AC137" s="265"/>
      <c r="AD137" s="263"/>
      <c r="AE137" s="265"/>
      <c r="AF137" s="263"/>
      <c r="AG137" s="266"/>
      <c r="AH137" s="263"/>
      <c r="AI137" s="265"/>
      <c r="AJ137" s="263"/>
      <c r="AK137" s="265"/>
      <c r="AL137" s="263"/>
      <c r="AM137" s="265"/>
      <c r="AN137" s="263"/>
      <c r="AO137" s="265"/>
      <c r="AP137" s="263"/>
      <c r="AQ137" s="265"/>
      <c r="AR137" s="263"/>
      <c r="AS137" s="265"/>
      <c r="AT137" s="263"/>
      <c r="AU137" s="265"/>
      <c r="AV137" s="263"/>
      <c r="AW137" s="265"/>
      <c r="AX137" s="263"/>
      <c r="AY137" s="265"/>
      <c r="AZ137" s="263"/>
      <c r="BA137" s="265"/>
      <c r="BB137" s="263"/>
      <c r="BC137" s="265"/>
      <c r="BD137" s="263"/>
      <c r="BE137" s="264"/>
      <c r="BF137" s="263"/>
      <c r="BG137" s="265"/>
      <c r="BH137" s="263"/>
      <c r="BI137" s="264"/>
      <c r="BJ137" s="263"/>
      <c r="BK137" s="267"/>
      <c r="BL137" s="263"/>
      <c r="BM137" s="267"/>
      <c r="BN137" s="263"/>
      <c r="BO137" s="267"/>
      <c r="BP137" s="263"/>
      <c r="BQ137" s="267"/>
      <c r="BR137" s="263"/>
      <c r="BS137" s="267"/>
      <c r="BT137" s="263"/>
      <c r="BU137" s="268"/>
      <c r="BV137" s="263"/>
      <c r="BW137" s="268"/>
      <c r="BX137" s="263"/>
      <c r="BY137" s="268"/>
      <c r="BZ137" s="263"/>
      <c r="CA137" s="505">
        <f t="shared" si="2721"/>
        <v>0</v>
      </c>
      <c r="CB137" s="504">
        <f t="shared" si="2722"/>
        <v>0</v>
      </c>
      <c r="CC137" s="171">
        <f t="shared" si="2885"/>
        <v>0</v>
      </c>
    </row>
    <row r="138" spans="1:81" s="118" customFormat="1" ht="66">
      <c r="A138" s="291" t="s">
        <v>270</v>
      </c>
      <c r="B138" s="315" t="s">
        <v>162</v>
      </c>
      <c r="C138" s="316"/>
      <c r="D138" s="291">
        <v>92437</v>
      </c>
      <c r="E138" s="388" t="s">
        <v>910</v>
      </c>
      <c r="F138" s="316" t="s">
        <v>186</v>
      </c>
      <c r="G138" s="331">
        <v>13338.43</v>
      </c>
      <c r="H138" s="387">
        <v>31.52</v>
      </c>
      <c r="I138" s="293">
        <v>420427.31</v>
      </c>
      <c r="J138" s="275">
        <f>+I138/$I$467</f>
        <v>5.4027259992305574E-3</v>
      </c>
      <c r="K138" s="262"/>
      <c r="L138" s="263">
        <f t="shared" ref="L138:BZ141" si="3215">ROUND(K138*$I138,2)</f>
        <v>0</v>
      </c>
      <c r="M138" s="262"/>
      <c r="N138" s="263">
        <f t="shared" si="3215"/>
        <v>0</v>
      </c>
      <c r="O138" s="262"/>
      <c r="P138" s="263">
        <f t="shared" si="3215"/>
        <v>0</v>
      </c>
      <c r="Q138" s="262"/>
      <c r="R138" s="263">
        <f t="shared" si="3215"/>
        <v>0</v>
      </c>
      <c r="S138" s="262"/>
      <c r="T138" s="263">
        <f t="shared" si="3215"/>
        <v>0</v>
      </c>
      <c r="U138" s="262"/>
      <c r="V138" s="263">
        <f t="shared" si="3215"/>
        <v>0</v>
      </c>
      <c r="W138" s="264"/>
      <c r="X138" s="263">
        <f t="shared" si="3215"/>
        <v>0</v>
      </c>
      <c r="Y138" s="264"/>
      <c r="Z138" s="263">
        <f t="shared" si="3215"/>
        <v>0</v>
      </c>
      <c r="AA138" s="383">
        <v>0.15</v>
      </c>
      <c r="AB138" s="263">
        <f t="shared" si="3215"/>
        <v>63064.1</v>
      </c>
      <c r="AC138" s="383">
        <v>0.15</v>
      </c>
      <c r="AD138" s="263">
        <f t="shared" si="3215"/>
        <v>63064.1</v>
      </c>
      <c r="AE138" s="389">
        <v>0.125</v>
      </c>
      <c r="AF138" s="263">
        <f t="shared" si="3215"/>
        <v>52553.41</v>
      </c>
      <c r="AG138" s="266">
        <v>0.115</v>
      </c>
      <c r="AH138" s="263">
        <f t="shared" si="3215"/>
        <v>48349.14</v>
      </c>
      <c r="AI138" s="266">
        <v>0.115</v>
      </c>
      <c r="AJ138" s="263">
        <f t="shared" si="3215"/>
        <v>48349.14</v>
      </c>
      <c r="AK138" s="266">
        <v>0.115</v>
      </c>
      <c r="AL138" s="263">
        <f t="shared" si="3215"/>
        <v>48349.14</v>
      </c>
      <c r="AM138" s="266">
        <v>0.115</v>
      </c>
      <c r="AN138" s="263">
        <f t="shared" si="3215"/>
        <v>48349.14</v>
      </c>
      <c r="AO138" s="266">
        <v>0.115</v>
      </c>
      <c r="AP138" s="263">
        <f t="shared" si="3215"/>
        <v>48349.14</v>
      </c>
      <c r="AQ138" s="265"/>
      <c r="AR138" s="263">
        <f t="shared" si="3215"/>
        <v>0</v>
      </c>
      <c r="AS138" s="265"/>
      <c r="AT138" s="263">
        <f t="shared" si="3215"/>
        <v>0</v>
      </c>
      <c r="AU138" s="265"/>
      <c r="AV138" s="263">
        <f t="shared" si="3215"/>
        <v>0</v>
      </c>
      <c r="AW138" s="265"/>
      <c r="AX138" s="263">
        <f t="shared" si="3215"/>
        <v>0</v>
      </c>
      <c r="AY138" s="265"/>
      <c r="AZ138" s="263">
        <f t="shared" si="3215"/>
        <v>0</v>
      </c>
      <c r="BA138" s="265"/>
      <c r="BB138" s="263">
        <f t="shared" si="3215"/>
        <v>0</v>
      </c>
      <c r="BC138" s="265"/>
      <c r="BD138" s="263">
        <f t="shared" si="3215"/>
        <v>0</v>
      </c>
      <c r="BE138" s="264"/>
      <c r="BF138" s="263">
        <f t="shared" si="3215"/>
        <v>0</v>
      </c>
      <c r="BG138" s="265"/>
      <c r="BH138" s="263">
        <f t="shared" si="3215"/>
        <v>0</v>
      </c>
      <c r="BI138" s="264"/>
      <c r="BJ138" s="263">
        <f t="shared" si="3215"/>
        <v>0</v>
      </c>
      <c r="BK138" s="267"/>
      <c r="BL138" s="263">
        <f t="shared" si="3215"/>
        <v>0</v>
      </c>
      <c r="BM138" s="267"/>
      <c r="BN138" s="263">
        <f t="shared" si="3215"/>
        <v>0</v>
      </c>
      <c r="BO138" s="267"/>
      <c r="BP138" s="263">
        <f t="shared" si="3215"/>
        <v>0</v>
      </c>
      <c r="BQ138" s="267"/>
      <c r="BR138" s="263">
        <f t="shared" si="3215"/>
        <v>0</v>
      </c>
      <c r="BS138" s="267"/>
      <c r="BT138" s="263">
        <f t="shared" si="3215"/>
        <v>0</v>
      </c>
      <c r="BU138" s="268"/>
      <c r="BV138" s="263">
        <f t="shared" si="3215"/>
        <v>0</v>
      </c>
      <c r="BW138" s="268"/>
      <c r="BX138" s="263">
        <f t="shared" si="3215"/>
        <v>0</v>
      </c>
      <c r="BY138" s="268"/>
      <c r="BZ138" s="263">
        <f t="shared" si="3215"/>
        <v>0</v>
      </c>
      <c r="CA138" s="505">
        <f t="shared" si="2721"/>
        <v>1</v>
      </c>
      <c r="CB138" s="504">
        <f t="shared" si="2722"/>
        <v>420427.30999999994</v>
      </c>
      <c r="CC138" s="171">
        <f t="shared" si="2885"/>
        <v>0</v>
      </c>
    </row>
    <row r="139" spans="1:81" s="118" customFormat="1" ht="52.8">
      <c r="A139" s="291" t="s">
        <v>271</v>
      </c>
      <c r="B139" s="315" t="s">
        <v>162</v>
      </c>
      <c r="C139" s="316"/>
      <c r="D139" s="291">
        <v>92780</v>
      </c>
      <c r="E139" s="388" t="s">
        <v>724</v>
      </c>
      <c r="F139" s="316" t="s">
        <v>254</v>
      </c>
      <c r="G139" s="331">
        <v>84477.6</v>
      </c>
      <c r="H139" s="387">
        <v>4.55</v>
      </c>
      <c r="I139" s="293">
        <v>384373.08</v>
      </c>
      <c r="J139" s="275">
        <f>+I139/$I$467</f>
        <v>4.9394089853970879E-3</v>
      </c>
      <c r="K139" s="262"/>
      <c r="L139" s="263">
        <f t="shared" si="3215"/>
        <v>0</v>
      </c>
      <c r="M139" s="262"/>
      <c r="N139" s="263">
        <f t="shared" si="3215"/>
        <v>0</v>
      </c>
      <c r="O139" s="262"/>
      <c r="P139" s="263">
        <f t="shared" si="3215"/>
        <v>0</v>
      </c>
      <c r="Q139" s="262"/>
      <c r="R139" s="263">
        <f t="shared" si="3215"/>
        <v>0</v>
      </c>
      <c r="S139" s="262"/>
      <c r="T139" s="263">
        <f t="shared" si="3215"/>
        <v>0</v>
      </c>
      <c r="U139" s="262"/>
      <c r="V139" s="263">
        <f t="shared" si="3215"/>
        <v>0</v>
      </c>
      <c r="W139" s="264"/>
      <c r="X139" s="263">
        <f t="shared" si="3215"/>
        <v>0</v>
      </c>
      <c r="Y139" s="264"/>
      <c r="Z139" s="263">
        <f t="shared" si="3215"/>
        <v>0</v>
      </c>
      <c r="AA139" s="383">
        <v>0.15</v>
      </c>
      <c r="AB139" s="263">
        <f t="shared" si="3215"/>
        <v>57655.96</v>
      </c>
      <c r="AC139" s="383">
        <v>0.15</v>
      </c>
      <c r="AD139" s="263">
        <f t="shared" si="3215"/>
        <v>57655.96</v>
      </c>
      <c r="AE139" s="389">
        <v>0.125</v>
      </c>
      <c r="AF139" s="263">
        <f t="shared" si="3215"/>
        <v>48046.64</v>
      </c>
      <c r="AG139" s="266">
        <v>0.115</v>
      </c>
      <c r="AH139" s="263">
        <f t="shared" si="3215"/>
        <v>44202.9</v>
      </c>
      <c r="AI139" s="266">
        <v>0.115</v>
      </c>
      <c r="AJ139" s="263">
        <f t="shared" si="3215"/>
        <v>44202.9</v>
      </c>
      <c r="AK139" s="266">
        <v>0.115</v>
      </c>
      <c r="AL139" s="263">
        <f t="shared" si="3215"/>
        <v>44202.9</v>
      </c>
      <c r="AM139" s="266">
        <v>0.115</v>
      </c>
      <c r="AN139" s="263">
        <f t="shared" si="3215"/>
        <v>44202.9</v>
      </c>
      <c r="AO139" s="266">
        <v>0.115</v>
      </c>
      <c r="AP139" s="263">
        <f t="shared" si="3215"/>
        <v>44202.9</v>
      </c>
      <c r="AQ139" s="265"/>
      <c r="AR139" s="263">
        <f t="shared" si="3215"/>
        <v>0</v>
      </c>
      <c r="AS139" s="265"/>
      <c r="AT139" s="263">
        <f t="shared" si="3215"/>
        <v>0</v>
      </c>
      <c r="AU139" s="265"/>
      <c r="AV139" s="263">
        <f t="shared" si="3215"/>
        <v>0</v>
      </c>
      <c r="AW139" s="265"/>
      <c r="AX139" s="263">
        <f t="shared" si="3215"/>
        <v>0</v>
      </c>
      <c r="AY139" s="265"/>
      <c r="AZ139" s="263">
        <f t="shared" si="3215"/>
        <v>0</v>
      </c>
      <c r="BA139" s="265"/>
      <c r="BB139" s="263">
        <f t="shared" si="3215"/>
        <v>0</v>
      </c>
      <c r="BC139" s="265"/>
      <c r="BD139" s="263">
        <f t="shared" si="3215"/>
        <v>0</v>
      </c>
      <c r="BE139" s="264"/>
      <c r="BF139" s="263">
        <f t="shared" si="3215"/>
        <v>0</v>
      </c>
      <c r="BG139" s="265"/>
      <c r="BH139" s="263">
        <f t="shared" si="3215"/>
        <v>0</v>
      </c>
      <c r="BI139" s="264"/>
      <c r="BJ139" s="263">
        <f t="shared" si="3215"/>
        <v>0</v>
      </c>
      <c r="BK139" s="267"/>
      <c r="BL139" s="263">
        <f t="shared" si="3215"/>
        <v>0</v>
      </c>
      <c r="BM139" s="267"/>
      <c r="BN139" s="263">
        <f t="shared" si="3215"/>
        <v>0</v>
      </c>
      <c r="BO139" s="267"/>
      <c r="BP139" s="263">
        <f t="shared" si="3215"/>
        <v>0</v>
      </c>
      <c r="BQ139" s="267"/>
      <c r="BR139" s="263">
        <f t="shared" si="3215"/>
        <v>0</v>
      </c>
      <c r="BS139" s="267"/>
      <c r="BT139" s="263">
        <f t="shared" si="3215"/>
        <v>0</v>
      </c>
      <c r="BU139" s="268"/>
      <c r="BV139" s="263">
        <f t="shared" si="3215"/>
        <v>0</v>
      </c>
      <c r="BW139" s="268"/>
      <c r="BX139" s="263">
        <f t="shared" si="3215"/>
        <v>0</v>
      </c>
      <c r="BY139" s="268"/>
      <c r="BZ139" s="263">
        <f t="shared" si="3215"/>
        <v>0</v>
      </c>
      <c r="CA139" s="505">
        <f t="shared" si="2721"/>
        <v>1</v>
      </c>
      <c r="CB139" s="504">
        <f t="shared" si="2722"/>
        <v>384373.06000000006</v>
      </c>
      <c r="CC139" s="171">
        <f t="shared" si="2885"/>
        <v>1.9999999960418791E-2</v>
      </c>
    </row>
    <row r="140" spans="1:81" s="118" customFormat="1" ht="52.8">
      <c r="A140" s="291" t="s">
        <v>272</v>
      </c>
      <c r="B140" s="315" t="s">
        <v>162</v>
      </c>
      <c r="C140" s="316"/>
      <c r="D140" s="291">
        <v>92781</v>
      </c>
      <c r="E140" s="388" t="s">
        <v>725</v>
      </c>
      <c r="F140" s="316" t="s">
        <v>254</v>
      </c>
      <c r="G140" s="331">
        <v>112636.8</v>
      </c>
      <c r="H140" s="387">
        <v>4.0199999999999996</v>
      </c>
      <c r="I140" s="293">
        <v>452799.94</v>
      </c>
      <c r="J140" s="275">
        <f>+I140/$I$467</f>
        <v>5.8187323946392458E-3</v>
      </c>
      <c r="K140" s="262"/>
      <c r="L140" s="263">
        <f t="shared" si="3215"/>
        <v>0</v>
      </c>
      <c r="M140" s="262"/>
      <c r="N140" s="263">
        <f t="shared" si="3215"/>
        <v>0</v>
      </c>
      <c r="O140" s="262"/>
      <c r="P140" s="263">
        <f t="shared" si="3215"/>
        <v>0</v>
      </c>
      <c r="Q140" s="262"/>
      <c r="R140" s="263">
        <f t="shared" si="3215"/>
        <v>0</v>
      </c>
      <c r="S140" s="262"/>
      <c r="T140" s="263">
        <f t="shared" si="3215"/>
        <v>0</v>
      </c>
      <c r="U140" s="262"/>
      <c r="V140" s="263">
        <f t="shared" si="3215"/>
        <v>0</v>
      </c>
      <c r="W140" s="264"/>
      <c r="X140" s="263">
        <f t="shared" si="3215"/>
        <v>0</v>
      </c>
      <c r="Y140" s="264"/>
      <c r="Z140" s="263">
        <f t="shared" si="3215"/>
        <v>0</v>
      </c>
      <c r="AA140" s="383">
        <v>0.15</v>
      </c>
      <c r="AB140" s="263">
        <f t="shared" si="3215"/>
        <v>67919.990000000005</v>
      </c>
      <c r="AC140" s="383">
        <v>0.15</v>
      </c>
      <c r="AD140" s="263">
        <f t="shared" si="3215"/>
        <v>67919.990000000005</v>
      </c>
      <c r="AE140" s="389">
        <v>0.125</v>
      </c>
      <c r="AF140" s="263">
        <f t="shared" si="3215"/>
        <v>56599.99</v>
      </c>
      <c r="AG140" s="266">
        <v>0.115</v>
      </c>
      <c r="AH140" s="263">
        <f t="shared" si="3215"/>
        <v>52071.99</v>
      </c>
      <c r="AI140" s="266">
        <v>0.115</v>
      </c>
      <c r="AJ140" s="263">
        <f t="shared" si="3215"/>
        <v>52071.99</v>
      </c>
      <c r="AK140" s="266">
        <v>0.115</v>
      </c>
      <c r="AL140" s="263">
        <f t="shared" si="3215"/>
        <v>52071.99</v>
      </c>
      <c r="AM140" s="266">
        <v>0.115</v>
      </c>
      <c r="AN140" s="263">
        <f t="shared" si="3215"/>
        <v>52071.99</v>
      </c>
      <c r="AO140" s="266">
        <v>0.115</v>
      </c>
      <c r="AP140" s="263">
        <f t="shared" si="3215"/>
        <v>52071.99</v>
      </c>
      <c r="AQ140" s="265"/>
      <c r="AR140" s="263">
        <f t="shared" si="3215"/>
        <v>0</v>
      </c>
      <c r="AS140" s="265"/>
      <c r="AT140" s="263">
        <f t="shared" si="3215"/>
        <v>0</v>
      </c>
      <c r="AU140" s="265"/>
      <c r="AV140" s="263">
        <f t="shared" si="3215"/>
        <v>0</v>
      </c>
      <c r="AW140" s="265"/>
      <c r="AX140" s="263">
        <f t="shared" si="3215"/>
        <v>0</v>
      </c>
      <c r="AY140" s="265"/>
      <c r="AZ140" s="263">
        <f t="shared" si="3215"/>
        <v>0</v>
      </c>
      <c r="BA140" s="265"/>
      <c r="BB140" s="263">
        <f t="shared" si="3215"/>
        <v>0</v>
      </c>
      <c r="BC140" s="265"/>
      <c r="BD140" s="263">
        <f t="shared" si="3215"/>
        <v>0</v>
      </c>
      <c r="BE140" s="264"/>
      <c r="BF140" s="263">
        <f t="shared" si="3215"/>
        <v>0</v>
      </c>
      <c r="BG140" s="265"/>
      <c r="BH140" s="263">
        <f t="shared" si="3215"/>
        <v>0</v>
      </c>
      <c r="BI140" s="264"/>
      <c r="BJ140" s="263">
        <f t="shared" si="3215"/>
        <v>0</v>
      </c>
      <c r="BK140" s="267"/>
      <c r="BL140" s="263">
        <f t="shared" si="3215"/>
        <v>0</v>
      </c>
      <c r="BM140" s="267"/>
      <c r="BN140" s="263">
        <f t="shared" si="3215"/>
        <v>0</v>
      </c>
      <c r="BO140" s="267"/>
      <c r="BP140" s="263">
        <f t="shared" si="3215"/>
        <v>0</v>
      </c>
      <c r="BQ140" s="267"/>
      <c r="BR140" s="263">
        <f t="shared" si="3215"/>
        <v>0</v>
      </c>
      <c r="BS140" s="267"/>
      <c r="BT140" s="263">
        <f t="shared" si="3215"/>
        <v>0</v>
      </c>
      <c r="BU140" s="268"/>
      <c r="BV140" s="263">
        <f t="shared" si="3215"/>
        <v>0</v>
      </c>
      <c r="BW140" s="268"/>
      <c r="BX140" s="263">
        <f t="shared" si="3215"/>
        <v>0</v>
      </c>
      <c r="BY140" s="268"/>
      <c r="BZ140" s="263">
        <f t="shared" si="3215"/>
        <v>0</v>
      </c>
      <c r="CA140" s="505">
        <f t="shared" si="2721"/>
        <v>1</v>
      </c>
      <c r="CB140" s="504">
        <f t="shared" si="2722"/>
        <v>452799.92</v>
      </c>
      <c r="CC140" s="171">
        <f t="shared" si="2885"/>
        <v>2.0000000018626451E-2</v>
      </c>
    </row>
    <row r="141" spans="1:81" s="118" customFormat="1" ht="52.8">
      <c r="A141" s="291" t="s">
        <v>273</v>
      </c>
      <c r="B141" s="315" t="s">
        <v>162</v>
      </c>
      <c r="C141" s="316"/>
      <c r="D141" s="291">
        <v>92720</v>
      </c>
      <c r="E141" s="290" t="s">
        <v>907</v>
      </c>
      <c r="F141" s="316" t="s">
        <v>210</v>
      </c>
      <c r="G141" s="331">
        <v>1407.96</v>
      </c>
      <c r="H141" s="387">
        <v>400.04</v>
      </c>
      <c r="I141" s="293">
        <v>563240.31999999995</v>
      </c>
      <c r="J141" s="275">
        <f>+I141/$I$467</f>
        <v>7.2379530261222529E-3</v>
      </c>
      <c r="K141" s="262"/>
      <c r="L141" s="263">
        <f t="shared" si="3215"/>
        <v>0</v>
      </c>
      <c r="M141" s="262"/>
      <c r="N141" s="263">
        <f t="shared" si="3215"/>
        <v>0</v>
      </c>
      <c r="O141" s="262"/>
      <c r="P141" s="263">
        <f t="shared" si="3215"/>
        <v>0</v>
      </c>
      <c r="Q141" s="262"/>
      <c r="R141" s="263">
        <f t="shared" si="3215"/>
        <v>0</v>
      </c>
      <c r="S141" s="262"/>
      <c r="T141" s="263">
        <f t="shared" si="3215"/>
        <v>0</v>
      </c>
      <c r="U141" s="262"/>
      <c r="V141" s="263">
        <f t="shared" si="3215"/>
        <v>0</v>
      </c>
      <c r="W141" s="264"/>
      <c r="X141" s="263">
        <f t="shared" si="3215"/>
        <v>0</v>
      </c>
      <c r="Y141" s="264"/>
      <c r="Z141" s="263">
        <f t="shared" si="3215"/>
        <v>0</v>
      </c>
      <c r="AA141" s="383">
        <v>0.15</v>
      </c>
      <c r="AB141" s="263">
        <f t="shared" si="3215"/>
        <v>84486.05</v>
      </c>
      <c r="AC141" s="383">
        <v>0.15</v>
      </c>
      <c r="AD141" s="263">
        <f t="shared" si="3215"/>
        <v>84486.05</v>
      </c>
      <c r="AE141" s="389">
        <v>0.125</v>
      </c>
      <c r="AF141" s="263">
        <f t="shared" si="3215"/>
        <v>70405.039999999994</v>
      </c>
      <c r="AG141" s="266">
        <v>0.115</v>
      </c>
      <c r="AH141" s="263">
        <f t="shared" si="3215"/>
        <v>64772.639999999999</v>
      </c>
      <c r="AI141" s="266">
        <v>0.115</v>
      </c>
      <c r="AJ141" s="263">
        <f t="shared" si="3215"/>
        <v>64772.639999999999</v>
      </c>
      <c r="AK141" s="266">
        <v>0.115</v>
      </c>
      <c r="AL141" s="263">
        <f t="shared" si="3215"/>
        <v>64772.639999999999</v>
      </c>
      <c r="AM141" s="266">
        <v>0.115</v>
      </c>
      <c r="AN141" s="263">
        <f t="shared" si="3215"/>
        <v>64772.639999999999</v>
      </c>
      <c r="AO141" s="266">
        <v>0.115</v>
      </c>
      <c r="AP141" s="263">
        <f t="shared" si="3215"/>
        <v>64772.639999999999</v>
      </c>
      <c r="AQ141" s="265"/>
      <c r="AR141" s="263">
        <f t="shared" si="3215"/>
        <v>0</v>
      </c>
      <c r="AS141" s="265"/>
      <c r="AT141" s="263">
        <f t="shared" si="3215"/>
        <v>0</v>
      </c>
      <c r="AU141" s="265"/>
      <c r="AV141" s="263">
        <f t="shared" si="3215"/>
        <v>0</v>
      </c>
      <c r="AW141" s="265"/>
      <c r="AX141" s="263">
        <f t="shared" si="3215"/>
        <v>0</v>
      </c>
      <c r="AY141" s="265"/>
      <c r="AZ141" s="263">
        <f t="shared" si="3215"/>
        <v>0</v>
      </c>
      <c r="BA141" s="265"/>
      <c r="BB141" s="263">
        <f t="shared" si="3215"/>
        <v>0</v>
      </c>
      <c r="BC141" s="265"/>
      <c r="BD141" s="263">
        <f t="shared" si="3215"/>
        <v>0</v>
      </c>
      <c r="BE141" s="264"/>
      <c r="BF141" s="263">
        <f t="shared" si="3215"/>
        <v>0</v>
      </c>
      <c r="BG141" s="265"/>
      <c r="BH141" s="263">
        <f t="shared" si="3215"/>
        <v>0</v>
      </c>
      <c r="BI141" s="264"/>
      <c r="BJ141" s="263">
        <f t="shared" si="3215"/>
        <v>0</v>
      </c>
      <c r="BK141" s="267"/>
      <c r="BL141" s="263">
        <f t="shared" si="3215"/>
        <v>0</v>
      </c>
      <c r="BM141" s="267"/>
      <c r="BN141" s="263">
        <f t="shared" si="3215"/>
        <v>0</v>
      </c>
      <c r="BO141" s="267"/>
      <c r="BP141" s="263">
        <f t="shared" si="3215"/>
        <v>0</v>
      </c>
      <c r="BQ141" s="267"/>
      <c r="BR141" s="263">
        <f t="shared" si="3215"/>
        <v>0</v>
      </c>
      <c r="BS141" s="267"/>
      <c r="BT141" s="263">
        <f t="shared" si="3215"/>
        <v>0</v>
      </c>
      <c r="BU141" s="268"/>
      <c r="BV141" s="263">
        <f t="shared" si="3215"/>
        <v>0</v>
      </c>
      <c r="BW141" s="268"/>
      <c r="BX141" s="263">
        <f t="shared" si="3215"/>
        <v>0</v>
      </c>
      <c r="BY141" s="268"/>
      <c r="BZ141" s="263">
        <f t="shared" si="3215"/>
        <v>0</v>
      </c>
      <c r="CA141" s="505">
        <f t="shared" si="2721"/>
        <v>1</v>
      </c>
      <c r="CB141" s="504">
        <f t="shared" si="2722"/>
        <v>563240.34</v>
      </c>
      <c r="CC141" s="171">
        <f t="shared" si="2885"/>
        <v>-2.0000000018626451E-2</v>
      </c>
    </row>
    <row r="142" spans="1:81" s="187" customFormat="1" ht="15.6" customHeight="1">
      <c r="A142" s="295"/>
      <c r="B142" s="296"/>
      <c r="C142" s="297"/>
      <c r="D142" s="297"/>
      <c r="E142" s="295" t="s">
        <v>267</v>
      </c>
      <c r="F142" s="297"/>
      <c r="G142" s="297"/>
      <c r="H142" s="298"/>
      <c r="I142" s="299">
        <f>SUBTOTAL(109,I138:I141)</f>
        <v>1820840.65</v>
      </c>
      <c r="J142" s="320"/>
      <c r="K142" s="301">
        <f>+L142/$I142</f>
        <v>0</v>
      </c>
      <c r="L142" s="299">
        <f>SUBTOTAL(109,L138:L141)</f>
        <v>0</v>
      </c>
      <c r="M142" s="301">
        <f t="shared" ref="M142" si="3216">+N142/$I142</f>
        <v>0</v>
      </c>
      <c r="N142" s="299">
        <f t="shared" ref="N142" si="3217">SUBTOTAL(109,N138:N141)</f>
        <v>0</v>
      </c>
      <c r="O142" s="301">
        <f t="shared" ref="O142" si="3218">+P142/$I142</f>
        <v>0</v>
      </c>
      <c r="P142" s="299">
        <f t="shared" ref="P142" si="3219">SUBTOTAL(109,P138:P141)</f>
        <v>0</v>
      </c>
      <c r="Q142" s="301">
        <f t="shared" ref="Q142" si="3220">+R142/$I142</f>
        <v>0</v>
      </c>
      <c r="R142" s="299">
        <f t="shared" ref="R142" si="3221">SUBTOTAL(109,R138:R141)</f>
        <v>0</v>
      </c>
      <c r="S142" s="301">
        <f t="shared" ref="S142" si="3222">+T142/$I142</f>
        <v>0</v>
      </c>
      <c r="T142" s="299">
        <f t="shared" ref="T142" si="3223">SUBTOTAL(109,T138:T141)</f>
        <v>0</v>
      </c>
      <c r="U142" s="301">
        <f t="shared" ref="U142" si="3224">+V142/$I142</f>
        <v>0</v>
      </c>
      <c r="V142" s="299">
        <f t="shared" ref="V142" si="3225">SUBTOTAL(109,V138:V141)</f>
        <v>0</v>
      </c>
      <c r="W142" s="301">
        <f t="shared" ref="W142" si="3226">+X142/$I142</f>
        <v>0</v>
      </c>
      <c r="X142" s="299">
        <f t="shared" ref="X142" si="3227">SUBTOTAL(109,X138:X141)</f>
        <v>0</v>
      </c>
      <c r="Y142" s="301">
        <f t="shared" ref="Y142" si="3228">+Z142/$I142</f>
        <v>0</v>
      </c>
      <c r="Z142" s="299">
        <f t="shared" ref="Z142" si="3229">SUBTOTAL(109,Z138:Z141)</f>
        <v>0</v>
      </c>
      <c r="AA142" s="301">
        <f t="shared" ref="AA142" si="3230">+AB142/$I142</f>
        <v>0.15000000137299219</v>
      </c>
      <c r="AB142" s="299">
        <f t="shared" ref="AB142" si="3231">SUBTOTAL(109,AB138:AB141)</f>
        <v>273126.09999999998</v>
      </c>
      <c r="AC142" s="301">
        <f t="shared" ref="AC142" si="3232">+AD142/$I142</f>
        <v>0.15000000137299219</v>
      </c>
      <c r="AD142" s="299">
        <f t="shared" ref="AD142" si="3233">SUBTOTAL(109,AD138:AD141)</f>
        <v>273126.09999999998</v>
      </c>
      <c r="AE142" s="301">
        <f t="shared" ref="AE142" si="3234">+AF142/$I142</f>
        <v>0.12499999931350392</v>
      </c>
      <c r="AF142" s="299">
        <f t="shared" ref="AF142" si="3235">SUBTOTAL(109,AF138:AF141)</f>
        <v>227605.08000000002</v>
      </c>
      <c r="AG142" s="301">
        <f t="shared" ref="AG142" si="3236">+AH142/$I142</f>
        <v>0.11499999739131482</v>
      </c>
      <c r="AH142" s="299">
        <f t="shared" ref="AH142" si="3237">SUBTOTAL(109,AH138:AH141)</f>
        <v>209396.66999999998</v>
      </c>
      <c r="AI142" s="301">
        <f t="shared" ref="AI142" si="3238">+AJ142/$I142</f>
        <v>0.11499999739131482</v>
      </c>
      <c r="AJ142" s="299">
        <f t="shared" ref="AJ142" si="3239">SUBTOTAL(109,AJ138:AJ141)</f>
        <v>209396.66999999998</v>
      </c>
      <c r="AK142" s="301">
        <f t="shared" ref="AK142" si="3240">+AL142/$I142</f>
        <v>0.11499999739131482</v>
      </c>
      <c r="AL142" s="299">
        <f t="shared" ref="AL142" si="3241">SUBTOTAL(109,AL138:AL141)</f>
        <v>209396.66999999998</v>
      </c>
      <c r="AM142" s="301">
        <f t="shared" ref="AM142" si="3242">+AN142/$I142</f>
        <v>0.11499999739131482</v>
      </c>
      <c r="AN142" s="299">
        <f t="shared" ref="AN142" si="3243">SUBTOTAL(109,AN138:AN141)</f>
        <v>209396.66999999998</v>
      </c>
      <c r="AO142" s="301">
        <f t="shared" ref="AO142" si="3244">+AP142/$I142</f>
        <v>0.11499999739131482</v>
      </c>
      <c r="AP142" s="299">
        <f t="shared" ref="AP142" si="3245">SUBTOTAL(109,AP138:AP141)</f>
        <v>209396.66999999998</v>
      </c>
      <c r="AQ142" s="301">
        <f t="shared" ref="AQ142" si="3246">+AR142/$I142</f>
        <v>0</v>
      </c>
      <c r="AR142" s="299">
        <f t="shared" ref="AR142" si="3247">SUBTOTAL(109,AR138:AR141)</f>
        <v>0</v>
      </c>
      <c r="AS142" s="301">
        <f t="shared" ref="AS142" si="3248">+AT142/$I142</f>
        <v>0</v>
      </c>
      <c r="AT142" s="299">
        <f t="shared" ref="AT142" si="3249">SUBTOTAL(109,AT138:AT141)</f>
        <v>0</v>
      </c>
      <c r="AU142" s="301">
        <f t="shared" ref="AU142" si="3250">+AV142/$I142</f>
        <v>0</v>
      </c>
      <c r="AV142" s="299">
        <f t="shared" ref="AV142" si="3251">SUBTOTAL(109,AV138:AV141)</f>
        <v>0</v>
      </c>
      <c r="AW142" s="301">
        <f t="shared" ref="AW142" si="3252">+AX142/$I142</f>
        <v>0</v>
      </c>
      <c r="AX142" s="299">
        <f t="shared" ref="AX142" si="3253">SUBTOTAL(109,AX138:AX141)</f>
        <v>0</v>
      </c>
      <c r="AY142" s="301">
        <f t="shared" ref="AY142" si="3254">+AZ142/$I142</f>
        <v>0</v>
      </c>
      <c r="AZ142" s="299">
        <f t="shared" ref="AZ142" si="3255">SUBTOTAL(109,AZ138:AZ141)</f>
        <v>0</v>
      </c>
      <c r="BA142" s="301">
        <f t="shared" ref="BA142" si="3256">+BB142/$I142</f>
        <v>0</v>
      </c>
      <c r="BB142" s="299">
        <f t="shared" ref="BB142" si="3257">SUBTOTAL(109,BB138:BB141)</f>
        <v>0</v>
      </c>
      <c r="BC142" s="301">
        <f t="shared" ref="BC142" si="3258">+BD142/$I142</f>
        <v>0</v>
      </c>
      <c r="BD142" s="299">
        <f t="shared" ref="BD142" si="3259">SUBTOTAL(109,BD138:BD141)</f>
        <v>0</v>
      </c>
      <c r="BE142" s="301">
        <f t="shared" ref="BE142" si="3260">+BF142/$I142</f>
        <v>0</v>
      </c>
      <c r="BF142" s="299">
        <f t="shared" ref="BF142" si="3261">SUBTOTAL(109,BF138:BF141)</f>
        <v>0</v>
      </c>
      <c r="BG142" s="301">
        <f t="shared" ref="BG142" si="3262">+BH142/$I142</f>
        <v>0</v>
      </c>
      <c r="BH142" s="299">
        <f t="shared" ref="BH142" si="3263">SUBTOTAL(109,BH138:BH141)</f>
        <v>0</v>
      </c>
      <c r="BI142" s="301">
        <f t="shared" ref="BI142" si="3264">+BJ142/$I142</f>
        <v>0</v>
      </c>
      <c r="BJ142" s="299">
        <f t="shared" ref="BJ142" si="3265">SUBTOTAL(109,BJ138:BJ141)</f>
        <v>0</v>
      </c>
      <c r="BK142" s="301">
        <f t="shared" ref="BK142" si="3266">+BL142/$I142</f>
        <v>0</v>
      </c>
      <c r="BL142" s="299">
        <f t="shared" ref="BL142" si="3267">SUBTOTAL(109,BL138:BL141)</f>
        <v>0</v>
      </c>
      <c r="BM142" s="301">
        <f t="shared" ref="BM142" si="3268">+BN142/$I142</f>
        <v>0</v>
      </c>
      <c r="BN142" s="299">
        <f t="shared" ref="BN142" si="3269">SUBTOTAL(109,BN138:BN141)</f>
        <v>0</v>
      </c>
      <c r="BO142" s="301">
        <f t="shared" ref="BO142" si="3270">+BP142/$I142</f>
        <v>0</v>
      </c>
      <c r="BP142" s="299">
        <f t="shared" ref="BP142" si="3271">SUBTOTAL(109,BP138:BP141)</f>
        <v>0</v>
      </c>
      <c r="BQ142" s="301">
        <f t="shared" ref="BQ142" si="3272">+BR142/$I142</f>
        <v>0</v>
      </c>
      <c r="BR142" s="299">
        <f t="shared" ref="BR142" si="3273">SUBTOTAL(109,BR138:BR141)</f>
        <v>0</v>
      </c>
      <c r="BS142" s="301">
        <f t="shared" ref="BS142" si="3274">+BT142/$I142</f>
        <v>0</v>
      </c>
      <c r="BT142" s="299">
        <f t="shared" ref="BT142" si="3275">SUBTOTAL(109,BT138:BT141)</f>
        <v>0</v>
      </c>
      <c r="BU142" s="301">
        <f t="shared" ref="BU142" si="3276">+BV142/$I142</f>
        <v>0</v>
      </c>
      <c r="BV142" s="299">
        <f t="shared" ref="BV142" si="3277">SUBTOTAL(109,BV138:BV141)</f>
        <v>0</v>
      </c>
      <c r="BW142" s="301">
        <f t="shared" ref="BW142" si="3278">+BX142/$I142</f>
        <v>0</v>
      </c>
      <c r="BX142" s="299">
        <f t="shared" ref="BX142" si="3279">SUBTOTAL(109,BX138:BX141)</f>
        <v>0</v>
      </c>
      <c r="BY142" s="301">
        <f t="shared" ref="BY142" si="3280">+BZ142/$I142</f>
        <v>0</v>
      </c>
      <c r="BZ142" s="299">
        <f t="shared" ref="BZ142" si="3281">SUBTOTAL(109,BZ138:BZ141)</f>
        <v>0</v>
      </c>
      <c r="CA142" s="235">
        <f>+CB142/I142</f>
        <v>0.99999998901606246</v>
      </c>
      <c r="CB142" s="234">
        <f>SUBTOTAL(109,CB138:CB141)</f>
        <v>1820840.63</v>
      </c>
      <c r="CC142" s="188">
        <f t="shared" si="2885"/>
        <v>2.0000000018626451E-2</v>
      </c>
    </row>
    <row r="143" spans="1:81" ht="17.25" customHeight="1">
      <c r="A143" s="321" t="s">
        <v>275</v>
      </c>
      <c r="B143" s="629" t="s">
        <v>269</v>
      </c>
      <c r="C143" s="630"/>
      <c r="D143" s="630"/>
      <c r="E143" s="630"/>
      <c r="F143" s="322"/>
      <c r="G143" s="322"/>
      <c r="H143" s="322"/>
      <c r="I143" s="323"/>
      <c r="J143" s="390"/>
      <c r="K143" s="262"/>
      <c r="L143" s="263"/>
      <c r="M143" s="262"/>
      <c r="N143" s="263"/>
      <c r="O143" s="262"/>
      <c r="P143" s="263"/>
      <c r="Q143" s="262"/>
      <c r="R143" s="263"/>
      <c r="S143" s="262"/>
      <c r="T143" s="263"/>
      <c r="U143" s="262"/>
      <c r="V143" s="263"/>
      <c r="W143" s="264"/>
      <c r="X143" s="263"/>
      <c r="Y143" s="264"/>
      <c r="Z143" s="263"/>
      <c r="AA143" s="265"/>
      <c r="AB143" s="263"/>
      <c r="AC143" s="265"/>
      <c r="AD143" s="263"/>
      <c r="AE143" s="265"/>
      <c r="AF143" s="263"/>
      <c r="AG143" s="266"/>
      <c r="AH143" s="263"/>
      <c r="AI143" s="265"/>
      <c r="AJ143" s="263"/>
      <c r="AK143" s="265"/>
      <c r="AL143" s="263"/>
      <c r="AM143" s="265"/>
      <c r="AN143" s="263"/>
      <c r="AO143" s="265"/>
      <c r="AP143" s="263"/>
      <c r="AQ143" s="265"/>
      <c r="AR143" s="263"/>
      <c r="AS143" s="265"/>
      <c r="AT143" s="263"/>
      <c r="AU143" s="265"/>
      <c r="AV143" s="263"/>
      <c r="AW143" s="265"/>
      <c r="AX143" s="263"/>
      <c r="AY143" s="265"/>
      <c r="AZ143" s="263"/>
      <c r="BA143" s="265"/>
      <c r="BB143" s="263"/>
      <c r="BC143" s="265"/>
      <c r="BD143" s="263"/>
      <c r="BE143" s="264"/>
      <c r="BF143" s="263"/>
      <c r="BG143" s="265"/>
      <c r="BH143" s="263"/>
      <c r="BI143" s="264"/>
      <c r="BJ143" s="263"/>
      <c r="BK143" s="267"/>
      <c r="BL143" s="263"/>
      <c r="BM143" s="267"/>
      <c r="BN143" s="263"/>
      <c r="BO143" s="267"/>
      <c r="BP143" s="263"/>
      <c r="BQ143" s="267"/>
      <c r="BR143" s="263"/>
      <c r="BS143" s="267"/>
      <c r="BT143" s="263"/>
      <c r="BU143" s="268"/>
      <c r="BV143" s="263"/>
      <c r="BW143" s="268"/>
      <c r="BX143" s="263"/>
      <c r="BY143" s="268"/>
      <c r="BZ143" s="263"/>
      <c r="CA143" s="505">
        <f t="shared" si="2721"/>
        <v>0</v>
      </c>
      <c r="CB143" s="504">
        <f t="shared" si="2722"/>
        <v>0</v>
      </c>
      <c r="CC143" s="171">
        <f t="shared" si="2885"/>
        <v>0</v>
      </c>
    </row>
    <row r="144" spans="1:81" ht="52.8">
      <c r="A144" s="291" t="s">
        <v>276</v>
      </c>
      <c r="B144" s="315" t="s">
        <v>162</v>
      </c>
      <c r="C144" s="316"/>
      <c r="D144" s="291">
        <v>92466</v>
      </c>
      <c r="E144" s="388" t="s">
        <v>723</v>
      </c>
      <c r="F144" s="316" t="s">
        <v>186</v>
      </c>
      <c r="G144" s="331">
        <v>19385.57</v>
      </c>
      <c r="H144" s="387">
        <v>60.11</v>
      </c>
      <c r="I144" s="293">
        <v>1165266.6100000001</v>
      </c>
      <c r="J144" s="275">
        <f>+I144/$I$467</f>
        <v>1.497432745242514E-2</v>
      </c>
      <c r="K144" s="262"/>
      <c r="L144" s="263">
        <f>ROUND(K144*$I144,2)</f>
        <v>0</v>
      </c>
      <c r="M144" s="262"/>
      <c r="N144" s="263">
        <f>ROUND(M144*$I144,2)</f>
        <v>0</v>
      </c>
      <c r="O144" s="262"/>
      <c r="P144" s="263">
        <f>ROUND(O144*$I144,2)</f>
        <v>0</v>
      </c>
      <c r="Q144" s="262"/>
      <c r="R144" s="263">
        <f>ROUND(Q144*$I144,2)</f>
        <v>0</v>
      </c>
      <c r="S144" s="262"/>
      <c r="T144" s="263">
        <f>ROUND(S144*$I144,2)</f>
        <v>0</v>
      </c>
      <c r="U144" s="262"/>
      <c r="V144" s="263">
        <f>ROUND(U144*$I144,2)</f>
        <v>0</v>
      </c>
      <c r="W144" s="264"/>
      <c r="X144" s="263">
        <f>ROUND(W144*$I144,2)</f>
        <v>0</v>
      </c>
      <c r="Y144" s="264"/>
      <c r="Z144" s="263">
        <f>ROUND(Y144*$I144,2)</f>
        <v>0</v>
      </c>
      <c r="AA144" s="383">
        <v>0.15</v>
      </c>
      <c r="AB144" s="263">
        <f>ROUND(AA144*$I144,2)</f>
        <v>174789.99</v>
      </c>
      <c r="AC144" s="383">
        <v>0.15</v>
      </c>
      <c r="AD144" s="263">
        <f>ROUND(AC144*$I144,2)</f>
        <v>174789.99</v>
      </c>
      <c r="AE144" s="389">
        <v>0.125</v>
      </c>
      <c r="AF144" s="263">
        <f>ROUND(AE144*$I144,2)</f>
        <v>145658.32999999999</v>
      </c>
      <c r="AG144" s="389">
        <v>0.115</v>
      </c>
      <c r="AH144" s="263">
        <f>ROUND(AG144*$I144,2)</f>
        <v>134005.66</v>
      </c>
      <c r="AI144" s="389">
        <v>0.115</v>
      </c>
      <c r="AJ144" s="263">
        <f>ROUND(AI144*$I144,2)</f>
        <v>134005.66</v>
      </c>
      <c r="AK144" s="389">
        <v>0.115</v>
      </c>
      <c r="AL144" s="263">
        <f>ROUND(AK144*$I144,2)</f>
        <v>134005.66</v>
      </c>
      <c r="AM144" s="389">
        <v>0.115</v>
      </c>
      <c r="AN144" s="263">
        <f>ROUND(AM144*$I144,2)</f>
        <v>134005.66</v>
      </c>
      <c r="AO144" s="389">
        <v>0.115</v>
      </c>
      <c r="AP144" s="263">
        <f>ROUND(AO144*$I144,2)</f>
        <v>134005.66</v>
      </c>
      <c r="AQ144" s="265"/>
      <c r="AR144" s="263">
        <f>ROUND(AQ144*$I144,2)</f>
        <v>0</v>
      </c>
      <c r="AS144" s="265"/>
      <c r="AT144" s="263">
        <f>ROUND(AS144*$I144,2)</f>
        <v>0</v>
      </c>
      <c r="AU144" s="265"/>
      <c r="AV144" s="263">
        <f>ROUND(AU144*$I144,2)</f>
        <v>0</v>
      </c>
      <c r="AW144" s="265"/>
      <c r="AX144" s="263">
        <f>ROUND(AW144*$I144,2)</f>
        <v>0</v>
      </c>
      <c r="AY144" s="265"/>
      <c r="AZ144" s="263">
        <f>ROUND(AY144*$I144,2)</f>
        <v>0</v>
      </c>
      <c r="BA144" s="265"/>
      <c r="BB144" s="263">
        <f>ROUND(BA144*$I144,2)</f>
        <v>0</v>
      </c>
      <c r="BC144" s="265"/>
      <c r="BD144" s="263">
        <f>ROUND(BC144*$I144,2)</f>
        <v>0</v>
      </c>
      <c r="BE144" s="264"/>
      <c r="BF144" s="263">
        <f>ROUND(BE144*$I144,2)</f>
        <v>0</v>
      </c>
      <c r="BG144" s="265"/>
      <c r="BH144" s="263">
        <f>ROUND(BG144*$I144,2)</f>
        <v>0</v>
      </c>
      <c r="BI144" s="264"/>
      <c r="BJ144" s="263">
        <f>ROUND(BI144*$I144,2)</f>
        <v>0</v>
      </c>
      <c r="BK144" s="267"/>
      <c r="BL144" s="263">
        <f>ROUND(BK144*$I144,2)</f>
        <v>0</v>
      </c>
      <c r="BM144" s="267"/>
      <c r="BN144" s="263">
        <f>ROUND(BM144*$I144,2)</f>
        <v>0</v>
      </c>
      <c r="BO144" s="267"/>
      <c r="BP144" s="263">
        <f>ROUND(BO144*$I144,2)</f>
        <v>0</v>
      </c>
      <c r="BQ144" s="267"/>
      <c r="BR144" s="263">
        <f>ROUND(BQ144*$I144,2)</f>
        <v>0</v>
      </c>
      <c r="BS144" s="267"/>
      <c r="BT144" s="263">
        <f>ROUND(BS144*$I144,2)</f>
        <v>0</v>
      </c>
      <c r="BU144" s="268"/>
      <c r="BV144" s="263">
        <f>ROUND(BU144*$I144,2)</f>
        <v>0</v>
      </c>
      <c r="BW144" s="268"/>
      <c r="BX144" s="263">
        <f>ROUND(BW144*$I144,2)</f>
        <v>0</v>
      </c>
      <c r="BY144" s="268"/>
      <c r="BZ144" s="263">
        <f>ROUND(BY144*$I144,2)</f>
        <v>0</v>
      </c>
      <c r="CA144" s="505">
        <f t="shared" si="2721"/>
        <v>1</v>
      </c>
      <c r="CB144" s="504">
        <f t="shared" si="2722"/>
        <v>1165266.6099999999</v>
      </c>
      <c r="CC144" s="171">
        <f t="shared" si="2885"/>
        <v>0</v>
      </c>
    </row>
    <row r="145" spans="1:81" ht="52.8">
      <c r="A145" s="291" t="s">
        <v>277</v>
      </c>
      <c r="B145" s="315" t="s">
        <v>162</v>
      </c>
      <c r="C145" s="316"/>
      <c r="D145" s="291">
        <v>92764</v>
      </c>
      <c r="E145" s="388" t="s">
        <v>911</v>
      </c>
      <c r="F145" s="316" t="s">
        <v>254</v>
      </c>
      <c r="G145" s="331">
        <v>13076</v>
      </c>
      <c r="H145" s="387">
        <v>5.67</v>
      </c>
      <c r="I145" s="293">
        <v>54788.44</v>
      </c>
      <c r="J145" s="275">
        <f>+I145/$I$467</f>
        <v>7.0406208684512775E-4</v>
      </c>
      <c r="K145" s="262"/>
      <c r="L145" s="263">
        <f>ROUND(K145*$I145,2)</f>
        <v>0</v>
      </c>
      <c r="M145" s="262"/>
      <c r="N145" s="263">
        <f>ROUND(M145*$I145,2)</f>
        <v>0</v>
      </c>
      <c r="O145" s="262"/>
      <c r="P145" s="263">
        <f>ROUND(O145*$I145,2)</f>
        <v>0</v>
      </c>
      <c r="Q145" s="262"/>
      <c r="R145" s="263">
        <f>ROUND(Q145*$I145,2)</f>
        <v>0</v>
      </c>
      <c r="S145" s="262"/>
      <c r="T145" s="263">
        <f>ROUND(S145*$I145,2)</f>
        <v>0</v>
      </c>
      <c r="U145" s="262"/>
      <c r="V145" s="263">
        <f>ROUND(U145*$I145,2)</f>
        <v>0</v>
      </c>
      <c r="W145" s="264"/>
      <c r="X145" s="263">
        <f>ROUND(W145*$I145,2)</f>
        <v>0</v>
      </c>
      <c r="Y145" s="264"/>
      <c r="Z145" s="263">
        <f>ROUND(Y145*$I145,2)</f>
        <v>0</v>
      </c>
      <c r="AA145" s="383">
        <v>0.15</v>
      </c>
      <c r="AB145" s="263">
        <f>ROUND(AA145*$I145,2)</f>
        <v>8218.27</v>
      </c>
      <c r="AC145" s="383">
        <v>0.15</v>
      </c>
      <c r="AD145" s="263">
        <f>ROUND(AC145*$I145,2)</f>
        <v>8218.27</v>
      </c>
      <c r="AE145" s="389">
        <v>0.125</v>
      </c>
      <c r="AF145" s="263">
        <f>ROUND(AE145*$I145,2)</f>
        <v>6848.56</v>
      </c>
      <c r="AG145" s="389">
        <v>0.115</v>
      </c>
      <c r="AH145" s="263">
        <f>ROUND(AG145*$I145,2)</f>
        <v>6300.67</v>
      </c>
      <c r="AI145" s="389">
        <v>0.115</v>
      </c>
      <c r="AJ145" s="263">
        <f>ROUND(AI145*$I145,2)</f>
        <v>6300.67</v>
      </c>
      <c r="AK145" s="389">
        <v>0.115</v>
      </c>
      <c r="AL145" s="263">
        <f>ROUND(AK145*$I145,2)</f>
        <v>6300.67</v>
      </c>
      <c r="AM145" s="389">
        <v>0.115</v>
      </c>
      <c r="AN145" s="263">
        <f>ROUND(AM145*$I145,2)</f>
        <v>6300.67</v>
      </c>
      <c r="AO145" s="389">
        <v>0.115</v>
      </c>
      <c r="AP145" s="263">
        <f>ROUND(AO145*$I145,2)</f>
        <v>6300.67</v>
      </c>
      <c r="AQ145" s="265"/>
      <c r="AR145" s="263">
        <f>ROUND(AQ145*$I145,2)</f>
        <v>0</v>
      </c>
      <c r="AS145" s="265"/>
      <c r="AT145" s="263">
        <f>ROUND(AS145*$I145,2)</f>
        <v>0</v>
      </c>
      <c r="AU145" s="265"/>
      <c r="AV145" s="263">
        <f>ROUND(AU145*$I145,2)</f>
        <v>0</v>
      </c>
      <c r="AW145" s="265"/>
      <c r="AX145" s="263">
        <f>ROUND(AW145*$I145,2)</f>
        <v>0</v>
      </c>
      <c r="AY145" s="265"/>
      <c r="AZ145" s="263">
        <f>ROUND(AY145*$I145,2)</f>
        <v>0</v>
      </c>
      <c r="BA145" s="265"/>
      <c r="BB145" s="263">
        <f>ROUND(BA145*$I145,2)</f>
        <v>0</v>
      </c>
      <c r="BC145" s="265"/>
      <c r="BD145" s="263">
        <f>ROUND(BC145*$I145,2)</f>
        <v>0</v>
      </c>
      <c r="BE145" s="264"/>
      <c r="BF145" s="263">
        <f>ROUND(BE145*$I145,2)</f>
        <v>0</v>
      </c>
      <c r="BG145" s="265"/>
      <c r="BH145" s="263">
        <f>ROUND(BG145*$I145,2)</f>
        <v>0</v>
      </c>
      <c r="BI145" s="264"/>
      <c r="BJ145" s="263">
        <f>ROUND(BI145*$I145,2)</f>
        <v>0</v>
      </c>
      <c r="BK145" s="267"/>
      <c r="BL145" s="263">
        <f>ROUND(BK145*$I145,2)</f>
        <v>0</v>
      </c>
      <c r="BM145" s="267"/>
      <c r="BN145" s="263">
        <f>ROUND(BM145*$I145,2)</f>
        <v>0</v>
      </c>
      <c r="BO145" s="267"/>
      <c r="BP145" s="263">
        <f>ROUND(BO145*$I145,2)</f>
        <v>0</v>
      </c>
      <c r="BQ145" s="267"/>
      <c r="BR145" s="263">
        <f>ROUND(BQ145*$I145,2)</f>
        <v>0</v>
      </c>
      <c r="BS145" s="267"/>
      <c r="BT145" s="263">
        <f>ROUND(BS145*$I145,2)</f>
        <v>0</v>
      </c>
      <c r="BU145" s="268"/>
      <c r="BV145" s="263">
        <f>ROUND(BU145*$I145,2)</f>
        <v>0</v>
      </c>
      <c r="BW145" s="268"/>
      <c r="BX145" s="263">
        <f>ROUND(BW145*$I145,2)</f>
        <v>0</v>
      </c>
      <c r="BY145" s="268"/>
      <c r="BZ145" s="263">
        <f>ROUND(BY145*$I145,2)</f>
        <v>0</v>
      </c>
      <c r="CA145" s="505">
        <f t="shared" si="2721"/>
        <v>1</v>
      </c>
      <c r="CB145" s="504">
        <f t="shared" si="2722"/>
        <v>54788.45</v>
      </c>
      <c r="CC145" s="171">
        <f t="shared" si="2885"/>
        <v>-9.9999999947613105E-3</v>
      </c>
    </row>
    <row r="146" spans="1:81" ht="52.8">
      <c r="A146" s="291" t="s">
        <v>278</v>
      </c>
      <c r="B146" s="315"/>
      <c r="C146" s="316"/>
      <c r="D146" s="291">
        <v>92763</v>
      </c>
      <c r="E146" s="388" t="s">
        <v>913</v>
      </c>
      <c r="F146" s="316" t="s">
        <v>254</v>
      </c>
      <c r="G146" s="331">
        <v>39227</v>
      </c>
      <c r="H146" s="387">
        <v>5.38</v>
      </c>
      <c r="I146" s="293">
        <v>211041.26</v>
      </c>
      <c r="J146" s="275">
        <f>+I146/$I$467</f>
        <v>2.7119981865887256E-3</v>
      </c>
      <c r="K146" s="262"/>
      <c r="L146" s="263">
        <f>ROUND(K146*$I146,2)</f>
        <v>0</v>
      </c>
      <c r="M146" s="262"/>
      <c r="N146" s="263">
        <f>ROUND(M146*$I146,2)</f>
        <v>0</v>
      </c>
      <c r="O146" s="262"/>
      <c r="P146" s="263">
        <f>ROUND(O146*$I146,2)</f>
        <v>0</v>
      </c>
      <c r="Q146" s="262"/>
      <c r="R146" s="263">
        <f>ROUND(Q146*$I146,2)</f>
        <v>0</v>
      </c>
      <c r="S146" s="262"/>
      <c r="T146" s="263">
        <f>ROUND(S146*$I146,2)</f>
        <v>0</v>
      </c>
      <c r="U146" s="262"/>
      <c r="V146" s="263">
        <f>ROUND(U146*$I146,2)</f>
        <v>0</v>
      </c>
      <c r="W146" s="264"/>
      <c r="X146" s="263">
        <f>ROUND(W146*$I146,2)</f>
        <v>0</v>
      </c>
      <c r="Y146" s="264"/>
      <c r="Z146" s="263">
        <f>ROUND(Y146*$I146,2)</f>
        <v>0</v>
      </c>
      <c r="AA146" s="383">
        <v>0.15</v>
      </c>
      <c r="AB146" s="263">
        <f>ROUND(AA146*$I146,2)</f>
        <v>31656.19</v>
      </c>
      <c r="AC146" s="383">
        <v>0.15</v>
      </c>
      <c r="AD146" s="263">
        <f>ROUND(AC146*$I146,2)</f>
        <v>31656.19</v>
      </c>
      <c r="AE146" s="389">
        <v>0.125</v>
      </c>
      <c r="AF146" s="263">
        <f>ROUND(AE146*$I146,2)</f>
        <v>26380.16</v>
      </c>
      <c r="AG146" s="389">
        <v>0.115</v>
      </c>
      <c r="AH146" s="263">
        <f>ROUND(AG146*$I146,2)</f>
        <v>24269.74</v>
      </c>
      <c r="AI146" s="389">
        <v>0.115</v>
      </c>
      <c r="AJ146" s="263">
        <f>ROUND(AI146*$I146,2)</f>
        <v>24269.74</v>
      </c>
      <c r="AK146" s="389">
        <v>0.115</v>
      </c>
      <c r="AL146" s="263">
        <f>ROUND(AK146*$I146,2)</f>
        <v>24269.74</v>
      </c>
      <c r="AM146" s="389">
        <v>0.115</v>
      </c>
      <c r="AN146" s="263">
        <f>ROUND(AM146*$I146,2)</f>
        <v>24269.74</v>
      </c>
      <c r="AO146" s="389">
        <v>0.115</v>
      </c>
      <c r="AP146" s="263">
        <f>ROUND(AO146*$I146,2)</f>
        <v>24269.74</v>
      </c>
      <c r="AQ146" s="265"/>
      <c r="AR146" s="263">
        <f>ROUND(AQ146*$I146,2)</f>
        <v>0</v>
      </c>
      <c r="AS146" s="265"/>
      <c r="AT146" s="263">
        <f>ROUND(AS146*$I146,2)</f>
        <v>0</v>
      </c>
      <c r="AU146" s="265"/>
      <c r="AV146" s="263">
        <f>ROUND(AU146*$I146,2)</f>
        <v>0</v>
      </c>
      <c r="AW146" s="265"/>
      <c r="AX146" s="263">
        <f>ROUND(AW146*$I146,2)</f>
        <v>0</v>
      </c>
      <c r="AY146" s="265"/>
      <c r="AZ146" s="263">
        <f>ROUND(AY146*$I146,2)</f>
        <v>0</v>
      </c>
      <c r="BA146" s="265"/>
      <c r="BB146" s="263">
        <f>ROUND(BA146*$I146,2)</f>
        <v>0</v>
      </c>
      <c r="BC146" s="265"/>
      <c r="BD146" s="263">
        <f>ROUND(BC146*$I146,2)</f>
        <v>0</v>
      </c>
      <c r="BE146" s="264"/>
      <c r="BF146" s="263">
        <f>ROUND(BE146*$I146,2)</f>
        <v>0</v>
      </c>
      <c r="BG146" s="265"/>
      <c r="BH146" s="263">
        <f>ROUND(BG146*$I146,2)</f>
        <v>0</v>
      </c>
      <c r="BI146" s="264"/>
      <c r="BJ146" s="263">
        <f>ROUND(BI146*$I146,2)</f>
        <v>0</v>
      </c>
      <c r="BK146" s="267"/>
      <c r="BL146" s="263">
        <f>ROUND(BK146*$I146,2)</f>
        <v>0</v>
      </c>
      <c r="BM146" s="267"/>
      <c r="BN146" s="263">
        <f>ROUND(BM146*$I146,2)</f>
        <v>0</v>
      </c>
      <c r="BO146" s="267"/>
      <c r="BP146" s="263">
        <f>ROUND(BO146*$I146,2)</f>
        <v>0</v>
      </c>
      <c r="BQ146" s="267"/>
      <c r="BR146" s="263">
        <f>ROUND(BQ146*$I146,2)</f>
        <v>0</v>
      </c>
      <c r="BS146" s="267"/>
      <c r="BT146" s="263">
        <f>ROUND(BS146*$I146,2)</f>
        <v>0</v>
      </c>
      <c r="BU146" s="268"/>
      <c r="BV146" s="263">
        <f>ROUND(BU146*$I146,2)</f>
        <v>0</v>
      </c>
      <c r="BW146" s="268"/>
      <c r="BX146" s="263">
        <f>ROUND(BW146*$I146,2)</f>
        <v>0</v>
      </c>
      <c r="BY146" s="268"/>
      <c r="BZ146" s="263">
        <f>ROUND(BY146*$I146,2)</f>
        <v>0</v>
      </c>
      <c r="CA146" s="505">
        <f t="shared" si="2721"/>
        <v>1</v>
      </c>
      <c r="CB146" s="504">
        <f t="shared" si="2722"/>
        <v>211041.24000000002</v>
      </c>
      <c r="CC146" s="171">
        <f t="shared" si="2885"/>
        <v>1.9999999989522621E-2</v>
      </c>
    </row>
    <row r="147" spans="1:81" ht="52.8">
      <c r="A147" s="291" t="s">
        <v>279</v>
      </c>
      <c r="B147" s="315" t="s">
        <v>162</v>
      </c>
      <c r="C147" s="316"/>
      <c r="D147" s="291">
        <v>92762</v>
      </c>
      <c r="E147" s="388" t="s">
        <v>912</v>
      </c>
      <c r="F147" s="316" t="s">
        <v>254</v>
      </c>
      <c r="G147" s="331">
        <v>78455</v>
      </c>
      <c r="H147" s="387">
        <v>6.5</v>
      </c>
      <c r="I147" s="293">
        <v>509957.5</v>
      </c>
      <c r="J147" s="275">
        <f>+I147/$I$467</f>
        <v>6.5532389980865347E-3</v>
      </c>
      <c r="K147" s="262"/>
      <c r="L147" s="263">
        <f>ROUND(K147*$I147,2)</f>
        <v>0</v>
      </c>
      <c r="M147" s="262"/>
      <c r="N147" s="263">
        <f>ROUND(M147*$I147,2)</f>
        <v>0</v>
      </c>
      <c r="O147" s="262"/>
      <c r="P147" s="263">
        <f>ROUND(O147*$I147,2)</f>
        <v>0</v>
      </c>
      <c r="Q147" s="262"/>
      <c r="R147" s="263">
        <f>ROUND(Q147*$I147,2)</f>
        <v>0</v>
      </c>
      <c r="S147" s="262"/>
      <c r="T147" s="263">
        <f>ROUND(S147*$I147,2)</f>
        <v>0</v>
      </c>
      <c r="U147" s="262"/>
      <c r="V147" s="263">
        <f>ROUND(U147*$I147,2)</f>
        <v>0</v>
      </c>
      <c r="W147" s="264"/>
      <c r="X147" s="263">
        <f>ROUND(W147*$I147,2)</f>
        <v>0</v>
      </c>
      <c r="Y147" s="264"/>
      <c r="Z147" s="263">
        <f>ROUND(Y147*$I147,2)</f>
        <v>0</v>
      </c>
      <c r="AA147" s="383">
        <v>0.15</v>
      </c>
      <c r="AB147" s="263">
        <f>ROUND(AA147*$I147,2)</f>
        <v>76493.63</v>
      </c>
      <c r="AC147" s="383">
        <v>0.15</v>
      </c>
      <c r="AD147" s="263">
        <f>ROUND(AC147*$I147,2)</f>
        <v>76493.63</v>
      </c>
      <c r="AE147" s="389">
        <v>0.125</v>
      </c>
      <c r="AF147" s="263">
        <f>ROUND(AE147*$I147,2)</f>
        <v>63744.69</v>
      </c>
      <c r="AG147" s="389">
        <v>0.115</v>
      </c>
      <c r="AH147" s="263">
        <f>ROUND(AG147*$I147,2)</f>
        <v>58645.11</v>
      </c>
      <c r="AI147" s="389">
        <v>0.115</v>
      </c>
      <c r="AJ147" s="263">
        <f>ROUND(AI147*$I147,2)</f>
        <v>58645.11</v>
      </c>
      <c r="AK147" s="389">
        <v>0.115</v>
      </c>
      <c r="AL147" s="263">
        <f>ROUND(AK147*$I147,2)</f>
        <v>58645.11</v>
      </c>
      <c r="AM147" s="389">
        <v>0.115</v>
      </c>
      <c r="AN147" s="263">
        <f>ROUND(AM147*$I147,2)</f>
        <v>58645.11</v>
      </c>
      <c r="AO147" s="389">
        <v>0.115</v>
      </c>
      <c r="AP147" s="263">
        <f>ROUND(AO147*$I147,2)</f>
        <v>58645.11</v>
      </c>
      <c r="AQ147" s="265"/>
      <c r="AR147" s="263">
        <f>ROUND(AQ147*$I147,2)</f>
        <v>0</v>
      </c>
      <c r="AS147" s="265"/>
      <c r="AT147" s="263">
        <f>ROUND(AS147*$I147,2)</f>
        <v>0</v>
      </c>
      <c r="AU147" s="265"/>
      <c r="AV147" s="263">
        <f>ROUND(AU147*$I147,2)</f>
        <v>0</v>
      </c>
      <c r="AW147" s="265"/>
      <c r="AX147" s="263">
        <f>ROUND(AW147*$I147,2)</f>
        <v>0</v>
      </c>
      <c r="AY147" s="265"/>
      <c r="AZ147" s="263">
        <f>ROUND(AY147*$I147,2)</f>
        <v>0</v>
      </c>
      <c r="BA147" s="265"/>
      <c r="BB147" s="263">
        <f>ROUND(BA147*$I147,2)</f>
        <v>0</v>
      </c>
      <c r="BC147" s="265"/>
      <c r="BD147" s="263">
        <f>ROUND(BC147*$I147,2)</f>
        <v>0</v>
      </c>
      <c r="BE147" s="264"/>
      <c r="BF147" s="263">
        <f>ROUND(BE147*$I147,2)</f>
        <v>0</v>
      </c>
      <c r="BG147" s="265"/>
      <c r="BH147" s="263">
        <f>ROUND(BG147*$I147,2)</f>
        <v>0</v>
      </c>
      <c r="BI147" s="264"/>
      <c r="BJ147" s="263">
        <f>ROUND(BI147*$I147,2)</f>
        <v>0</v>
      </c>
      <c r="BK147" s="267"/>
      <c r="BL147" s="263">
        <f>ROUND(BK147*$I147,2)</f>
        <v>0</v>
      </c>
      <c r="BM147" s="267"/>
      <c r="BN147" s="263">
        <f>ROUND(BM147*$I147,2)</f>
        <v>0</v>
      </c>
      <c r="BO147" s="267"/>
      <c r="BP147" s="263">
        <f>ROUND(BO147*$I147,2)</f>
        <v>0</v>
      </c>
      <c r="BQ147" s="267"/>
      <c r="BR147" s="263">
        <f>ROUND(BQ147*$I147,2)</f>
        <v>0</v>
      </c>
      <c r="BS147" s="267"/>
      <c r="BT147" s="263">
        <f>ROUND(BS147*$I147,2)</f>
        <v>0</v>
      </c>
      <c r="BU147" s="268"/>
      <c r="BV147" s="263">
        <f>ROUND(BU147*$I147,2)</f>
        <v>0</v>
      </c>
      <c r="BW147" s="268"/>
      <c r="BX147" s="263">
        <f>ROUND(BW147*$I147,2)</f>
        <v>0</v>
      </c>
      <c r="BY147" s="268"/>
      <c r="BZ147" s="263">
        <f>ROUND(BY147*$I147,2)</f>
        <v>0</v>
      </c>
      <c r="CA147" s="505">
        <f t="shared" si="2721"/>
        <v>1</v>
      </c>
      <c r="CB147" s="504">
        <f t="shared" si="2722"/>
        <v>509957.5</v>
      </c>
      <c r="CC147" s="171">
        <f t="shared" si="2885"/>
        <v>0</v>
      </c>
    </row>
    <row r="148" spans="1:81" ht="66">
      <c r="A148" s="291" t="s">
        <v>280</v>
      </c>
      <c r="B148" s="315" t="s">
        <v>162</v>
      </c>
      <c r="C148" s="316"/>
      <c r="D148" s="291">
        <v>92726</v>
      </c>
      <c r="E148" s="290" t="s">
        <v>914</v>
      </c>
      <c r="F148" s="316" t="s">
        <v>210</v>
      </c>
      <c r="G148" s="331">
        <v>1396.22</v>
      </c>
      <c r="H148" s="387">
        <v>380.37</v>
      </c>
      <c r="I148" s="293">
        <v>531080.19999999995</v>
      </c>
      <c r="J148" s="275">
        <f>+I148/$I$467</f>
        <v>6.8246775030303434E-3</v>
      </c>
      <c r="K148" s="262"/>
      <c r="L148" s="263">
        <f>ROUND(K148*$I148,2)</f>
        <v>0</v>
      </c>
      <c r="M148" s="262"/>
      <c r="N148" s="263">
        <f>ROUND(M148*$I148,2)</f>
        <v>0</v>
      </c>
      <c r="O148" s="262"/>
      <c r="P148" s="263">
        <f>ROUND(O148*$I148,2)</f>
        <v>0</v>
      </c>
      <c r="Q148" s="262"/>
      <c r="R148" s="263">
        <f>ROUND(Q148*$I148,2)</f>
        <v>0</v>
      </c>
      <c r="S148" s="262"/>
      <c r="T148" s="263">
        <f>ROUND(S148*$I148,2)</f>
        <v>0</v>
      </c>
      <c r="U148" s="262"/>
      <c r="V148" s="263">
        <f>ROUND(U148*$I148,2)</f>
        <v>0</v>
      </c>
      <c r="W148" s="264"/>
      <c r="X148" s="263">
        <f>ROUND(W148*$I148,2)</f>
        <v>0</v>
      </c>
      <c r="Y148" s="264"/>
      <c r="Z148" s="263">
        <f>ROUND(Y148*$I148,2)</f>
        <v>0</v>
      </c>
      <c r="AA148" s="383">
        <v>0.15</v>
      </c>
      <c r="AB148" s="263">
        <f>ROUND(AA148*$I148,2)</f>
        <v>79662.03</v>
      </c>
      <c r="AC148" s="383">
        <v>0.15</v>
      </c>
      <c r="AD148" s="263">
        <f>ROUND(AC148*$I148,2)</f>
        <v>79662.03</v>
      </c>
      <c r="AE148" s="389">
        <v>0.125</v>
      </c>
      <c r="AF148" s="263">
        <f>ROUND(AE148*$I148,2)</f>
        <v>66385.03</v>
      </c>
      <c r="AG148" s="389">
        <v>0.115</v>
      </c>
      <c r="AH148" s="263">
        <f>ROUND(AG148*$I148,2)</f>
        <v>61074.22</v>
      </c>
      <c r="AI148" s="389">
        <v>0.115</v>
      </c>
      <c r="AJ148" s="263">
        <f>ROUND(AI148*$I148,2)</f>
        <v>61074.22</v>
      </c>
      <c r="AK148" s="389">
        <v>0.115</v>
      </c>
      <c r="AL148" s="263">
        <f>ROUND(AK148*$I148,2)</f>
        <v>61074.22</v>
      </c>
      <c r="AM148" s="389">
        <v>0.115</v>
      </c>
      <c r="AN148" s="263">
        <f>ROUND(AM148*$I148,2)</f>
        <v>61074.22</v>
      </c>
      <c r="AO148" s="389">
        <v>0.115</v>
      </c>
      <c r="AP148" s="263">
        <f>ROUND(AO148*$I148,2)</f>
        <v>61074.22</v>
      </c>
      <c r="AQ148" s="265"/>
      <c r="AR148" s="263">
        <f>ROUND(AQ148*$I148,2)</f>
        <v>0</v>
      </c>
      <c r="AS148" s="265"/>
      <c r="AT148" s="263">
        <f>ROUND(AS148*$I148,2)</f>
        <v>0</v>
      </c>
      <c r="AU148" s="265"/>
      <c r="AV148" s="263">
        <f>ROUND(AU148*$I148,2)</f>
        <v>0</v>
      </c>
      <c r="AW148" s="265"/>
      <c r="AX148" s="263">
        <f>ROUND(AW148*$I148,2)</f>
        <v>0</v>
      </c>
      <c r="AY148" s="265"/>
      <c r="AZ148" s="263">
        <f>ROUND(AY148*$I148,2)</f>
        <v>0</v>
      </c>
      <c r="BA148" s="265"/>
      <c r="BB148" s="263">
        <f>ROUND(BA148*$I148,2)</f>
        <v>0</v>
      </c>
      <c r="BC148" s="265"/>
      <c r="BD148" s="263">
        <f>ROUND(BC148*$I148,2)</f>
        <v>0</v>
      </c>
      <c r="BE148" s="264"/>
      <c r="BF148" s="263">
        <f>ROUND(BE148*$I148,2)</f>
        <v>0</v>
      </c>
      <c r="BG148" s="265"/>
      <c r="BH148" s="263">
        <f>ROUND(BG148*$I148,2)</f>
        <v>0</v>
      </c>
      <c r="BI148" s="264"/>
      <c r="BJ148" s="263">
        <f>ROUND(BI148*$I148,2)</f>
        <v>0</v>
      </c>
      <c r="BK148" s="267"/>
      <c r="BL148" s="263">
        <f>ROUND(BK148*$I148,2)</f>
        <v>0</v>
      </c>
      <c r="BM148" s="267"/>
      <c r="BN148" s="263">
        <f>ROUND(BM148*$I148,2)</f>
        <v>0</v>
      </c>
      <c r="BO148" s="267"/>
      <c r="BP148" s="263">
        <f>ROUND(BO148*$I148,2)</f>
        <v>0</v>
      </c>
      <c r="BQ148" s="267"/>
      <c r="BR148" s="263">
        <f>ROUND(BQ148*$I148,2)</f>
        <v>0</v>
      </c>
      <c r="BS148" s="267"/>
      <c r="BT148" s="263">
        <f>ROUND(BS148*$I148,2)</f>
        <v>0</v>
      </c>
      <c r="BU148" s="268"/>
      <c r="BV148" s="263">
        <f>ROUND(BU148*$I148,2)</f>
        <v>0</v>
      </c>
      <c r="BW148" s="268"/>
      <c r="BX148" s="263">
        <f>ROUND(BW148*$I148,2)</f>
        <v>0</v>
      </c>
      <c r="BY148" s="268"/>
      <c r="BZ148" s="263">
        <f>ROUND(BY148*$I148,2)</f>
        <v>0</v>
      </c>
      <c r="CA148" s="505">
        <f t="shared" si="2721"/>
        <v>1</v>
      </c>
      <c r="CB148" s="504">
        <f t="shared" si="2722"/>
        <v>531080.19000000006</v>
      </c>
      <c r="CC148" s="171">
        <f t="shared" si="2885"/>
        <v>9.9999998928979039E-3</v>
      </c>
    </row>
    <row r="149" spans="1:81" s="187" customFormat="1" ht="15.6" customHeight="1">
      <c r="A149" s="295"/>
      <c r="B149" s="296"/>
      <c r="C149" s="297"/>
      <c r="D149" s="297"/>
      <c r="E149" s="295" t="s">
        <v>274</v>
      </c>
      <c r="F149" s="297"/>
      <c r="G149" s="297"/>
      <c r="H149" s="298"/>
      <c r="I149" s="299">
        <f>SUBTOTAL(109,I144:I148)</f>
        <v>2472134.0099999998</v>
      </c>
      <c r="J149" s="320"/>
      <c r="K149" s="301">
        <f>+L149/$I149</f>
        <v>0</v>
      </c>
      <c r="L149" s="299">
        <f>SUBTOTAL(109,L144:L148)</f>
        <v>0</v>
      </c>
      <c r="M149" s="301">
        <f t="shared" ref="M149" si="3282">+N149/$I149</f>
        <v>0</v>
      </c>
      <c r="N149" s="299">
        <f t="shared" ref="N149" si="3283">SUBTOTAL(109,N144:N148)</f>
        <v>0</v>
      </c>
      <c r="O149" s="301">
        <f t="shared" ref="O149" si="3284">+P149/$I149</f>
        <v>0</v>
      </c>
      <c r="P149" s="299">
        <f t="shared" ref="P149" si="3285">SUBTOTAL(109,P144:P148)</f>
        <v>0</v>
      </c>
      <c r="Q149" s="301">
        <f t="shared" ref="Q149" si="3286">+R149/$I149</f>
        <v>0</v>
      </c>
      <c r="R149" s="299">
        <f t="shared" ref="R149" si="3287">SUBTOTAL(109,R144:R148)</f>
        <v>0</v>
      </c>
      <c r="S149" s="301">
        <f t="shared" ref="S149" si="3288">+T149/$I149</f>
        <v>0</v>
      </c>
      <c r="T149" s="299">
        <f t="shared" ref="T149" si="3289">SUBTOTAL(109,T144:T148)</f>
        <v>0</v>
      </c>
      <c r="U149" s="301">
        <f t="shared" ref="U149" si="3290">+V149/$I149</f>
        <v>0</v>
      </c>
      <c r="V149" s="299">
        <f t="shared" ref="V149" si="3291">SUBTOTAL(109,V144:V148)</f>
        <v>0</v>
      </c>
      <c r="W149" s="301">
        <f t="shared" ref="W149" si="3292">+X149/$I149</f>
        <v>0</v>
      </c>
      <c r="X149" s="299">
        <f t="shared" ref="X149" si="3293">SUBTOTAL(109,X144:X148)</f>
        <v>0</v>
      </c>
      <c r="Y149" s="301">
        <f t="shared" ref="Y149" si="3294">+Z149/$I149</f>
        <v>0</v>
      </c>
      <c r="Z149" s="299">
        <f t="shared" ref="Z149" si="3295">SUBTOTAL(109,Z144:Z148)</f>
        <v>0</v>
      </c>
      <c r="AA149" s="301">
        <f t="shared" ref="AA149" si="3296">+AB149/$I149</f>
        <v>0.15000000343832495</v>
      </c>
      <c r="AB149" s="299">
        <f t="shared" ref="AB149" si="3297">SUBTOTAL(109,AB144:AB148)</f>
        <v>370820.11</v>
      </c>
      <c r="AC149" s="301">
        <f t="shared" ref="AC149" si="3298">+AD149/$I149</f>
        <v>0.15000000343832495</v>
      </c>
      <c r="AD149" s="299">
        <f t="shared" ref="AD149" si="3299">SUBTOTAL(109,AD144:AD148)</f>
        <v>370820.11</v>
      </c>
      <c r="AE149" s="301">
        <f t="shared" ref="AE149" si="3300">+AF149/$I149</f>
        <v>0.1250000075845403</v>
      </c>
      <c r="AF149" s="299">
        <f t="shared" ref="AF149" si="3301">SUBTOTAL(109,AF144:AF148)</f>
        <v>309016.77</v>
      </c>
      <c r="AG149" s="301">
        <f t="shared" ref="AG149" si="3302">+AH149/$I149</f>
        <v>0.11499999548972673</v>
      </c>
      <c r="AH149" s="299">
        <f t="shared" ref="AH149" si="3303">SUBTOTAL(109,AH144:AH148)</f>
        <v>284295.40000000002</v>
      </c>
      <c r="AI149" s="301">
        <f t="shared" ref="AI149" si="3304">+AJ149/$I149</f>
        <v>0.11499999548972673</v>
      </c>
      <c r="AJ149" s="299">
        <f t="shared" ref="AJ149" si="3305">SUBTOTAL(109,AJ144:AJ148)</f>
        <v>284295.40000000002</v>
      </c>
      <c r="AK149" s="301">
        <f t="shared" ref="AK149" si="3306">+AL149/$I149</f>
        <v>0.11499999548972673</v>
      </c>
      <c r="AL149" s="299">
        <f t="shared" ref="AL149" si="3307">SUBTOTAL(109,AL144:AL148)</f>
        <v>284295.40000000002</v>
      </c>
      <c r="AM149" s="301">
        <f t="shared" ref="AM149" si="3308">+AN149/$I149</f>
        <v>0.11499999548972673</v>
      </c>
      <c r="AN149" s="299">
        <f t="shared" ref="AN149" si="3309">SUBTOTAL(109,AN144:AN148)</f>
        <v>284295.40000000002</v>
      </c>
      <c r="AO149" s="301">
        <f t="shared" ref="AO149" si="3310">+AP149/$I149</f>
        <v>0.11499999548972673</v>
      </c>
      <c r="AP149" s="299">
        <f t="shared" ref="AP149" si="3311">SUBTOTAL(109,AP144:AP148)</f>
        <v>284295.40000000002</v>
      </c>
      <c r="AQ149" s="301">
        <f t="shared" ref="AQ149" si="3312">+AR149/$I149</f>
        <v>0</v>
      </c>
      <c r="AR149" s="299">
        <f t="shared" ref="AR149" si="3313">SUBTOTAL(109,AR144:AR148)</f>
        <v>0</v>
      </c>
      <c r="AS149" s="301">
        <f t="shared" ref="AS149" si="3314">+AT149/$I149</f>
        <v>0</v>
      </c>
      <c r="AT149" s="299">
        <f t="shared" ref="AT149" si="3315">SUBTOTAL(109,AT144:AT148)</f>
        <v>0</v>
      </c>
      <c r="AU149" s="301">
        <f t="shared" ref="AU149" si="3316">+AV149/$I149</f>
        <v>0</v>
      </c>
      <c r="AV149" s="299">
        <f t="shared" ref="AV149" si="3317">SUBTOTAL(109,AV144:AV148)</f>
        <v>0</v>
      </c>
      <c r="AW149" s="301">
        <f t="shared" ref="AW149" si="3318">+AX149/$I149</f>
        <v>0</v>
      </c>
      <c r="AX149" s="299">
        <f t="shared" ref="AX149" si="3319">SUBTOTAL(109,AX144:AX148)</f>
        <v>0</v>
      </c>
      <c r="AY149" s="301">
        <f t="shared" ref="AY149" si="3320">+AZ149/$I149</f>
        <v>0</v>
      </c>
      <c r="AZ149" s="299">
        <f t="shared" ref="AZ149" si="3321">SUBTOTAL(109,AZ144:AZ148)</f>
        <v>0</v>
      </c>
      <c r="BA149" s="301">
        <f t="shared" ref="BA149" si="3322">+BB149/$I149</f>
        <v>0</v>
      </c>
      <c r="BB149" s="299">
        <f t="shared" ref="BB149" si="3323">SUBTOTAL(109,BB144:BB148)</f>
        <v>0</v>
      </c>
      <c r="BC149" s="301">
        <f t="shared" ref="BC149" si="3324">+BD149/$I149</f>
        <v>0</v>
      </c>
      <c r="BD149" s="299">
        <f t="shared" ref="BD149" si="3325">SUBTOTAL(109,BD144:BD148)</f>
        <v>0</v>
      </c>
      <c r="BE149" s="301">
        <f t="shared" ref="BE149" si="3326">+BF149/$I149</f>
        <v>0</v>
      </c>
      <c r="BF149" s="299">
        <f t="shared" ref="BF149" si="3327">SUBTOTAL(109,BF144:BF148)</f>
        <v>0</v>
      </c>
      <c r="BG149" s="301">
        <f t="shared" ref="BG149" si="3328">+BH149/$I149</f>
        <v>0</v>
      </c>
      <c r="BH149" s="299">
        <f t="shared" ref="BH149" si="3329">SUBTOTAL(109,BH144:BH148)</f>
        <v>0</v>
      </c>
      <c r="BI149" s="301">
        <f t="shared" ref="BI149" si="3330">+BJ149/$I149</f>
        <v>0</v>
      </c>
      <c r="BJ149" s="299">
        <f t="shared" ref="BJ149" si="3331">SUBTOTAL(109,BJ144:BJ148)</f>
        <v>0</v>
      </c>
      <c r="BK149" s="301">
        <f t="shared" ref="BK149" si="3332">+BL149/$I149</f>
        <v>0</v>
      </c>
      <c r="BL149" s="299">
        <f t="shared" ref="BL149" si="3333">SUBTOTAL(109,BL144:BL148)</f>
        <v>0</v>
      </c>
      <c r="BM149" s="301">
        <f t="shared" ref="BM149" si="3334">+BN149/$I149</f>
        <v>0</v>
      </c>
      <c r="BN149" s="299">
        <f t="shared" ref="BN149" si="3335">SUBTOTAL(109,BN144:BN148)</f>
        <v>0</v>
      </c>
      <c r="BO149" s="301">
        <f t="shared" ref="BO149" si="3336">+BP149/$I149</f>
        <v>0</v>
      </c>
      <c r="BP149" s="299">
        <f t="shared" ref="BP149" si="3337">SUBTOTAL(109,BP144:BP148)</f>
        <v>0</v>
      </c>
      <c r="BQ149" s="301">
        <f t="shared" ref="BQ149" si="3338">+BR149/$I149</f>
        <v>0</v>
      </c>
      <c r="BR149" s="299">
        <f t="shared" ref="BR149" si="3339">SUBTOTAL(109,BR144:BR148)</f>
        <v>0</v>
      </c>
      <c r="BS149" s="301">
        <f t="shared" ref="BS149" si="3340">+BT149/$I149</f>
        <v>0</v>
      </c>
      <c r="BT149" s="299">
        <f t="shared" ref="BT149" si="3341">SUBTOTAL(109,BT144:BT148)</f>
        <v>0</v>
      </c>
      <c r="BU149" s="301">
        <f t="shared" ref="BU149" si="3342">+BV149/$I149</f>
        <v>0</v>
      </c>
      <c r="BV149" s="299">
        <f t="shared" ref="BV149" si="3343">SUBTOTAL(109,BV144:BV148)</f>
        <v>0</v>
      </c>
      <c r="BW149" s="301">
        <f t="shared" ref="BW149" si="3344">+BX149/$I149</f>
        <v>0</v>
      </c>
      <c r="BX149" s="299">
        <f t="shared" ref="BX149" si="3345">SUBTOTAL(109,BX144:BX148)</f>
        <v>0</v>
      </c>
      <c r="BY149" s="301">
        <f t="shared" ref="BY149" si="3346">+BZ149/$I149</f>
        <v>0</v>
      </c>
      <c r="BZ149" s="299">
        <f t="shared" ref="BZ149" si="3347">SUBTOTAL(109,BZ144:BZ148)</f>
        <v>0</v>
      </c>
      <c r="CA149" s="235">
        <f>+CB149/I149</f>
        <v>0.99999999190982369</v>
      </c>
      <c r="CB149" s="234">
        <f>SUBTOTAL(109,CB144:CB148)</f>
        <v>2472133.9899999998</v>
      </c>
      <c r="CC149" s="188">
        <f t="shared" si="2885"/>
        <v>2.0000000018626451E-2</v>
      </c>
    </row>
    <row r="150" spans="1:81" ht="15.6" customHeight="1">
      <c r="A150" s="321" t="s">
        <v>281</v>
      </c>
      <c r="B150" s="616" t="s">
        <v>1044</v>
      </c>
      <c r="C150" s="617"/>
      <c r="D150" s="617"/>
      <c r="E150" s="617"/>
      <c r="F150" s="368"/>
      <c r="G150" s="368"/>
      <c r="H150" s="368"/>
      <c r="I150" s="369"/>
      <c r="J150" s="233"/>
      <c r="K150" s="262"/>
      <c r="L150" s="263"/>
      <c r="M150" s="262"/>
      <c r="N150" s="263"/>
      <c r="O150" s="262"/>
      <c r="P150" s="263"/>
      <c r="Q150" s="262"/>
      <c r="R150" s="263"/>
      <c r="S150" s="262"/>
      <c r="T150" s="263"/>
      <c r="U150" s="262"/>
      <c r="V150" s="263"/>
      <c r="W150" s="264"/>
      <c r="X150" s="263"/>
      <c r="Y150" s="264"/>
      <c r="Z150" s="263"/>
      <c r="AA150" s="265"/>
      <c r="AB150" s="263"/>
      <c r="AC150" s="265"/>
      <c r="AD150" s="263"/>
      <c r="AE150" s="265"/>
      <c r="AF150" s="263"/>
      <c r="AG150" s="266"/>
      <c r="AH150" s="263"/>
      <c r="AI150" s="265"/>
      <c r="AJ150" s="263"/>
      <c r="AK150" s="265"/>
      <c r="AL150" s="263"/>
      <c r="AM150" s="265"/>
      <c r="AN150" s="263"/>
      <c r="AO150" s="265"/>
      <c r="AP150" s="263"/>
      <c r="AQ150" s="265"/>
      <c r="AR150" s="263"/>
      <c r="AS150" s="265"/>
      <c r="AT150" s="263"/>
      <c r="AU150" s="265"/>
      <c r="AV150" s="263"/>
      <c r="AW150" s="265"/>
      <c r="AX150" s="263"/>
      <c r="AY150" s="265"/>
      <c r="AZ150" s="263"/>
      <c r="BA150" s="265"/>
      <c r="BB150" s="263"/>
      <c r="BC150" s="265"/>
      <c r="BD150" s="263"/>
      <c r="BE150" s="264"/>
      <c r="BF150" s="263"/>
      <c r="BG150" s="265"/>
      <c r="BH150" s="263"/>
      <c r="BI150" s="264"/>
      <c r="BJ150" s="263"/>
      <c r="BK150" s="267"/>
      <c r="BL150" s="263"/>
      <c r="BM150" s="267"/>
      <c r="BN150" s="263"/>
      <c r="BO150" s="267"/>
      <c r="BP150" s="263"/>
      <c r="BQ150" s="267"/>
      <c r="BR150" s="263"/>
      <c r="BS150" s="267"/>
      <c r="BT150" s="263"/>
      <c r="BU150" s="268"/>
      <c r="BV150" s="263"/>
      <c r="BW150" s="268"/>
      <c r="BX150" s="263"/>
      <c r="BY150" s="268"/>
      <c r="BZ150" s="263"/>
      <c r="CA150" s="505">
        <f t="shared" si="2721"/>
        <v>0</v>
      </c>
      <c r="CB150" s="504">
        <f t="shared" si="2722"/>
        <v>0</v>
      </c>
      <c r="CC150" s="171">
        <f t="shared" si="2885"/>
        <v>0</v>
      </c>
    </row>
    <row r="151" spans="1:81" s="118" customFormat="1" ht="52.8">
      <c r="A151" s="291" t="s">
        <v>282</v>
      </c>
      <c r="B151" s="315" t="s">
        <v>162</v>
      </c>
      <c r="C151" s="316"/>
      <c r="D151" s="291">
        <v>92524</v>
      </c>
      <c r="E151" s="388" t="s">
        <v>1043</v>
      </c>
      <c r="F151" s="291" t="s">
        <v>186</v>
      </c>
      <c r="G151" s="292">
        <v>26980.35</v>
      </c>
      <c r="H151" s="387">
        <v>20.66</v>
      </c>
      <c r="I151" s="293">
        <v>557414.03</v>
      </c>
      <c r="J151" s="275">
        <f>+I151/$I$467</f>
        <v>7.1630819420766979E-3</v>
      </c>
      <c r="K151" s="262"/>
      <c r="L151" s="263">
        <f t="shared" ref="L151:BZ154" si="3348">ROUND(K151*$I151,2)</f>
        <v>0</v>
      </c>
      <c r="M151" s="262"/>
      <c r="N151" s="263">
        <f t="shared" si="3348"/>
        <v>0</v>
      </c>
      <c r="O151" s="262"/>
      <c r="P151" s="263">
        <f t="shared" si="3348"/>
        <v>0</v>
      </c>
      <c r="Q151" s="262"/>
      <c r="R151" s="263">
        <f t="shared" si="3348"/>
        <v>0</v>
      </c>
      <c r="S151" s="262"/>
      <c r="T151" s="263">
        <f t="shared" si="3348"/>
        <v>0</v>
      </c>
      <c r="U151" s="262"/>
      <c r="V151" s="263">
        <f t="shared" si="3348"/>
        <v>0</v>
      </c>
      <c r="W151" s="264"/>
      <c r="X151" s="263">
        <f t="shared" si="3348"/>
        <v>0</v>
      </c>
      <c r="Y151" s="264"/>
      <c r="Z151" s="263">
        <f t="shared" si="3348"/>
        <v>0</v>
      </c>
      <c r="AA151" s="383">
        <v>0.15</v>
      </c>
      <c r="AB151" s="263">
        <f t="shared" si="3348"/>
        <v>83612.100000000006</v>
      </c>
      <c r="AC151" s="383">
        <v>0.15</v>
      </c>
      <c r="AD151" s="263">
        <f t="shared" si="3348"/>
        <v>83612.100000000006</v>
      </c>
      <c r="AE151" s="389">
        <v>0.125</v>
      </c>
      <c r="AF151" s="263">
        <f t="shared" si="3348"/>
        <v>69676.75</v>
      </c>
      <c r="AG151" s="389">
        <v>0.115</v>
      </c>
      <c r="AH151" s="263">
        <f t="shared" si="3348"/>
        <v>64102.61</v>
      </c>
      <c r="AI151" s="389">
        <v>0.115</v>
      </c>
      <c r="AJ151" s="263">
        <f t="shared" si="3348"/>
        <v>64102.61</v>
      </c>
      <c r="AK151" s="389">
        <v>0.115</v>
      </c>
      <c r="AL151" s="263">
        <f t="shared" si="3348"/>
        <v>64102.61</v>
      </c>
      <c r="AM151" s="389">
        <v>0.115</v>
      </c>
      <c r="AN151" s="263">
        <f t="shared" si="3348"/>
        <v>64102.61</v>
      </c>
      <c r="AO151" s="389">
        <v>0.115</v>
      </c>
      <c r="AP151" s="263">
        <f t="shared" si="3348"/>
        <v>64102.61</v>
      </c>
      <c r="AQ151" s="265"/>
      <c r="AR151" s="263">
        <f t="shared" si="3348"/>
        <v>0</v>
      </c>
      <c r="AS151" s="265"/>
      <c r="AT151" s="263">
        <f t="shared" si="3348"/>
        <v>0</v>
      </c>
      <c r="AU151" s="265"/>
      <c r="AV151" s="263">
        <f t="shared" si="3348"/>
        <v>0</v>
      </c>
      <c r="AW151" s="265"/>
      <c r="AX151" s="263">
        <f t="shared" si="3348"/>
        <v>0</v>
      </c>
      <c r="AY151" s="265"/>
      <c r="AZ151" s="263">
        <f t="shared" si="3348"/>
        <v>0</v>
      </c>
      <c r="BA151" s="265"/>
      <c r="BB151" s="263">
        <f t="shared" si="3348"/>
        <v>0</v>
      </c>
      <c r="BC151" s="265"/>
      <c r="BD151" s="263">
        <f t="shared" si="3348"/>
        <v>0</v>
      </c>
      <c r="BE151" s="264"/>
      <c r="BF151" s="263">
        <f t="shared" si="3348"/>
        <v>0</v>
      </c>
      <c r="BG151" s="265"/>
      <c r="BH151" s="263">
        <f t="shared" si="3348"/>
        <v>0</v>
      </c>
      <c r="BI151" s="264"/>
      <c r="BJ151" s="263">
        <f t="shared" si="3348"/>
        <v>0</v>
      </c>
      <c r="BK151" s="267"/>
      <c r="BL151" s="263">
        <f t="shared" si="3348"/>
        <v>0</v>
      </c>
      <c r="BM151" s="267"/>
      <c r="BN151" s="263">
        <f t="shared" si="3348"/>
        <v>0</v>
      </c>
      <c r="BO151" s="267"/>
      <c r="BP151" s="263">
        <f t="shared" si="3348"/>
        <v>0</v>
      </c>
      <c r="BQ151" s="267"/>
      <c r="BR151" s="263">
        <f t="shared" si="3348"/>
        <v>0</v>
      </c>
      <c r="BS151" s="267"/>
      <c r="BT151" s="263">
        <f t="shared" si="3348"/>
        <v>0</v>
      </c>
      <c r="BU151" s="268"/>
      <c r="BV151" s="263">
        <f t="shared" si="3348"/>
        <v>0</v>
      </c>
      <c r="BW151" s="268"/>
      <c r="BX151" s="263">
        <f t="shared" si="3348"/>
        <v>0</v>
      </c>
      <c r="BY151" s="268"/>
      <c r="BZ151" s="263">
        <f t="shared" si="3348"/>
        <v>0</v>
      </c>
      <c r="CA151" s="505">
        <f t="shared" si="2721"/>
        <v>1</v>
      </c>
      <c r="CB151" s="504">
        <f t="shared" si="2722"/>
        <v>557414</v>
      </c>
      <c r="CC151" s="171">
        <f t="shared" si="2885"/>
        <v>3.0000000027939677E-2</v>
      </c>
    </row>
    <row r="152" spans="1:81" s="118" customFormat="1" ht="52.8">
      <c r="A152" s="291" t="s">
        <v>283</v>
      </c>
      <c r="B152" s="315" t="s">
        <v>162</v>
      </c>
      <c r="C152" s="316"/>
      <c r="D152" s="291">
        <v>92770</v>
      </c>
      <c r="E152" s="290" t="s">
        <v>727</v>
      </c>
      <c r="F152" s="291" t="s">
        <v>254</v>
      </c>
      <c r="G152" s="292">
        <v>83188</v>
      </c>
      <c r="H152" s="292">
        <v>5.86</v>
      </c>
      <c r="I152" s="293">
        <v>487481.68</v>
      </c>
      <c r="J152" s="275">
        <f>+I152/$I$467</f>
        <v>6.2644121445978159E-3</v>
      </c>
      <c r="K152" s="262"/>
      <c r="L152" s="263">
        <f t="shared" si="3348"/>
        <v>0</v>
      </c>
      <c r="M152" s="262"/>
      <c r="N152" s="263">
        <f t="shared" si="3348"/>
        <v>0</v>
      </c>
      <c r="O152" s="262"/>
      <c r="P152" s="263">
        <f t="shared" si="3348"/>
        <v>0</v>
      </c>
      <c r="Q152" s="262"/>
      <c r="R152" s="263">
        <f t="shared" si="3348"/>
        <v>0</v>
      </c>
      <c r="S152" s="262"/>
      <c r="T152" s="263">
        <f t="shared" si="3348"/>
        <v>0</v>
      </c>
      <c r="U152" s="262"/>
      <c r="V152" s="263">
        <f t="shared" si="3348"/>
        <v>0</v>
      </c>
      <c r="W152" s="264"/>
      <c r="X152" s="263">
        <f t="shared" si="3348"/>
        <v>0</v>
      </c>
      <c r="Y152" s="264"/>
      <c r="Z152" s="263">
        <f t="shared" si="3348"/>
        <v>0</v>
      </c>
      <c r="AA152" s="383">
        <v>0.15</v>
      </c>
      <c r="AB152" s="263">
        <f t="shared" si="3348"/>
        <v>73122.25</v>
      </c>
      <c r="AC152" s="383">
        <v>0.15</v>
      </c>
      <c r="AD152" s="263">
        <f t="shared" si="3348"/>
        <v>73122.25</v>
      </c>
      <c r="AE152" s="389">
        <v>0.125</v>
      </c>
      <c r="AF152" s="263">
        <f t="shared" si="3348"/>
        <v>60935.21</v>
      </c>
      <c r="AG152" s="389">
        <v>0.115</v>
      </c>
      <c r="AH152" s="263">
        <f t="shared" si="3348"/>
        <v>56060.39</v>
      </c>
      <c r="AI152" s="389">
        <v>0.115</v>
      </c>
      <c r="AJ152" s="263">
        <f t="shared" si="3348"/>
        <v>56060.39</v>
      </c>
      <c r="AK152" s="389">
        <v>0.115</v>
      </c>
      <c r="AL152" s="263">
        <f t="shared" si="3348"/>
        <v>56060.39</v>
      </c>
      <c r="AM152" s="389">
        <v>0.115</v>
      </c>
      <c r="AN152" s="263">
        <f t="shared" si="3348"/>
        <v>56060.39</v>
      </c>
      <c r="AO152" s="389">
        <v>0.115</v>
      </c>
      <c r="AP152" s="263">
        <f t="shared" si="3348"/>
        <v>56060.39</v>
      </c>
      <c r="AQ152" s="265"/>
      <c r="AR152" s="263">
        <f t="shared" si="3348"/>
        <v>0</v>
      </c>
      <c r="AS152" s="265"/>
      <c r="AT152" s="263">
        <f t="shared" si="3348"/>
        <v>0</v>
      </c>
      <c r="AU152" s="265"/>
      <c r="AV152" s="263">
        <f t="shared" si="3348"/>
        <v>0</v>
      </c>
      <c r="AW152" s="265"/>
      <c r="AX152" s="263">
        <f t="shared" si="3348"/>
        <v>0</v>
      </c>
      <c r="AY152" s="265"/>
      <c r="AZ152" s="263">
        <f t="shared" si="3348"/>
        <v>0</v>
      </c>
      <c r="BA152" s="265"/>
      <c r="BB152" s="263">
        <f t="shared" si="3348"/>
        <v>0</v>
      </c>
      <c r="BC152" s="265"/>
      <c r="BD152" s="263">
        <f t="shared" si="3348"/>
        <v>0</v>
      </c>
      <c r="BE152" s="264"/>
      <c r="BF152" s="263">
        <f t="shared" si="3348"/>
        <v>0</v>
      </c>
      <c r="BG152" s="265"/>
      <c r="BH152" s="263">
        <f t="shared" si="3348"/>
        <v>0</v>
      </c>
      <c r="BI152" s="264"/>
      <c r="BJ152" s="263">
        <f t="shared" si="3348"/>
        <v>0</v>
      </c>
      <c r="BK152" s="267"/>
      <c r="BL152" s="263">
        <f t="shared" si="3348"/>
        <v>0</v>
      </c>
      <c r="BM152" s="267"/>
      <c r="BN152" s="263">
        <f t="shared" si="3348"/>
        <v>0</v>
      </c>
      <c r="BO152" s="267"/>
      <c r="BP152" s="263">
        <f t="shared" si="3348"/>
        <v>0</v>
      </c>
      <c r="BQ152" s="267"/>
      <c r="BR152" s="263">
        <f t="shared" si="3348"/>
        <v>0</v>
      </c>
      <c r="BS152" s="267"/>
      <c r="BT152" s="263">
        <f t="shared" si="3348"/>
        <v>0</v>
      </c>
      <c r="BU152" s="268"/>
      <c r="BV152" s="263">
        <f t="shared" si="3348"/>
        <v>0</v>
      </c>
      <c r="BW152" s="268"/>
      <c r="BX152" s="263">
        <f t="shared" si="3348"/>
        <v>0</v>
      </c>
      <c r="BY152" s="268"/>
      <c r="BZ152" s="263">
        <f t="shared" si="3348"/>
        <v>0</v>
      </c>
      <c r="CA152" s="505">
        <f t="shared" si="2721"/>
        <v>1</v>
      </c>
      <c r="CB152" s="504">
        <f t="shared" si="2722"/>
        <v>487481.66000000003</v>
      </c>
      <c r="CC152" s="171">
        <f t="shared" si="2885"/>
        <v>1.9999999960418791E-2</v>
      </c>
    </row>
    <row r="153" spans="1:81" s="118" customFormat="1" ht="52.8">
      <c r="A153" s="291" t="s">
        <v>284</v>
      </c>
      <c r="B153" s="315" t="s">
        <v>162</v>
      </c>
      <c r="C153" s="316"/>
      <c r="D153" s="291">
        <v>92771</v>
      </c>
      <c r="E153" s="290" t="s">
        <v>726</v>
      </c>
      <c r="F153" s="291" t="s">
        <v>254</v>
      </c>
      <c r="G153" s="292">
        <v>249564</v>
      </c>
      <c r="H153" s="292">
        <v>4.71</v>
      </c>
      <c r="I153" s="293">
        <v>1175446.44</v>
      </c>
      <c r="J153" s="275">
        <f>+I153/$I$467</f>
        <v>1.5105143959584835E-2</v>
      </c>
      <c r="K153" s="262"/>
      <c r="L153" s="263">
        <f t="shared" si="3348"/>
        <v>0</v>
      </c>
      <c r="M153" s="262"/>
      <c r="N153" s="263">
        <f t="shared" si="3348"/>
        <v>0</v>
      </c>
      <c r="O153" s="262"/>
      <c r="P153" s="263">
        <f t="shared" si="3348"/>
        <v>0</v>
      </c>
      <c r="Q153" s="262"/>
      <c r="R153" s="263">
        <f t="shared" si="3348"/>
        <v>0</v>
      </c>
      <c r="S153" s="262"/>
      <c r="T153" s="263">
        <f t="shared" si="3348"/>
        <v>0</v>
      </c>
      <c r="U153" s="262"/>
      <c r="V153" s="263">
        <f t="shared" si="3348"/>
        <v>0</v>
      </c>
      <c r="W153" s="264"/>
      <c r="X153" s="263">
        <f t="shared" si="3348"/>
        <v>0</v>
      </c>
      <c r="Y153" s="264"/>
      <c r="Z153" s="263">
        <f t="shared" si="3348"/>
        <v>0</v>
      </c>
      <c r="AA153" s="383">
        <v>0.15</v>
      </c>
      <c r="AB153" s="263">
        <f t="shared" si="3348"/>
        <v>176316.97</v>
      </c>
      <c r="AC153" s="383">
        <v>0.15</v>
      </c>
      <c r="AD153" s="263">
        <f t="shared" si="3348"/>
        <v>176316.97</v>
      </c>
      <c r="AE153" s="389">
        <v>0.125</v>
      </c>
      <c r="AF153" s="263">
        <f t="shared" si="3348"/>
        <v>146930.81</v>
      </c>
      <c r="AG153" s="389">
        <v>0.115</v>
      </c>
      <c r="AH153" s="263">
        <f t="shared" si="3348"/>
        <v>135176.34</v>
      </c>
      <c r="AI153" s="389">
        <v>0.115</v>
      </c>
      <c r="AJ153" s="263">
        <f t="shared" si="3348"/>
        <v>135176.34</v>
      </c>
      <c r="AK153" s="389">
        <v>0.115</v>
      </c>
      <c r="AL153" s="263">
        <f t="shared" si="3348"/>
        <v>135176.34</v>
      </c>
      <c r="AM153" s="389">
        <v>0.115</v>
      </c>
      <c r="AN153" s="263">
        <f t="shared" si="3348"/>
        <v>135176.34</v>
      </c>
      <c r="AO153" s="389">
        <v>0.115</v>
      </c>
      <c r="AP153" s="263">
        <f t="shared" si="3348"/>
        <v>135176.34</v>
      </c>
      <c r="AQ153" s="265"/>
      <c r="AR153" s="263">
        <f t="shared" si="3348"/>
        <v>0</v>
      </c>
      <c r="AS153" s="265"/>
      <c r="AT153" s="263">
        <f t="shared" si="3348"/>
        <v>0</v>
      </c>
      <c r="AU153" s="265"/>
      <c r="AV153" s="263">
        <f t="shared" si="3348"/>
        <v>0</v>
      </c>
      <c r="AW153" s="265"/>
      <c r="AX153" s="263">
        <f t="shared" si="3348"/>
        <v>0</v>
      </c>
      <c r="AY153" s="265"/>
      <c r="AZ153" s="263">
        <f t="shared" si="3348"/>
        <v>0</v>
      </c>
      <c r="BA153" s="265"/>
      <c r="BB153" s="263">
        <f t="shared" si="3348"/>
        <v>0</v>
      </c>
      <c r="BC153" s="265"/>
      <c r="BD153" s="263">
        <f t="shared" si="3348"/>
        <v>0</v>
      </c>
      <c r="BE153" s="264"/>
      <c r="BF153" s="263">
        <f t="shared" si="3348"/>
        <v>0</v>
      </c>
      <c r="BG153" s="265"/>
      <c r="BH153" s="263">
        <f t="shared" si="3348"/>
        <v>0</v>
      </c>
      <c r="BI153" s="264"/>
      <c r="BJ153" s="263">
        <f t="shared" si="3348"/>
        <v>0</v>
      </c>
      <c r="BK153" s="267"/>
      <c r="BL153" s="263">
        <f t="shared" si="3348"/>
        <v>0</v>
      </c>
      <c r="BM153" s="267"/>
      <c r="BN153" s="263">
        <f t="shared" si="3348"/>
        <v>0</v>
      </c>
      <c r="BO153" s="267"/>
      <c r="BP153" s="263">
        <f t="shared" si="3348"/>
        <v>0</v>
      </c>
      <c r="BQ153" s="267"/>
      <c r="BR153" s="263">
        <f t="shared" si="3348"/>
        <v>0</v>
      </c>
      <c r="BS153" s="267"/>
      <c r="BT153" s="263">
        <f t="shared" si="3348"/>
        <v>0</v>
      </c>
      <c r="BU153" s="268"/>
      <c r="BV153" s="263">
        <f t="shared" si="3348"/>
        <v>0</v>
      </c>
      <c r="BW153" s="268"/>
      <c r="BX153" s="263">
        <f t="shared" si="3348"/>
        <v>0</v>
      </c>
      <c r="BY153" s="268"/>
      <c r="BZ153" s="263">
        <f t="shared" si="3348"/>
        <v>0</v>
      </c>
      <c r="CA153" s="505">
        <f t="shared" si="2721"/>
        <v>1</v>
      </c>
      <c r="CB153" s="504">
        <f t="shared" si="2722"/>
        <v>1175446.45</v>
      </c>
      <c r="CC153" s="171">
        <f t="shared" si="2885"/>
        <v>-1.0000000009313226E-2</v>
      </c>
    </row>
    <row r="154" spans="1:81" s="118" customFormat="1" ht="66">
      <c r="A154" s="291" t="s">
        <v>285</v>
      </c>
      <c r="B154" s="315" t="s">
        <v>162</v>
      </c>
      <c r="C154" s="316"/>
      <c r="D154" s="291">
        <v>92726</v>
      </c>
      <c r="E154" s="290" t="s">
        <v>914</v>
      </c>
      <c r="F154" s="316" t="s">
        <v>210</v>
      </c>
      <c r="G154" s="292">
        <v>4419.21</v>
      </c>
      <c r="H154" s="387">
        <v>380.37</v>
      </c>
      <c r="I154" s="293">
        <v>1680934.91</v>
      </c>
      <c r="J154" s="275">
        <f>+I154/$I$467</f>
        <v>2.1600953423485444E-2</v>
      </c>
      <c r="K154" s="262"/>
      <c r="L154" s="263">
        <f t="shared" si="3348"/>
        <v>0</v>
      </c>
      <c r="M154" s="262"/>
      <c r="N154" s="263">
        <f t="shared" si="3348"/>
        <v>0</v>
      </c>
      <c r="O154" s="262"/>
      <c r="P154" s="263">
        <f t="shared" si="3348"/>
        <v>0</v>
      </c>
      <c r="Q154" s="262"/>
      <c r="R154" s="263">
        <f t="shared" si="3348"/>
        <v>0</v>
      </c>
      <c r="S154" s="262"/>
      <c r="T154" s="263">
        <f t="shared" si="3348"/>
        <v>0</v>
      </c>
      <c r="U154" s="262"/>
      <c r="V154" s="263">
        <f t="shared" si="3348"/>
        <v>0</v>
      </c>
      <c r="W154" s="264"/>
      <c r="X154" s="263">
        <f t="shared" si="3348"/>
        <v>0</v>
      </c>
      <c r="Y154" s="264"/>
      <c r="Z154" s="263">
        <f t="shared" si="3348"/>
        <v>0</v>
      </c>
      <c r="AA154" s="383">
        <v>0.15</v>
      </c>
      <c r="AB154" s="263">
        <f t="shared" si="3348"/>
        <v>252140.24</v>
      </c>
      <c r="AC154" s="383">
        <v>0.15</v>
      </c>
      <c r="AD154" s="263">
        <f t="shared" si="3348"/>
        <v>252140.24</v>
      </c>
      <c r="AE154" s="389">
        <v>0.125</v>
      </c>
      <c r="AF154" s="263">
        <f t="shared" si="3348"/>
        <v>210116.86</v>
      </c>
      <c r="AG154" s="389">
        <v>0.115</v>
      </c>
      <c r="AH154" s="263">
        <f t="shared" si="3348"/>
        <v>193307.51</v>
      </c>
      <c r="AI154" s="389">
        <v>0.115</v>
      </c>
      <c r="AJ154" s="263">
        <f t="shared" si="3348"/>
        <v>193307.51</v>
      </c>
      <c r="AK154" s="389">
        <v>0.115</v>
      </c>
      <c r="AL154" s="263">
        <f t="shared" si="3348"/>
        <v>193307.51</v>
      </c>
      <c r="AM154" s="389">
        <v>0.115</v>
      </c>
      <c r="AN154" s="263">
        <f t="shared" si="3348"/>
        <v>193307.51</v>
      </c>
      <c r="AO154" s="389">
        <v>0.115</v>
      </c>
      <c r="AP154" s="263">
        <f t="shared" si="3348"/>
        <v>193307.51</v>
      </c>
      <c r="AQ154" s="265"/>
      <c r="AR154" s="263">
        <f t="shared" si="3348"/>
        <v>0</v>
      </c>
      <c r="AS154" s="265"/>
      <c r="AT154" s="263">
        <f t="shared" si="3348"/>
        <v>0</v>
      </c>
      <c r="AU154" s="265"/>
      <c r="AV154" s="263">
        <f t="shared" si="3348"/>
        <v>0</v>
      </c>
      <c r="AW154" s="265"/>
      <c r="AX154" s="263">
        <f t="shared" si="3348"/>
        <v>0</v>
      </c>
      <c r="AY154" s="265"/>
      <c r="AZ154" s="263">
        <f t="shared" si="3348"/>
        <v>0</v>
      </c>
      <c r="BA154" s="265"/>
      <c r="BB154" s="263">
        <f t="shared" si="3348"/>
        <v>0</v>
      </c>
      <c r="BC154" s="265"/>
      <c r="BD154" s="263">
        <f t="shared" si="3348"/>
        <v>0</v>
      </c>
      <c r="BE154" s="264"/>
      <c r="BF154" s="263">
        <f t="shared" si="3348"/>
        <v>0</v>
      </c>
      <c r="BG154" s="265"/>
      <c r="BH154" s="263">
        <f t="shared" si="3348"/>
        <v>0</v>
      </c>
      <c r="BI154" s="264"/>
      <c r="BJ154" s="263">
        <f t="shared" si="3348"/>
        <v>0</v>
      </c>
      <c r="BK154" s="267"/>
      <c r="BL154" s="263">
        <f t="shared" si="3348"/>
        <v>0</v>
      </c>
      <c r="BM154" s="267"/>
      <c r="BN154" s="263">
        <f t="shared" si="3348"/>
        <v>0</v>
      </c>
      <c r="BO154" s="267"/>
      <c r="BP154" s="263">
        <f t="shared" si="3348"/>
        <v>0</v>
      </c>
      <c r="BQ154" s="267"/>
      <c r="BR154" s="263">
        <f t="shared" si="3348"/>
        <v>0</v>
      </c>
      <c r="BS154" s="267"/>
      <c r="BT154" s="263">
        <f t="shared" si="3348"/>
        <v>0</v>
      </c>
      <c r="BU154" s="268"/>
      <c r="BV154" s="263">
        <f t="shared" si="3348"/>
        <v>0</v>
      </c>
      <c r="BW154" s="268"/>
      <c r="BX154" s="263">
        <f t="shared" si="3348"/>
        <v>0</v>
      </c>
      <c r="BY154" s="268"/>
      <c r="BZ154" s="263">
        <f t="shared" si="3348"/>
        <v>0</v>
      </c>
      <c r="CA154" s="505">
        <f t="shared" si="2721"/>
        <v>1</v>
      </c>
      <c r="CB154" s="504">
        <f t="shared" si="2722"/>
        <v>1680934.8900000001</v>
      </c>
      <c r="CC154" s="171">
        <f t="shared" si="2885"/>
        <v>1.9999999785795808E-2</v>
      </c>
    </row>
    <row r="155" spans="1:81" s="187" customFormat="1" ht="15.6" customHeight="1">
      <c r="A155" s="295"/>
      <c r="B155" s="296"/>
      <c r="C155" s="297"/>
      <c r="D155" s="297"/>
      <c r="E155" s="295" t="s">
        <v>691</v>
      </c>
      <c r="F155" s="297"/>
      <c r="G155" s="297"/>
      <c r="H155" s="298"/>
      <c r="I155" s="299">
        <f>SUBTOTAL(109,I151:I154)</f>
        <v>3901277.0599999996</v>
      </c>
      <c r="J155" s="320"/>
      <c r="K155" s="301">
        <f>+L155/$I155</f>
        <v>0</v>
      </c>
      <c r="L155" s="299">
        <f>SUBTOTAL(109,L151:L154)</f>
        <v>0</v>
      </c>
      <c r="M155" s="301">
        <f t="shared" ref="M155" si="3349">+N155/$I155</f>
        <v>0</v>
      </c>
      <c r="N155" s="299">
        <f t="shared" ref="N155" si="3350">SUBTOTAL(109,N151:N154)</f>
        <v>0</v>
      </c>
      <c r="O155" s="301">
        <f t="shared" ref="O155" si="3351">+P155/$I155</f>
        <v>0</v>
      </c>
      <c r="P155" s="299">
        <f t="shared" ref="P155" si="3352">SUBTOTAL(109,P151:P154)</f>
        <v>0</v>
      </c>
      <c r="Q155" s="301">
        <f t="shared" ref="Q155" si="3353">+R155/$I155</f>
        <v>0</v>
      </c>
      <c r="R155" s="299">
        <f t="shared" ref="R155" si="3354">SUBTOTAL(109,R151:R154)</f>
        <v>0</v>
      </c>
      <c r="S155" s="301">
        <f t="shared" ref="S155" si="3355">+T155/$I155</f>
        <v>0</v>
      </c>
      <c r="T155" s="299">
        <f t="shared" ref="T155" si="3356">SUBTOTAL(109,T151:T154)</f>
        <v>0</v>
      </c>
      <c r="U155" s="301">
        <f t="shared" ref="U155" si="3357">+V155/$I155</f>
        <v>0</v>
      </c>
      <c r="V155" s="299">
        <f t="shared" ref="V155" si="3358">SUBTOTAL(109,V151:V154)</f>
        <v>0</v>
      </c>
      <c r="W155" s="301">
        <f t="shared" ref="W155" si="3359">+X155/$I155</f>
        <v>0</v>
      </c>
      <c r="X155" s="299">
        <f t="shared" ref="X155" si="3360">SUBTOTAL(109,X151:X154)</f>
        <v>0</v>
      </c>
      <c r="Y155" s="301">
        <f t="shared" ref="Y155" si="3361">+Z155/$I155</f>
        <v>0</v>
      </c>
      <c r="Z155" s="299">
        <f t="shared" ref="Z155" si="3362">SUBTOTAL(109,Z151:Z154)</f>
        <v>0</v>
      </c>
      <c r="AA155" s="301">
        <f t="shared" ref="AA155" si="3363">+AB155/$I155</f>
        <v>0.15000000025632634</v>
      </c>
      <c r="AB155" s="299">
        <f t="shared" ref="AB155" si="3364">SUBTOTAL(109,AB151:AB154)</f>
        <v>585191.56000000006</v>
      </c>
      <c r="AC155" s="301">
        <f t="shared" ref="AC155" si="3365">+AD155/$I155</f>
        <v>0.15000000025632634</v>
      </c>
      <c r="AD155" s="299">
        <f t="shared" ref="AD155" si="3366">SUBTOTAL(109,AD151:AD154)</f>
        <v>585191.56000000006</v>
      </c>
      <c r="AE155" s="301">
        <f t="shared" ref="AE155" si="3367">+AF155/$I155</f>
        <v>0.12499999935918421</v>
      </c>
      <c r="AF155" s="299">
        <f t="shared" ref="AF155" si="3368">SUBTOTAL(109,AF151:AF154)</f>
        <v>487659.63</v>
      </c>
      <c r="AG155" s="301">
        <f t="shared" ref="AG155" si="3369">+AH155/$I155</f>
        <v>0.11499999694971677</v>
      </c>
      <c r="AH155" s="299">
        <f t="shared" ref="AH155" si="3370">SUBTOTAL(109,AH151:AH154)</f>
        <v>448646.85</v>
      </c>
      <c r="AI155" s="301">
        <f t="shared" ref="AI155" si="3371">+AJ155/$I155</f>
        <v>0.11499999694971677</v>
      </c>
      <c r="AJ155" s="299">
        <f t="shared" ref="AJ155" si="3372">SUBTOTAL(109,AJ151:AJ154)</f>
        <v>448646.85</v>
      </c>
      <c r="AK155" s="301">
        <f t="shared" ref="AK155" si="3373">+AL155/$I155</f>
        <v>0.11499999694971677</v>
      </c>
      <c r="AL155" s="299">
        <f t="shared" ref="AL155" si="3374">SUBTOTAL(109,AL151:AL154)</f>
        <v>448646.85</v>
      </c>
      <c r="AM155" s="301">
        <f t="shared" ref="AM155" si="3375">+AN155/$I155</f>
        <v>0.11499999694971677</v>
      </c>
      <c r="AN155" s="299">
        <f t="shared" ref="AN155" si="3376">SUBTOTAL(109,AN151:AN154)</f>
        <v>448646.85</v>
      </c>
      <c r="AO155" s="301">
        <f t="shared" ref="AO155" si="3377">+AP155/$I155</f>
        <v>0.11499999694971677</v>
      </c>
      <c r="AP155" s="299">
        <f t="shared" ref="AP155" si="3378">SUBTOTAL(109,AP151:AP154)</f>
        <v>448646.85</v>
      </c>
      <c r="AQ155" s="301">
        <f t="shared" ref="AQ155" si="3379">+AR155/$I155</f>
        <v>0</v>
      </c>
      <c r="AR155" s="299">
        <f t="shared" ref="AR155" si="3380">SUBTOTAL(109,AR151:AR154)</f>
        <v>0</v>
      </c>
      <c r="AS155" s="301">
        <f t="shared" ref="AS155" si="3381">+AT155/$I155</f>
        <v>0</v>
      </c>
      <c r="AT155" s="299">
        <f t="shared" ref="AT155" si="3382">SUBTOTAL(109,AT151:AT154)</f>
        <v>0</v>
      </c>
      <c r="AU155" s="301">
        <f t="shared" ref="AU155" si="3383">+AV155/$I155</f>
        <v>0</v>
      </c>
      <c r="AV155" s="299">
        <f t="shared" ref="AV155" si="3384">SUBTOTAL(109,AV151:AV154)</f>
        <v>0</v>
      </c>
      <c r="AW155" s="301">
        <f t="shared" ref="AW155" si="3385">+AX155/$I155</f>
        <v>0</v>
      </c>
      <c r="AX155" s="299">
        <f t="shared" ref="AX155" si="3386">SUBTOTAL(109,AX151:AX154)</f>
        <v>0</v>
      </c>
      <c r="AY155" s="301">
        <f t="shared" ref="AY155" si="3387">+AZ155/$I155</f>
        <v>0</v>
      </c>
      <c r="AZ155" s="299">
        <f t="shared" ref="AZ155" si="3388">SUBTOTAL(109,AZ151:AZ154)</f>
        <v>0</v>
      </c>
      <c r="BA155" s="301">
        <f t="shared" ref="BA155" si="3389">+BB155/$I155</f>
        <v>0</v>
      </c>
      <c r="BB155" s="299">
        <f t="shared" ref="BB155" si="3390">SUBTOTAL(109,BB151:BB154)</f>
        <v>0</v>
      </c>
      <c r="BC155" s="301">
        <f t="shared" ref="BC155" si="3391">+BD155/$I155</f>
        <v>0</v>
      </c>
      <c r="BD155" s="299">
        <f t="shared" ref="BD155" si="3392">SUBTOTAL(109,BD151:BD154)</f>
        <v>0</v>
      </c>
      <c r="BE155" s="301">
        <f t="shared" ref="BE155" si="3393">+BF155/$I155</f>
        <v>0</v>
      </c>
      <c r="BF155" s="299">
        <f t="shared" ref="BF155" si="3394">SUBTOTAL(109,BF151:BF154)</f>
        <v>0</v>
      </c>
      <c r="BG155" s="301">
        <f t="shared" ref="BG155" si="3395">+BH155/$I155</f>
        <v>0</v>
      </c>
      <c r="BH155" s="299">
        <f t="shared" ref="BH155" si="3396">SUBTOTAL(109,BH151:BH154)</f>
        <v>0</v>
      </c>
      <c r="BI155" s="301">
        <f t="shared" ref="BI155" si="3397">+BJ155/$I155</f>
        <v>0</v>
      </c>
      <c r="BJ155" s="299">
        <f t="shared" ref="BJ155" si="3398">SUBTOTAL(109,BJ151:BJ154)</f>
        <v>0</v>
      </c>
      <c r="BK155" s="301">
        <f t="shared" ref="BK155" si="3399">+BL155/$I155</f>
        <v>0</v>
      </c>
      <c r="BL155" s="299">
        <f t="shared" ref="BL155" si="3400">SUBTOTAL(109,BL151:BL154)</f>
        <v>0</v>
      </c>
      <c r="BM155" s="301">
        <f t="shared" ref="BM155" si="3401">+BN155/$I155</f>
        <v>0</v>
      </c>
      <c r="BN155" s="299">
        <f t="shared" ref="BN155" si="3402">SUBTOTAL(109,BN151:BN154)</f>
        <v>0</v>
      </c>
      <c r="BO155" s="301">
        <f t="shared" ref="BO155" si="3403">+BP155/$I155</f>
        <v>0</v>
      </c>
      <c r="BP155" s="299">
        <f t="shared" ref="BP155" si="3404">SUBTOTAL(109,BP151:BP154)</f>
        <v>0</v>
      </c>
      <c r="BQ155" s="301">
        <f t="shared" ref="BQ155" si="3405">+BR155/$I155</f>
        <v>0</v>
      </c>
      <c r="BR155" s="299">
        <f t="shared" ref="BR155" si="3406">SUBTOTAL(109,BR151:BR154)</f>
        <v>0</v>
      </c>
      <c r="BS155" s="301">
        <f t="shared" ref="BS155" si="3407">+BT155/$I155</f>
        <v>0</v>
      </c>
      <c r="BT155" s="299">
        <f t="shared" ref="BT155" si="3408">SUBTOTAL(109,BT151:BT154)</f>
        <v>0</v>
      </c>
      <c r="BU155" s="301">
        <f t="shared" ref="BU155" si="3409">+BV155/$I155</f>
        <v>0</v>
      </c>
      <c r="BV155" s="299">
        <f t="shared" ref="BV155" si="3410">SUBTOTAL(109,BV151:BV154)</f>
        <v>0</v>
      </c>
      <c r="BW155" s="301">
        <f t="shared" ref="BW155" si="3411">+BX155/$I155</f>
        <v>0</v>
      </c>
      <c r="BX155" s="299">
        <f t="shared" ref="BX155" si="3412">SUBTOTAL(109,BX151:BX154)</f>
        <v>0</v>
      </c>
      <c r="BY155" s="301">
        <f t="shared" ref="BY155" si="3413">+BZ155/$I155</f>
        <v>0</v>
      </c>
      <c r="BZ155" s="299">
        <f t="shared" ref="BZ155" si="3414">SUBTOTAL(109,BZ151:BZ154)</f>
        <v>0</v>
      </c>
      <c r="CA155" s="235">
        <f>+CB155/I155</f>
        <v>0.99999998462042083</v>
      </c>
      <c r="CB155" s="234">
        <f>SUBTOTAL(109,CB151:CB154)</f>
        <v>3901277</v>
      </c>
      <c r="CC155" s="188">
        <f t="shared" si="2885"/>
        <v>5.9999999590218067E-2</v>
      </c>
    </row>
    <row r="156" spans="1:81" s="118" customFormat="1" ht="15.6" customHeight="1">
      <c r="A156" s="321" t="s">
        <v>286</v>
      </c>
      <c r="B156" s="616" t="s">
        <v>728</v>
      </c>
      <c r="C156" s="617"/>
      <c r="D156" s="617"/>
      <c r="E156" s="617"/>
      <c r="F156" s="368"/>
      <c r="G156" s="368"/>
      <c r="H156" s="368"/>
      <c r="I156" s="369"/>
      <c r="J156" s="233"/>
      <c r="K156" s="262"/>
      <c r="L156" s="263"/>
      <c r="M156" s="262"/>
      <c r="N156" s="263"/>
      <c r="O156" s="262"/>
      <c r="P156" s="263"/>
      <c r="Q156" s="262"/>
      <c r="R156" s="263"/>
      <c r="S156" s="262"/>
      <c r="T156" s="263"/>
      <c r="U156" s="262"/>
      <c r="V156" s="263"/>
      <c r="W156" s="264"/>
      <c r="X156" s="263"/>
      <c r="Y156" s="264"/>
      <c r="Z156" s="263"/>
      <c r="AA156" s="265"/>
      <c r="AB156" s="263"/>
      <c r="AC156" s="265"/>
      <c r="AD156" s="263"/>
      <c r="AE156" s="265"/>
      <c r="AF156" s="263"/>
      <c r="AG156" s="266"/>
      <c r="AH156" s="263"/>
      <c r="AI156" s="265"/>
      <c r="AJ156" s="263"/>
      <c r="AK156" s="265"/>
      <c r="AL156" s="263"/>
      <c r="AM156" s="265"/>
      <c r="AN156" s="263"/>
      <c r="AO156" s="265"/>
      <c r="AP156" s="263"/>
      <c r="AQ156" s="265"/>
      <c r="AR156" s="263"/>
      <c r="AS156" s="265"/>
      <c r="AT156" s="263"/>
      <c r="AU156" s="265"/>
      <c r="AV156" s="263"/>
      <c r="AW156" s="265"/>
      <c r="AX156" s="263"/>
      <c r="AY156" s="265"/>
      <c r="AZ156" s="263"/>
      <c r="BA156" s="265"/>
      <c r="BB156" s="263"/>
      <c r="BC156" s="265"/>
      <c r="BD156" s="263"/>
      <c r="BE156" s="264"/>
      <c r="BF156" s="263"/>
      <c r="BG156" s="265"/>
      <c r="BH156" s="263"/>
      <c r="BI156" s="264"/>
      <c r="BJ156" s="263"/>
      <c r="BK156" s="267"/>
      <c r="BL156" s="263"/>
      <c r="BM156" s="267"/>
      <c r="BN156" s="263"/>
      <c r="BO156" s="267"/>
      <c r="BP156" s="263"/>
      <c r="BQ156" s="267"/>
      <c r="BR156" s="263"/>
      <c r="BS156" s="267"/>
      <c r="BT156" s="263"/>
      <c r="BU156" s="268"/>
      <c r="BV156" s="263"/>
      <c r="BW156" s="268"/>
      <c r="BX156" s="263"/>
      <c r="BY156" s="268"/>
      <c r="BZ156" s="263"/>
      <c r="CA156" s="505">
        <f t="shared" si="2721"/>
        <v>0</v>
      </c>
      <c r="CB156" s="504">
        <f t="shared" si="2722"/>
        <v>0</v>
      </c>
      <c r="CC156" s="171">
        <f t="shared" si="2885"/>
        <v>0</v>
      </c>
    </row>
    <row r="157" spans="1:81" s="118" customFormat="1" ht="31.5" customHeight="1">
      <c r="A157" s="279" t="s">
        <v>287</v>
      </c>
      <c r="B157" s="315" t="s">
        <v>162</v>
      </c>
      <c r="C157" s="316"/>
      <c r="D157" s="291">
        <v>93187</v>
      </c>
      <c r="E157" s="388" t="s">
        <v>915</v>
      </c>
      <c r="F157" s="281" t="s">
        <v>63</v>
      </c>
      <c r="G157" s="313">
        <v>8386.25</v>
      </c>
      <c r="H157" s="387">
        <v>45.12</v>
      </c>
      <c r="I157" s="293">
        <v>378387.6</v>
      </c>
      <c r="J157" s="275">
        <f>+I157/$I$467</f>
        <v>4.8624922208465766E-3</v>
      </c>
      <c r="K157" s="262"/>
      <c r="L157" s="263">
        <f t="shared" ref="L157:BZ157" si="3415">ROUND(K157*$I157,2)</f>
        <v>0</v>
      </c>
      <c r="M157" s="262"/>
      <c r="N157" s="263">
        <f t="shared" si="3415"/>
        <v>0</v>
      </c>
      <c r="O157" s="262"/>
      <c r="P157" s="263">
        <f t="shared" si="3415"/>
        <v>0</v>
      </c>
      <c r="Q157" s="262"/>
      <c r="R157" s="263">
        <f t="shared" si="3415"/>
        <v>0</v>
      </c>
      <c r="S157" s="262"/>
      <c r="T157" s="263">
        <f t="shared" si="3415"/>
        <v>0</v>
      </c>
      <c r="U157" s="262"/>
      <c r="V157" s="263">
        <f t="shared" si="3415"/>
        <v>0</v>
      </c>
      <c r="W157" s="264"/>
      <c r="X157" s="263">
        <f t="shared" si="3415"/>
        <v>0</v>
      </c>
      <c r="Y157" s="264"/>
      <c r="Z157" s="263">
        <f t="shared" si="3415"/>
        <v>0</v>
      </c>
      <c r="AA157" s="265"/>
      <c r="AB157" s="263">
        <f t="shared" si="3415"/>
        <v>0</v>
      </c>
      <c r="AC157" s="265"/>
      <c r="AD157" s="263">
        <f t="shared" si="3415"/>
        <v>0</v>
      </c>
      <c r="AE157" s="265"/>
      <c r="AF157" s="263">
        <f t="shared" si="3415"/>
        <v>0</v>
      </c>
      <c r="AG157" s="266">
        <v>0.1</v>
      </c>
      <c r="AH157" s="263">
        <f t="shared" si="3415"/>
        <v>37838.76</v>
      </c>
      <c r="AI157" s="383">
        <v>0.1</v>
      </c>
      <c r="AJ157" s="263">
        <f t="shared" si="3415"/>
        <v>37838.76</v>
      </c>
      <c r="AK157" s="383">
        <v>0.1</v>
      </c>
      <c r="AL157" s="263">
        <f t="shared" si="3415"/>
        <v>37838.76</v>
      </c>
      <c r="AM157" s="383">
        <v>0.1</v>
      </c>
      <c r="AN157" s="263">
        <f t="shared" si="3415"/>
        <v>37838.76</v>
      </c>
      <c r="AO157" s="383">
        <v>0.1</v>
      </c>
      <c r="AP157" s="263">
        <f t="shared" si="3415"/>
        <v>37838.76</v>
      </c>
      <c r="AQ157" s="383">
        <v>0.1</v>
      </c>
      <c r="AR157" s="263">
        <f t="shared" si="3415"/>
        <v>37838.76</v>
      </c>
      <c r="AS157" s="383">
        <v>0.1</v>
      </c>
      <c r="AT157" s="263">
        <f t="shared" si="3415"/>
        <v>37838.76</v>
      </c>
      <c r="AU157" s="265"/>
      <c r="AV157" s="263">
        <f t="shared" si="3415"/>
        <v>0</v>
      </c>
      <c r="AW157" s="265"/>
      <c r="AX157" s="263">
        <f t="shared" si="3415"/>
        <v>0</v>
      </c>
      <c r="AY157" s="265"/>
      <c r="AZ157" s="263">
        <f t="shared" si="3415"/>
        <v>0</v>
      </c>
      <c r="BA157" s="265"/>
      <c r="BB157" s="263">
        <f t="shared" si="3415"/>
        <v>0</v>
      </c>
      <c r="BC157" s="265"/>
      <c r="BD157" s="263">
        <f t="shared" si="3415"/>
        <v>0</v>
      </c>
      <c r="BE157" s="264"/>
      <c r="BF157" s="263">
        <f t="shared" si="3415"/>
        <v>0</v>
      </c>
      <c r="BG157" s="265"/>
      <c r="BH157" s="263">
        <f t="shared" si="3415"/>
        <v>0</v>
      </c>
      <c r="BI157" s="264"/>
      <c r="BJ157" s="263">
        <f t="shared" si="3415"/>
        <v>0</v>
      </c>
      <c r="BK157" s="391">
        <v>0.1</v>
      </c>
      <c r="BL157" s="263">
        <f t="shared" si="3415"/>
        <v>37838.76</v>
      </c>
      <c r="BM157" s="391">
        <v>0.1</v>
      </c>
      <c r="BN157" s="263">
        <f t="shared" si="3415"/>
        <v>37838.76</v>
      </c>
      <c r="BO157" s="391">
        <v>0.1</v>
      </c>
      <c r="BP157" s="263">
        <f t="shared" si="3415"/>
        <v>37838.76</v>
      </c>
      <c r="BQ157" s="267"/>
      <c r="BR157" s="263">
        <f t="shared" si="3415"/>
        <v>0</v>
      </c>
      <c r="BS157" s="267"/>
      <c r="BT157" s="263">
        <f t="shared" si="3415"/>
        <v>0</v>
      </c>
      <c r="BU157" s="268"/>
      <c r="BV157" s="263">
        <f t="shared" si="3415"/>
        <v>0</v>
      </c>
      <c r="BW157" s="268"/>
      <c r="BX157" s="263">
        <f t="shared" si="3415"/>
        <v>0</v>
      </c>
      <c r="BY157" s="268"/>
      <c r="BZ157" s="263">
        <f t="shared" si="3415"/>
        <v>0</v>
      </c>
      <c r="CA157" s="505">
        <f>+BY157+BW157+BU157+BS157+BQ157+BO157+BM157+BK157+BI157+BG157+BE157+BC157+BA157+AY157+AW157+AU157+AS157+AQ157+AO157+AM157+AK157+AI157+AG157+AE157+AC157+AA157+Y157+W157+U157+S157+Q157+O157+M157+K157</f>
        <v>0.99999999999999989</v>
      </c>
      <c r="CB157" s="504">
        <f>+BZ157+BX157+BV157+BT157+BR157+BP157+BN157+BL157+BJ157+BH157+BF157+BD157+BB157+AZ157+AX157+AV157+AT157+AR157+AP157+AN157+AL157+AJ157+AH157+AF157+AD157+AB157+Z157+X157+V157+T157+R157+P157+N157+L157</f>
        <v>378387.60000000003</v>
      </c>
      <c r="CC157" s="171">
        <f t="shared" si="2885"/>
        <v>0</v>
      </c>
    </row>
    <row r="158" spans="1:81" s="187" customFormat="1" ht="15.6" customHeight="1">
      <c r="A158" s="295"/>
      <c r="B158" s="296"/>
      <c r="C158" s="297"/>
      <c r="D158" s="297"/>
      <c r="E158" s="295" t="s">
        <v>1298</v>
      </c>
      <c r="F158" s="297"/>
      <c r="G158" s="297"/>
      <c r="H158" s="298"/>
      <c r="I158" s="299">
        <f>SUBTOTAL(109,I157)</f>
        <v>378387.6</v>
      </c>
      <c r="J158" s="320"/>
      <c r="K158" s="301">
        <f>+L158/$I158</f>
        <v>0</v>
      </c>
      <c r="L158" s="299">
        <f>SUBTOTAL(109,L157)</f>
        <v>0</v>
      </c>
      <c r="M158" s="301">
        <f t="shared" ref="M158" si="3416">+N158/$I158</f>
        <v>0</v>
      </c>
      <c r="N158" s="299">
        <f t="shared" ref="N158" si="3417">SUBTOTAL(109,N157)</f>
        <v>0</v>
      </c>
      <c r="O158" s="301">
        <f t="shared" ref="O158" si="3418">+P158/$I158</f>
        <v>0</v>
      </c>
      <c r="P158" s="299">
        <f t="shared" ref="P158" si="3419">SUBTOTAL(109,P157)</f>
        <v>0</v>
      </c>
      <c r="Q158" s="301">
        <f t="shared" ref="Q158" si="3420">+R158/$I158</f>
        <v>0</v>
      </c>
      <c r="R158" s="299">
        <f t="shared" ref="R158" si="3421">SUBTOTAL(109,R157)</f>
        <v>0</v>
      </c>
      <c r="S158" s="301">
        <f t="shared" ref="S158" si="3422">+T158/$I158</f>
        <v>0</v>
      </c>
      <c r="T158" s="299">
        <f t="shared" ref="T158" si="3423">SUBTOTAL(109,T157)</f>
        <v>0</v>
      </c>
      <c r="U158" s="301">
        <f t="shared" ref="U158" si="3424">+V158/$I158</f>
        <v>0</v>
      </c>
      <c r="V158" s="299">
        <f t="shared" ref="V158" si="3425">SUBTOTAL(109,V157)</f>
        <v>0</v>
      </c>
      <c r="W158" s="301">
        <f t="shared" ref="W158" si="3426">+X158/$I158</f>
        <v>0</v>
      </c>
      <c r="X158" s="299">
        <f t="shared" ref="X158" si="3427">SUBTOTAL(109,X157)</f>
        <v>0</v>
      </c>
      <c r="Y158" s="301">
        <f t="shared" ref="Y158" si="3428">+Z158/$I158</f>
        <v>0</v>
      </c>
      <c r="Z158" s="299">
        <f t="shared" ref="Z158" si="3429">SUBTOTAL(109,Z157)</f>
        <v>0</v>
      </c>
      <c r="AA158" s="301">
        <f t="shared" ref="AA158" si="3430">+AB158/$I158</f>
        <v>0</v>
      </c>
      <c r="AB158" s="299">
        <f t="shared" ref="AB158" si="3431">SUBTOTAL(109,AB157)</f>
        <v>0</v>
      </c>
      <c r="AC158" s="301">
        <f t="shared" ref="AC158" si="3432">+AD158/$I158</f>
        <v>0</v>
      </c>
      <c r="AD158" s="299">
        <f t="shared" ref="AD158" si="3433">SUBTOTAL(109,AD157)</f>
        <v>0</v>
      </c>
      <c r="AE158" s="301">
        <f t="shared" ref="AE158" si="3434">+AF158/$I158</f>
        <v>0</v>
      </c>
      <c r="AF158" s="299">
        <f t="shared" ref="AF158" si="3435">SUBTOTAL(109,AF157)</f>
        <v>0</v>
      </c>
      <c r="AG158" s="301">
        <f t="shared" ref="AG158" si="3436">+AH158/$I158</f>
        <v>0.1</v>
      </c>
      <c r="AH158" s="299">
        <f t="shared" ref="AH158" si="3437">SUBTOTAL(109,AH157)</f>
        <v>37838.76</v>
      </c>
      <c r="AI158" s="301">
        <f t="shared" ref="AI158" si="3438">+AJ158/$I158</f>
        <v>0.1</v>
      </c>
      <c r="AJ158" s="299">
        <f t="shared" ref="AJ158" si="3439">SUBTOTAL(109,AJ157)</f>
        <v>37838.76</v>
      </c>
      <c r="AK158" s="301">
        <f t="shared" ref="AK158" si="3440">+AL158/$I158</f>
        <v>0.1</v>
      </c>
      <c r="AL158" s="299">
        <f t="shared" ref="AL158" si="3441">SUBTOTAL(109,AL157)</f>
        <v>37838.76</v>
      </c>
      <c r="AM158" s="301">
        <f t="shared" ref="AM158" si="3442">+AN158/$I158</f>
        <v>0.1</v>
      </c>
      <c r="AN158" s="299">
        <f t="shared" ref="AN158" si="3443">SUBTOTAL(109,AN157)</f>
        <v>37838.76</v>
      </c>
      <c r="AO158" s="301">
        <f t="shared" ref="AO158" si="3444">+AP158/$I158</f>
        <v>0.1</v>
      </c>
      <c r="AP158" s="299">
        <f t="shared" ref="AP158" si="3445">SUBTOTAL(109,AP157)</f>
        <v>37838.76</v>
      </c>
      <c r="AQ158" s="301">
        <f t="shared" ref="AQ158" si="3446">+AR158/$I158</f>
        <v>0.1</v>
      </c>
      <c r="AR158" s="299">
        <f t="shared" ref="AR158" si="3447">SUBTOTAL(109,AR157)</f>
        <v>37838.76</v>
      </c>
      <c r="AS158" s="301">
        <f t="shared" ref="AS158" si="3448">+AT158/$I158</f>
        <v>0.1</v>
      </c>
      <c r="AT158" s="299">
        <f t="shared" ref="AT158" si="3449">SUBTOTAL(109,AT157)</f>
        <v>37838.76</v>
      </c>
      <c r="AU158" s="301">
        <f t="shared" ref="AU158" si="3450">+AV158/$I158</f>
        <v>0</v>
      </c>
      <c r="AV158" s="299">
        <f t="shared" ref="AV158" si="3451">SUBTOTAL(109,AV157)</f>
        <v>0</v>
      </c>
      <c r="AW158" s="301">
        <f t="shared" ref="AW158" si="3452">+AX158/$I158</f>
        <v>0</v>
      </c>
      <c r="AX158" s="299">
        <f t="shared" ref="AX158" si="3453">SUBTOTAL(109,AX157)</f>
        <v>0</v>
      </c>
      <c r="AY158" s="301">
        <f t="shared" ref="AY158" si="3454">+AZ158/$I158</f>
        <v>0</v>
      </c>
      <c r="AZ158" s="299">
        <f t="shared" ref="AZ158" si="3455">SUBTOTAL(109,AZ157)</f>
        <v>0</v>
      </c>
      <c r="BA158" s="301">
        <f t="shared" ref="BA158" si="3456">+BB158/$I158</f>
        <v>0</v>
      </c>
      <c r="BB158" s="299">
        <f t="shared" ref="BB158" si="3457">SUBTOTAL(109,BB157)</f>
        <v>0</v>
      </c>
      <c r="BC158" s="301">
        <f t="shared" ref="BC158" si="3458">+BD158/$I158</f>
        <v>0</v>
      </c>
      <c r="BD158" s="299">
        <f t="shared" ref="BD158" si="3459">SUBTOTAL(109,BD157)</f>
        <v>0</v>
      </c>
      <c r="BE158" s="301">
        <f t="shared" ref="BE158" si="3460">+BF158/$I158</f>
        <v>0</v>
      </c>
      <c r="BF158" s="299">
        <f t="shared" ref="BF158" si="3461">SUBTOTAL(109,BF157)</f>
        <v>0</v>
      </c>
      <c r="BG158" s="301">
        <f t="shared" ref="BG158" si="3462">+BH158/$I158</f>
        <v>0</v>
      </c>
      <c r="BH158" s="299">
        <f t="shared" ref="BH158" si="3463">SUBTOTAL(109,BH157)</f>
        <v>0</v>
      </c>
      <c r="BI158" s="301">
        <f t="shared" ref="BI158" si="3464">+BJ158/$I158</f>
        <v>0</v>
      </c>
      <c r="BJ158" s="299">
        <f t="shared" ref="BJ158" si="3465">SUBTOTAL(109,BJ157)</f>
        <v>0</v>
      </c>
      <c r="BK158" s="301">
        <f t="shared" ref="BK158" si="3466">+BL158/$I158</f>
        <v>0.1</v>
      </c>
      <c r="BL158" s="299">
        <f t="shared" ref="BL158" si="3467">SUBTOTAL(109,BL157)</f>
        <v>37838.76</v>
      </c>
      <c r="BM158" s="301">
        <f t="shared" ref="BM158" si="3468">+BN158/$I158</f>
        <v>0.1</v>
      </c>
      <c r="BN158" s="299">
        <f t="shared" ref="BN158" si="3469">SUBTOTAL(109,BN157)</f>
        <v>37838.76</v>
      </c>
      <c r="BO158" s="301">
        <f t="shared" ref="BO158" si="3470">+BP158/$I158</f>
        <v>0.1</v>
      </c>
      <c r="BP158" s="299">
        <f t="shared" ref="BP158" si="3471">SUBTOTAL(109,BP157)</f>
        <v>37838.76</v>
      </c>
      <c r="BQ158" s="301">
        <f t="shared" ref="BQ158" si="3472">+BR158/$I158</f>
        <v>0</v>
      </c>
      <c r="BR158" s="299">
        <f t="shared" ref="BR158" si="3473">SUBTOTAL(109,BR157)</f>
        <v>0</v>
      </c>
      <c r="BS158" s="301">
        <f t="shared" ref="BS158" si="3474">+BT158/$I158</f>
        <v>0</v>
      </c>
      <c r="BT158" s="299">
        <f t="shared" ref="BT158" si="3475">SUBTOTAL(109,BT157)</f>
        <v>0</v>
      </c>
      <c r="BU158" s="301">
        <f t="shared" ref="BU158" si="3476">+BV158/$I158</f>
        <v>0</v>
      </c>
      <c r="BV158" s="299">
        <f t="shared" ref="BV158" si="3477">SUBTOTAL(109,BV157)</f>
        <v>0</v>
      </c>
      <c r="BW158" s="301">
        <f t="shared" ref="BW158" si="3478">+BX158/$I158</f>
        <v>0</v>
      </c>
      <c r="BX158" s="299">
        <f t="shared" ref="BX158" si="3479">SUBTOTAL(109,BX157)</f>
        <v>0</v>
      </c>
      <c r="BY158" s="301">
        <f t="shared" ref="BY158" si="3480">+BZ158/$I158</f>
        <v>0</v>
      </c>
      <c r="BZ158" s="299">
        <f t="shared" ref="BZ158" si="3481">SUBTOTAL(109,BZ157)</f>
        <v>0</v>
      </c>
      <c r="CA158" s="235">
        <f>+CB158/I158</f>
        <v>1.0000000000000002</v>
      </c>
      <c r="CB158" s="234">
        <f>SUBTOTAL(109,CB157)</f>
        <v>378387.60000000003</v>
      </c>
      <c r="CC158" s="188">
        <f t="shared" si="2885"/>
        <v>0</v>
      </c>
    </row>
    <row r="159" spans="1:81" s="118" customFormat="1" ht="15.6" customHeight="1">
      <c r="A159" s="321" t="s">
        <v>769</v>
      </c>
      <c r="B159" s="616" t="s">
        <v>774</v>
      </c>
      <c r="C159" s="617"/>
      <c r="D159" s="617"/>
      <c r="E159" s="617"/>
      <c r="F159" s="368"/>
      <c r="G159" s="368"/>
      <c r="H159" s="368"/>
      <c r="I159" s="369"/>
      <c r="J159" s="233"/>
      <c r="K159" s="262"/>
      <c r="L159" s="263"/>
      <c r="M159" s="262"/>
      <c r="N159" s="263"/>
      <c r="O159" s="262"/>
      <c r="P159" s="263"/>
      <c r="Q159" s="262"/>
      <c r="R159" s="263"/>
      <c r="S159" s="262"/>
      <c r="T159" s="263"/>
      <c r="U159" s="262"/>
      <c r="V159" s="263"/>
      <c r="W159" s="264"/>
      <c r="X159" s="263"/>
      <c r="Y159" s="264"/>
      <c r="Z159" s="263"/>
      <c r="AA159" s="265"/>
      <c r="AB159" s="263"/>
      <c r="AC159" s="265"/>
      <c r="AD159" s="263"/>
      <c r="AE159" s="265"/>
      <c r="AF159" s="263"/>
      <c r="AG159" s="266"/>
      <c r="AH159" s="263"/>
      <c r="AI159" s="265"/>
      <c r="AJ159" s="263"/>
      <c r="AK159" s="265"/>
      <c r="AL159" s="263"/>
      <c r="AM159" s="265"/>
      <c r="AN159" s="263"/>
      <c r="AO159" s="265"/>
      <c r="AP159" s="263"/>
      <c r="AQ159" s="265"/>
      <c r="AR159" s="263"/>
      <c r="AS159" s="265"/>
      <c r="AT159" s="263"/>
      <c r="AU159" s="265"/>
      <c r="AV159" s="263"/>
      <c r="AW159" s="265"/>
      <c r="AX159" s="263"/>
      <c r="AY159" s="265"/>
      <c r="AZ159" s="263"/>
      <c r="BA159" s="265"/>
      <c r="BB159" s="263"/>
      <c r="BC159" s="265"/>
      <c r="BD159" s="263"/>
      <c r="BE159" s="264"/>
      <c r="BF159" s="263"/>
      <c r="BG159" s="265"/>
      <c r="BH159" s="263"/>
      <c r="BI159" s="264"/>
      <c r="BJ159" s="263"/>
      <c r="BK159" s="267"/>
      <c r="BL159" s="263"/>
      <c r="BM159" s="267"/>
      <c r="BN159" s="263"/>
      <c r="BO159" s="267"/>
      <c r="BP159" s="263"/>
      <c r="BQ159" s="267"/>
      <c r="BR159" s="263"/>
      <c r="BS159" s="267"/>
      <c r="BT159" s="263"/>
      <c r="BU159" s="268"/>
      <c r="BV159" s="263"/>
      <c r="BW159" s="268"/>
      <c r="BX159" s="263"/>
      <c r="BY159" s="268"/>
      <c r="BZ159" s="263"/>
      <c r="CA159" s="505">
        <f t="shared" si="2721"/>
        <v>0</v>
      </c>
      <c r="CB159" s="504">
        <f t="shared" si="2722"/>
        <v>0</v>
      </c>
      <c r="CC159" s="171">
        <f t="shared" si="2885"/>
        <v>0</v>
      </c>
    </row>
    <row r="160" spans="1:81" s="118" customFormat="1" ht="52.8">
      <c r="A160" s="291" t="s">
        <v>770</v>
      </c>
      <c r="B160" s="315" t="s">
        <v>162</v>
      </c>
      <c r="C160" s="316"/>
      <c r="D160" s="291">
        <v>92524</v>
      </c>
      <c r="E160" s="388" t="s">
        <v>1043</v>
      </c>
      <c r="F160" s="291" t="s">
        <v>186</v>
      </c>
      <c r="G160" s="292">
        <v>1648.67</v>
      </c>
      <c r="H160" s="387">
        <v>20.66</v>
      </c>
      <c r="I160" s="293">
        <v>34061.519999999997</v>
      </c>
      <c r="J160" s="275">
        <f>+I160/$I$467</f>
        <v>4.3770957618645564E-4</v>
      </c>
      <c r="K160" s="262"/>
      <c r="L160" s="263">
        <f t="shared" ref="L160:BZ163" si="3482">ROUND(K160*$I160,2)</f>
        <v>0</v>
      </c>
      <c r="M160" s="262"/>
      <c r="N160" s="263">
        <f t="shared" si="3482"/>
        <v>0</v>
      </c>
      <c r="O160" s="262"/>
      <c r="P160" s="263">
        <f t="shared" si="3482"/>
        <v>0</v>
      </c>
      <c r="Q160" s="262"/>
      <c r="R160" s="263">
        <f t="shared" si="3482"/>
        <v>0</v>
      </c>
      <c r="S160" s="262"/>
      <c r="T160" s="263">
        <f t="shared" si="3482"/>
        <v>0</v>
      </c>
      <c r="U160" s="262"/>
      <c r="V160" s="263">
        <f t="shared" si="3482"/>
        <v>0</v>
      </c>
      <c r="W160" s="264"/>
      <c r="X160" s="263">
        <f t="shared" si="3482"/>
        <v>0</v>
      </c>
      <c r="Y160" s="264"/>
      <c r="Z160" s="263">
        <f t="shared" si="3482"/>
        <v>0</v>
      </c>
      <c r="AA160" s="383">
        <v>0.5</v>
      </c>
      <c r="AB160" s="263">
        <f t="shared" si="3482"/>
        <v>17030.759999999998</v>
      </c>
      <c r="AC160" s="383">
        <v>0.5</v>
      </c>
      <c r="AD160" s="263">
        <f t="shared" si="3482"/>
        <v>17030.759999999998</v>
      </c>
      <c r="AE160" s="265"/>
      <c r="AF160" s="263">
        <f t="shared" si="3482"/>
        <v>0</v>
      </c>
      <c r="AG160" s="266"/>
      <c r="AH160" s="263">
        <f t="shared" si="3482"/>
        <v>0</v>
      </c>
      <c r="AI160" s="265"/>
      <c r="AJ160" s="263">
        <f t="shared" si="3482"/>
        <v>0</v>
      </c>
      <c r="AK160" s="265"/>
      <c r="AL160" s="263">
        <f t="shared" si="3482"/>
        <v>0</v>
      </c>
      <c r="AM160" s="265"/>
      <c r="AN160" s="263">
        <f t="shared" si="3482"/>
        <v>0</v>
      </c>
      <c r="AO160" s="265"/>
      <c r="AP160" s="263">
        <f t="shared" si="3482"/>
        <v>0</v>
      </c>
      <c r="AQ160" s="265"/>
      <c r="AR160" s="263">
        <f t="shared" si="3482"/>
        <v>0</v>
      </c>
      <c r="AS160" s="265"/>
      <c r="AT160" s="263">
        <f t="shared" si="3482"/>
        <v>0</v>
      </c>
      <c r="AU160" s="265"/>
      <c r="AV160" s="263">
        <f t="shared" si="3482"/>
        <v>0</v>
      </c>
      <c r="AW160" s="265"/>
      <c r="AX160" s="263">
        <f t="shared" si="3482"/>
        <v>0</v>
      </c>
      <c r="AY160" s="265"/>
      <c r="AZ160" s="263">
        <f t="shared" si="3482"/>
        <v>0</v>
      </c>
      <c r="BA160" s="265"/>
      <c r="BB160" s="263">
        <f t="shared" si="3482"/>
        <v>0</v>
      </c>
      <c r="BC160" s="265"/>
      <c r="BD160" s="263">
        <f t="shared" si="3482"/>
        <v>0</v>
      </c>
      <c r="BE160" s="264"/>
      <c r="BF160" s="263">
        <f t="shared" si="3482"/>
        <v>0</v>
      </c>
      <c r="BG160" s="265"/>
      <c r="BH160" s="263">
        <f t="shared" si="3482"/>
        <v>0</v>
      </c>
      <c r="BI160" s="264"/>
      <c r="BJ160" s="263">
        <f t="shared" si="3482"/>
        <v>0</v>
      </c>
      <c r="BK160" s="267"/>
      <c r="BL160" s="263">
        <f t="shared" si="3482"/>
        <v>0</v>
      </c>
      <c r="BM160" s="267"/>
      <c r="BN160" s="263">
        <f t="shared" si="3482"/>
        <v>0</v>
      </c>
      <c r="BO160" s="267"/>
      <c r="BP160" s="263">
        <f t="shared" si="3482"/>
        <v>0</v>
      </c>
      <c r="BQ160" s="267"/>
      <c r="BR160" s="263">
        <f t="shared" si="3482"/>
        <v>0</v>
      </c>
      <c r="BS160" s="267"/>
      <c r="BT160" s="263">
        <f t="shared" si="3482"/>
        <v>0</v>
      </c>
      <c r="BU160" s="268"/>
      <c r="BV160" s="263">
        <f t="shared" si="3482"/>
        <v>0</v>
      </c>
      <c r="BW160" s="268"/>
      <c r="BX160" s="263">
        <f t="shared" si="3482"/>
        <v>0</v>
      </c>
      <c r="BY160" s="268"/>
      <c r="BZ160" s="263">
        <f t="shared" si="3482"/>
        <v>0</v>
      </c>
      <c r="CA160" s="505">
        <f t="shared" si="2721"/>
        <v>1</v>
      </c>
      <c r="CB160" s="504">
        <f t="shared" si="2722"/>
        <v>34061.519999999997</v>
      </c>
      <c r="CC160" s="171">
        <f t="shared" si="2885"/>
        <v>0</v>
      </c>
    </row>
    <row r="161" spans="1:81" s="118" customFormat="1" ht="52.8">
      <c r="A161" s="291" t="s">
        <v>771</v>
      </c>
      <c r="B161" s="315" t="s">
        <v>162</v>
      </c>
      <c r="C161" s="316"/>
      <c r="D161" s="291">
        <v>92770</v>
      </c>
      <c r="E161" s="290" t="s">
        <v>727</v>
      </c>
      <c r="F161" s="291" t="s">
        <v>254</v>
      </c>
      <c r="G161" s="292">
        <v>9639.2800000000007</v>
      </c>
      <c r="H161" s="292">
        <v>5.86</v>
      </c>
      <c r="I161" s="293">
        <v>56486.18</v>
      </c>
      <c r="J161" s="275">
        <f>+I161/$I$467</f>
        <v>7.2587899507103176E-4</v>
      </c>
      <c r="K161" s="262"/>
      <c r="L161" s="263">
        <f t="shared" si="3482"/>
        <v>0</v>
      </c>
      <c r="M161" s="262"/>
      <c r="N161" s="263">
        <f t="shared" si="3482"/>
        <v>0</v>
      </c>
      <c r="O161" s="262"/>
      <c r="P161" s="263">
        <f t="shared" si="3482"/>
        <v>0</v>
      </c>
      <c r="Q161" s="262"/>
      <c r="R161" s="263">
        <f t="shared" si="3482"/>
        <v>0</v>
      </c>
      <c r="S161" s="262"/>
      <c r="T161" s="263">
        <f t="shared" si="3482"/>
        <v>0</v>
      </c>
      <c r="U161" s="262"/>
      <c r="V161" s="263">
        <f t="shared" si="3482"/>
        <v>0</v>
      </c>
      <c r="W161" s="264"/>
      <c r="X161" s="263">
        <f t="shared" si="3482"/>
        <v>0</v>
      </c>
      <c r="Y161" s="264"/>
      <c r="Z161" s="263">
        <f t="shared" si="3482"/>
        <v>0</v>
      </c>
      <c r="AA161" s="383">
        <v>0.5</v>
      </c>
      <c r="AB161" s="263">
        <f t="shared" si="3482"/>
        <v>28243.09</v>
      </c>
      <c r="AC161" s="383">
        <v>0.5</v>
      </c>
      <c r="AD161" s="263">
        <f t="shared" si="3482"/>
        <v>28243.09</v>
      </c>
      <c r="AE161" s="265"/>
      <c r="AF161" s="263">
        <f t="shared" si="3482"/>
        <v>0</v>
      </c>
      <c r="AG161" s="266"/>
      <c r="AH161" s="263">
        <f t="shared" si="3482"/>
        <v>0</v>
      </c>
      <c r="AI161" s="265"/>
      <c r="AJ161" s="263">
        <f t="shared" si="3482"/>
        <v>0</v>
      </c>
      <c r="AK161" s="265"/>
      <c r="AL161" s="263">
        <f t="shared" si="3482"/>
        <v>0</v>
      </c>
      <c r="AM161" s="265"/>
      <c r="AN161" s="263">
        <f t="shared" si="3482"/>
        <v>0</v>
      </c>
      <c r="AO161" s="265"/>
      <c r="AP161" s="263">
        <f t="shared" si="3482"/>
        <v>0</v>
      </c>
      <c r="AQ161" s="265"/>
      <c r="AR161" s="263">
        <f t="shared" si="3482"/>
        <v>0</v>
      </c>
      <c r="AS161" s="265"/>
      <c r="AT161" s="263">
        <f t="shared" si="3482"/>
        <v>0</v>
      </c>
      <c r="AU161" s="265"/>
      <c r="AV161" s="263">
        <f t="shared" si="3482"/>
        <v>0</v>
      </c>
      <c r="AW161" s="265"/>
      <c r="AX161" s="263">
        <f t="shared" si="3482"/>
        <v>0</v>
      </c>
      <c r="AY161" s="265"/>
      <c r="AZ161" s="263">
        <f t="shared" si="3482"/>
        <v>0</v>
      </c>
      <c r="BA161" s="265"/>
      <c r="BB161" s="263">
        <f t="shared" si="3482"/>
        <v>0</v>
      </c>
      <c r="BC161" s="265"/>
      <c r="BD161" s="263">
        <f t="shared" si="3482"/>
        <v>0</v>
      </c>
      <c r="BE161" s="264"/>
      <c r="BF161" s="263">
        <f t="shared" si="3482"/>
        <v>0</v>
      </c>
      <c r="BG161" s="265"/>
      <c r="BH161" s="263">
        <f t="shared" si="3482"/>
        <v>0</v>
      </c>
      <c r="BI161" s="264"/>
      <c r="BJ161" s="263">
        <f t="shared" si="3482"/>
        <v>0</v>
      </c>
      <c r="BK161" s="267"/>
      <c r="BL161" s="263">
        <f t="shared" si="3482"/>
        <v>0</v>
      </c>
      <c r="BM161" s="267"/>
      <c r="BN161" s="263">
        <f t="shared" si="3482"/>
        <v>0</v>
      </c>
      <c r="BO161" s="267"/>
      <c r="BP161" s="263">
        <f t="shared" si="3482"/>
        <v>0</v>
      </c>
      <c r="BQ161" s="267"/>
      <c r="BR161" s="263">
        <f t="shared" si="3482"/>
        <v>0</v>
      </c>
      <c r="BS161" s="267"/>
      <c r="BT161" s="263">
        <f t="shared" si="3482"/>
        <v>0</v>
      </c>
      <c r="BU161" s="268"/>
      <c r="BV161" s="263">
        <f t="shared" si="3482"/>
        <v>0</v>
      </c>
      <c r="BW161" s="268"/>
      <c r="BX161" s="263">
        <f t="shared" si="3482"/>
        <v>0</v>
      </c>
      <c r="BY161" s="268"/>
      <c r="BZ161" s="263">
        <f t="shared" si="3482"/>
        <v>0</v>
      </c>
      <c r="CA161" s="505">
        <f t="shared" si="2721"/>
        <v>1</v>
      </c>
      <c r="CB161" s="504">
        <f t="shared" si="2722"/>
        <v>56486.18</v>
      </c>
      <c r="CC161" s="171">
        <f t="shared" si="2885"/>
        <v>0</v>
      </c>
    </row>
    <row r="162" spans="1:81" s="118" customFormat="1" ht="52.8">
      <c r="A162" s="291" t="s">
        <v>772</v>
      </c>
      <c r="B162" s="315" t="s">
        <v>162</v>
      </c>
      <c r="C162" s="316"/>
      <c r="D162" s="291">
        <v>92771</v>
      </c>
      <c r="E162" s="290" t="s">
        <v>726</v>
      </c>
      <c r="F162" s="291" t="s">
        <v>254</v>
      </c>
      <c r="G162" s="292">
        <v>14458.92</v>
      </c>
      <c r="H162" s="292">
        <v>4.71</v>
      </c>
      <c r="I162" s="293">
        <v>68101.509999999995</v>
      </c>
      <c r="J162" s="275">
        <f>+I162/$I$467</f>
        <v>8.7514247983524129E-4</v>
      </c>
      <c r="K162" s="262"/>
      <c r="L162" s="263">
        <f t="shared" si="3482"/>
        <v>0</v>
      </c>
      <c r="M162" s="262"/>
      <c r="N162" s="263">
        <f t="shared" si="3482"/>
        <v>0</v>
      </c>
      <c r="O162" s="262"/>
      <c r="P162" s="263">
        <f t="shared" si="3482"/>
        <v>0</v>
      </c>
      <c r="Q162" s="262"/>
      <c r="R162" s="263">
        <f t="shared" si="3482"/>
        <v>0</v>
      </c>
      <c r="S162" s="262"/>
      <c r="T162" s="263">
        <f t="shared" si="3482"/>
        <v>0</v>
      </c>
      <c r="U162" s="262"/>
      <c r="V162" s="263">
        <f t="shared" si="3482"/>
        <v>0</v>
      </c>
      <c r="W162" s="264"/>
      <c r="X162" s="263">
        <f t="shared" si="3482"/>
        <v>0</v>
      </c>
      <c r="Y162" s="264"/>
      <c r="Z162" s="263">
        <f t="shared" si="3482"/>
        <v>0</v>
      </c>
      <c r="AA162" s="383">
        <v>0.5</v>
      </c>
      <c r="AB162" s="263">
        <f t="shared" si="3482"/>
        <v>34050.76</v>
      </c>
      <c r="AC162" s="383">
        <v>0.5</v>
      </c>
      <c r="AD162" s="263">
        <f t="shared" si="3482"/>
        <v>34050.76</v>
      </c>
      <c r="AE162" s="265"/>
      <c r="AF162" s="263">
        <f t="shared" si="3482"/>
        <v>0</v>
      </c>
      <c r="AG162" s="266"/>
      <c r="AH162" s="263">
        <f t="shared" si="3482"/>
        <v>0</v>
      </c>
      <c r="AI162" s="265"/>
      <c r="AJ162" s="263">
        <f t="shared" si="3482"/>
        <v>0</v>
      </c>
      <c r="AK162" s="265"/>
      <c r="AL162" s="263">
        <f t="shared" si="3482"/>
        <v>0</v>
      </c>
      <c r="AM162" s="265"/>
      <c r="AN162" s="263">
        <f t="shared" si="3482"/>
        <v>0</v>
      </c>
      <c r="AO162" s="265"/>
      <c r="AP162" s="263">
        <f t="shared" si="3482"/>
        <v>0</v>
      </c>
      <c r="AQ162" s="265"/>
      <c r="AR162" s="263">
        <f t="shared" si="3482"/>
        <v>0</v>
      </c>
      <c r="AS162" s="265"/>
      <c r="AT162" s="263">
        <f t="shared" si="3482"/>
        <v>0</v>
      </c>
      <c r="AU162" s="265"/>
      <c r="AV162" s="263">
        <f t="shared" si="3482"/>
        <v>0</v>
      </c>
      <c r="AW162" s="265"/>
      <c r="AX162" s="263">
        <f t="shared" si="3482"/>
        <v>0</v>
      </c>
      <c r="AY162" s="265"/>
      <c r="AZ162" s="263">
        <f t="shared" si="3482"/>
        <v>0</v>
      </c>
      <c r="BA162" s="265"/>
      <c r="BB162" s="263">
        <f t="shared" si="3482"/>
        <v>0</v>
      </c>
      <c r="BC162" s="265"/>
      <c r="BD162" s="263">
        <f t="shared" si="3482"/>
        <v>0</v>
      </c>
      <c r="BE162" s="264"/>
      <c r="BF162" s="263">
        <f t="shared" si="3482"/>
        <v>0</v>
      </c>
      <c r="BG162" s="265"/>
      <c r="BH162" s="263">
        <f t="shared" si="3482"/>
        <v>0</v>
      </c>
      <c r="BI162" s="264"/>
      <c r="BJ162" s="263">
        <f t="shared" si="3482"/>
        <v>0</v>
      </c>
      <c r="BK162" s="267"/>
      <c r="BL162" s="263">
        <f t="shared" si="3482"/>
        <v>0</v>
      </c>
      <c r="BM162" s="267"/>
      <c r="BN162" s="263">
        <f t="shared" si="3482"/>
        <v>0</v>
      </c>
      <c r="BO162" s="267"/>
      <c r="BP162" s="263">
        <f t="shared" si="3482"/>
        <v>0</v>
      </c>
      <c r="BQ162" s="267"/>
      <c r="BR162" s="263">
        <f t="shared" si="3482"/>
        <v>0</v>
      </c>
      <c r="BS162" s="267"/>
      <c r="BT162" s="263">
        <f t="shared" si="3482"/>
        <v>0</v>
      </c>
      <c r="BU162" s="268"/>
      <c r="BV162" s="263">
        <f t="shared" si="3482"/>
        <v>0</v>
      </c>
      <c r="BW162" s="268"/>
      <c r="BX162" s="263">
        <f t="shared" si="3482"/>
        <v>0</v>
      </c>
      <c r="BY162" s="268"/>
      <c r="BZ162" s="263">
        <f t="shared" si="3482"/>
        <v>0</v>
      </c>
      <c r="CA162" s="505">
        <f t="shared" si="2721"/>
        <v>1</v>
      </c>
      <c r="CB162" s="504">
        <f t="shared" si="2722"/>
        <v>68101.52</v>
      </c>
      <c r="CC162" s="171">
        <f t="shared" si="2885"/>
        <v>-1.0000000009313226E-2</v>
      </c>
    </row>
    <row r="163" spans="1:81" s="118" customFormat="1" ht="66">
      <c r="A163" s="291" t="s">
        <v>773</v>
      </c>
      <c r="B163" s="315" t="s">
        <v>162</v>
      </c>
      <c r="C163" s="316"/>
      <c r="D163" s="291">
        <v>92726</v>
      </c>
      <c r="E163" s="290" t="s">
        <v>914</v>
      </c>
      <c r="F163" s="316" t="s">
        <v>210</v>
      </c>
      <c r="G163" s="292">
        <v>324.11</v>
      </c>
      <c r="H163" s="387">
        <v>380.37</v>
      </c>
      <c r="I163" s="293">
        <v>123281.72</v>
      </c>
      <c r="J163" s="275">
        <f>+I163/$I$467</f>
        <v>1.584239030223469E-3</v>
      </c>
      <c r="K163" s="262"/>
      <c r="L163" s="263">
        <f t="shared" si="3482"/>
        <v>0</v>
      </c>
      <c r="M163" s="262"/>
      <c r="N163" s="263">
        <f t="shared" si="3482"/>
        <v>0</v>
      </c>
      <c r="O163" s="262"/>
      <c r="P163" s="263">
        <f t="shared" si="3482"/>
        <v>0</v>
      </c>
      <c r="Q163" s="262"/>
      <c r="R163" s="263">
        <f t="shared" si="3482"/>
        <v>0</v>
      </c>
      <c r="S163" s="262"/>
      <c r="T163" s="263">
        <f t="shared" si="3482"/>
        <v>0</v>
      </c>
      <c r="U163" s="262"/>
      <c r="V163" s="263">
        <f t="shared" si="3482"/>
        <v>0</v>
      </c>
      <c r="W163" s="264"/>
      <c r="X163" s="263">
        <f t="shared" si="3482"/>
        <v>0</v>
      </c>
      <c r="Y163" s="264"/>
      <c r="Z163" s="263">
        <f t="shared" si="3482"/>
        <v>0</v>
      </c>
      <c r="AA163" s="383">
        <v>0.5</v>
      </c>
      <c r="AB163" s="263">
        <f t="shared" si="3482"/>
        <v>61640.86</v>
      </c>
      <c r="AC163" s="383">
        <v>0.5</v>
      </c>
      <c r="AD163" s="263">
        <f t="shared" si="3482"/>
        <v>61640.86</v>
      </c>
      <c r="AE163" s="265"/>
      <c r="AF163" s="263">
        <f t="shared" si="3482"/>
        <v>0</v>
      </c>
      <c r="AG163" s="266"/>
      <c r="AH163" s="263">
        <f t="shared" si="3482"/>
        <v>0</v>
      </c>
      <c r="AI163" s="265"/>
      <c r="AJ163" s="263">
        <f t="shared" si="3482"/>
        <v>0</v>
      </c>
      <c r="AK163" s="265"/>
      <c r="AL163" s="263">
        <f t="shared" si="3482"/>
        <v>0</v>
      </c>
      <c r="AM163" s="265"/>
      <c r="AN163" s="263">
        <f t="shared" si="3482"/>
        <v>0</v>
      </c>
      <c r="AO163" s="265"/>
      <c r="AP163" s="263">
        <f t="shared" si="3482"/>
        <v>0</v>
      </c>
      <c r="AQ163" s="265"/>
      <c r="AR163" s="263">
        <f t="shared" si="3482"/>
        <v>0</v>
      </c>
      <c r="AS163" s="265"/>
      <c r="AT163" s="263">
        <f t="shared" si="3482"/>
        <v>0</v>
      </c>
      <c r="AU163" s="265"/>
      <c r="AV163" s="263">
        <f t="shared" si="3482"/>
        <v>0</v>
      </c>
      <c r="AW163" s="265"/>
      <c r="AX163" s="263">
        <f t="shared" si="3482"/>
        <v>0</v>
      </c>
      <c r="AY163" s="265"/>
      <c r="AZ163" s="263">
        <f t="shared" si="3482"/>
        <v>0</v>
      </c>
      <c r="BA163" s="265"/>
      <c r="BB163" s="263">
        <f t="shared" si="3482"/>
        <v>0</v>
      </c>
      <c r="BC163" s="265"/>
      <c r="BD163" s="263">
        <f t="shared" si="3482"/>
        <v>0</v>
      </c>
      <c r="BE163" s="264"/>
      <c r="BF163" s="263">
        <f t="shared" si="3482"/>
        <v>0</v>
      </c>
      <c r="BG163" s="265"/>
      <c r="BH163" s="263">
        <f t="shared" si="3482"/>
        <v>0</v>
      </c>
      <c r="BI163" s="264"/>
      <c r="BJ163" s="263">
        <f t="shared" si="3482"/>
        <v>0</v>
      </c>
      <c r="BK163" s="267"/>
      <c r="BL163" s="263">
        <f t="shared" si="3482"/>
        <v>0</v>
      </c>
      <c r="BM163" s="267"/>
      <c r="BN163" s="263">
        <f t="shared" si="3482"/>
        <v>0</v>
      </c>
      <c r="BO163" s="267"/>
      <c r="BP163" s="263">
        <f t="shared" si="3482"/>
        <v>0</v>
      </c>
      <c r="BQ163" s="267"/>
      <c r="BR163" s="263">
        <f t="shared" si="3482"/>
        <v>0</v>
      </c>
      <c r="BS163" s="267"/>
      <c r="BT163" s="263">
        <f t="shared" si="3482"/>
        <v>0</v>
      </c>
      <c r="BU163" s="268"/>
      <c r="BV163" s="263">
        <f t="shared" si="3482"/>
        <v>0</v>
      </c>
      <c r="BW163" s="268"/>
      <c r="BX163" s="263">
        <f t="shared" si="3482"/>
        <v>0</v>
      </c>
      <c r="BY163" s="268"/>
      <c r="BZ163" s="263">
        <f t="shared" si="3482"/>
        <v>0</v>
      </c>
      <c r="CA163" s="505">
        <f t="shared" si="2721"/>
        <v>1</v>
      </c>
      <c r="CB163" s="504">
        <f t="shared" si="2722"/>
        <v>123281.72</v>
      </c>
      <c r="CC163" s="171">
        <f t="shared" si="2885"/>
        <v>0</v>
      </c>
    </row>
    <row r="164" spans="1:81" s="187" customFormat="1" ht="15.6" customHeight="1">
      <c r="A164" s="295"/>
      <c r="B164" s="296"/>
      <c r="C164" s="297"/>
      <c r="D164" s="297"/>
      <c r="E164" s="295" t="s">
        <v>1299</v>
      </c>
      <c r="F164" s="297"/>
      <c r="G164" s="297"/>
      <c r="H164" s="298"/>
      <c r="I164" s="299">
        <f>SUBTOTAL(109,I160:I163)</f>
        <v>281930.93</v>
      </c>
      <c r="J164" s="320"/>
      <c r="K164" s="301">
        <f>+L164/$I164</f>
        <v>0</v>
      </c>
      <c r="L164" s="299">
        <f>SUBTOTAL(109,L160:L163)</f>
        <v>0</v>
      </c>
      <c r="M164" s="301">
        <f t="shared" ref="M164" si="3483">+N164/$I164</f>
        <v>0</v>
      </c>
      <c r="N164" s="299">
        <f t="shared" ref="N164" si="3484">SUBTOTAL(109,N160:N163)</f>
        <v>0</v>
      </c>
      <c r="O164" s="301">
        <f t="shared" ref="O164" si="3485">+P164/$I164</f>
        <v>0</v>
      </c>
      <c r="P164" s="299">
        <f t="shared" ref="P164" si="3486">SUBTOTAL(109,P160:P163)</f>
        <v>0</v>
      </c>
      <c r="Q164" s="301">
        <f t="shared" ref="Q164" si="3487">+R164/$I164</f>
        <v>0</v>
      </c>
      <c r="R164" s="299">
        <f t="shared" ref="R164" si="3488">SUBTOTAL(109,R160:R163)</f>
        <v>0</v>
      </c>
      <c r="S164" s="301">
        <f t="shared" ref="S164" si="3489">+T164/$I164</f>
        <v>0</v>
      </c>
      <c r="T164" s="299">
        <f t="shared" ref="T164" si="3490">SUBTOTAL(109,T160:T163)</f>
        <v>0</v>
      </c>
      <c r="U164" s="301">
        <f t="shared" ref="U164" si="3491">+V164/$I164</f>
        <v>0</v>
      </c>
      <c r="V164" s="299">
        <f t="shared" ref="V164" si="3492">SUBTOTAL(109,V160:V163)</f>
        <v>0</v>
      </c>
      <c r="W164" s="301">
        <f t="shared" ref="W164" si="3493">+X164/$I164</f>
        <v>0</v>
      </c>
      <c r="X164" s="299">
        <f t="shared" ref="X164" si="3494">SUBTOTAL(109,X160:X163)</f>
        <v>0</v>
      </c>
      <c r="Y164" s="301">
        <f t="shared" ref="Y164" si="3495">+Z164/$I164</f>
        <v>0</v>
      </c>
      <c r="Z164" s="299">
        <f t="shared" ref="Z164" si="3496">SUBTOTAL(109,Z160:Z163)</f>
        <v>0</v>
      </c>
      <c r="AA164" s="301">
        <f t="shared" ref="AA164" si="3497">+AB164/$I164</f>
        <v>0.50000001773484026</v>
      </c>
      <c r="AB164" s="299">
        <f t="shared" ref="AB164" si="3498">SUBTOTAL(109,AB160:AB163)</f>
        <v>140965.47</v>
      </c>
      <c r="AC164" s="301">
        <f t="shared" ref="AC164" si="3499">+AD164/$I164</f>
        <v>0.50000001773484026</v>
      </c>
      <c r="AD164" s="299">
        <f t="shared" ref="AD164" si="3500">SUBTOTAL(109,AD160:AD163)</f>
        <v>140965.47</v>
      </c>
      <c r="AE164" s="301">
        <f t="shared" ref="AE164" si="3501">+AF164/$I164</f>
        <v>0</v>
      </c>
      <c r="AF164" s="299">
        <f t="shared" ref="AF164" si="3502">SUBTOTAL(109,AF160:AF163)</f>
        <v>0</v>
      </c>
      <c r="AG164" s="301">
        <f t="shared" ref="AG164" si="3503">+AH164/$I164</f>
        <v>0</v>
      </c>
      <c r="AH164" s="299">
        <f t="shared" ref="AH164" si="3504">SUBTOTAL(109,AH160:AH163)</f>
        <v>0</v>
      </c>
      <c r="AI164" s="301">
        <f t="shared" ref="AI164" si="3505">+AJ164/$I164</f>
        <v>0</v>
      </c>
      <c r="AJ164" s="299">
        <f t="shared" ref="AJ164" si="3506">SUBTOTAL(109,AJ160:AJ163)</f>
        <v>0</v>
      </c>
      <c r="AK164" s="301">
        <f t="shared" ref="AK164" si="3507">+AL164/$I164</f>
        <v>0</v>
      </c>
      <c r="AL164" s="299">
        <f t="shared" ref="AL164" si="3508">SUBTOTAL(109,AL160:AL163)</f>
        <v>0</v>
      </c>
      <c r="AM164" s="301">
        <f t="shared" ref="AM164" si="3509">+AN164/$I164</f>
        <v>0</v>
      </c>
      <c r="AN164" s="299">
        <f t="shared" ref="AN164" si="3510">SUBTOTAL(109,AN160:AN163)</f>
        <v>0</v>
      </c>
      <c r="AO164" s="301">
        <f t="shared" ref="AO164" si="3511">+AP164/$I164</f>
        <v>0</v>
      </c>
      <c r="AP164" s="299">
        <f t="shared" ref="AP164" si="3512">SUBTOTAL(109,AP160:AP163)</f>
        <v>0</v>
      </c>
      <c r="AQ164" s="301">
        <f t="shared" ref="AQ164" si="3513">+AR164/$I164</f>
        <v>0</v>
      </c>
      <c r="AR164" s="299">
        <f t="shared" ref="AR164" si="3514">SUBTOTAL(109,AR160:AR163)</f>
        <v>0</v>
      </c>
      <c r="AS164" s="301">
        <f t="shared" ref="AS164" si="3515">+AT164/$I164</f>
        <v>0</v>
      </c>
      <c r="AT164" s="299">
        <f t="shared" ref="AT164" si="3516">SUBTOTAL(109,AT160:AT163)</f>
        <v>0</v>
      </c>
      <c r="AU164" s="301">
        <f t="shared" ref="AU164" si="3517">+AV164/$I164</f>
        <v>0</v>
      </c>
      <c r="AV164" s="299">
        <f t="shared" ref="AV164" si="3518">SUBTOTAL(109,AV160:AV163)</f>
        <v>0</v>
      </c>
      <c r="AW164" s="301">
        <f t="shared" ref="AW164" si="3519">+AX164/$I164</f>
        <v>0</v>
      </c>
      <c r="AX164" s="299">
        <f t="shared" ref="AX164" si="3520">SUBTOTAL(109,AX160:AX163)</f>
        <v>0</v>
      </c>
      <c r="AY164" s="301">
        <f t="shared" ref="AY164" si="3521">+AZ164/$I164</f>
        <v>0</v>
      </c>
      <c r="AZ164" s="299">
        <f t="shared" ref="AZ164" si="3522">SUBTOTAL(109,AZ160:AZ163)</f>
        <v>0</v>
      </c>
      <c r="BA164" s="301">
        <f t="shared" ref="BA164" si="3523">+BB164/$I164</f>
        <v>0</v>
      </c>
      <c r="BB164" s="299">
        <f t="shared" ref="BB164" si="3524">SUBTOTAL(109,BB160:BB163)</f>
        <v>0</v>
      </c>
      <c r="BC164" s="301">
        <f t="shared" ref="BC164" si="3525">+BD164/$I164</f>
        <v>0</v>
      </c>
      <c r="BD164" s="299">
        <f t="shared" ref="BD164" si="3526">SUBTOTAL(109,BD160:BD163)</f>
        <v>0</v>
      </c>
      <c r="BE164" s="301">
        <f t="shared" ref="BE164" si="3527">+BF164/$I164</f>
        <v>0</v>
      </c>
      <c r="BF164" s="299">
        <f t="shared" ref="BF164" si="3528">SUBTOTAL(109,BF160:BF163)</f>
        <v>0</v>
      </c>
      <c r="BG164" s="301">
        <f t="shared" ref="BG164" si="3529">+BH164/$I164</f>
        <v>0</v>
      </c>
      <c r="BH164" s="299">
        <f t="shared" ref="BH164" si="3530">SUBTOTAL(109,BH160:BH163)</f>
        <v>0</v>
      </c>
      <c r="BI164" s="301">
        <f t="shared" ref="BI164" si="3531">+BJ164/$I164</f>
        <v>0</v>
      </c>
      <c r="BJ164" s="299">
        <f t="shared" ref="BJ164" si="3532">SUBTOTAL(109,BJ160:BJ163)</f>
        <v>0</v>
      </c>
      <c r="BK164" s="301">
        <f t="shared" ref="BK164" si="3533">+BL164/$I164</f>
        <v>0</v>
      </c>
      <c r="BL164" s="299">
        <f t="shared" ref="BL164" si="3534">SUBTOTAL(109,BL160:BL163)</f>
        <v>0</v>
      </c>
      <c r="BM164" s="301">
        <f t="shared" ref="BM164" si="3535">+BN164/$I164</f>
        <v>0</v>
      </c>
      <c r="BN164" s="299">
        <f t="shared" ref="BN164" si="3536">SUBTOTAL(109,BN160:BN163)</f>
        <v>0</v>
      </c>
      <c r="BO164" s="301">
        <f t="shared" ref="BO164" si="3537">+BP164/$I164</f>
        <v>0</v>
      </c>
      <c r="BP164" s="299">
        <f t="shared" ref="BP164" si="3538">SUBTOTAL(109,BP160:BP163)</f>
        <v>0</v>
      </c>
      <c r="BQ164" s="301">
        <f t="shared" ref="BQ164" si="3539">+BR164/$I164</f>
        <v>0</v>
      </c>
      <c r="BR164" s="299">
        <f t="shared" ref="BR164" si="3540">SUBTOTAL(109,BR160:BR163)</f>
        <v>0</v>
      </c>
      <c r="BS164" s="301">
        <f t="shared" ref="BS164" si="3541">+BT164/$I164</f>
        <v>0</v>
      </c>
      <c r="BT164" s="299">
        <f t="shared" ref="BT164" si="3542">SUBTOTAL(109,BT160:BT163)</f>
        <v>0</v>
      </c>
      <c r="BU164" s="301">
        <f t="shared" ref="BU164" si="3543">+BV164/$I164</f>
        <v>0</v>
      </c>
      <c r="BV164" s="299">
        <f t="shared" ref="BV164" si="3544">SUBTOTAL(109,BV160:BV163)</f>
        <v>0</v>
      </c>
      <c r="BW164" s="301">
        <f t="shared" ref="BW164" si="3545">+BX164/$I164</f>
        <v>0</v>
      </c>
      <c r="BX164" s="299">
        <f t="shared" ref="BX164" si="3546">SUBTOTAL(109,BX160:BX163)</f>
        <v>0</v>
      </c>
      <c r="BY164" s="301">
        <f t="shared" ref="BY164" si="3547">+BZ164/$I164</f>
        <v>0</v>
      </c>
      <c r="BZ164" s="299">
        <f t="shared" ref="BZ164" si="3548">SUBTOTAL(109,BZ160:BZ163)</f>
        <v>0</v>
      </c>
      <c r="CA164" s="235">
        <f>+CB164/I164</f>
        <v>1.0000000354696805</v>
      </c>
      <c r="CB164" s="234">
        <f>SUBTOTAL(109,CB160:CB163)</f>
        <v>281930.94</v>
      </c>
      <c r="CC164" s="188">
        <f t="shared" si="2885"/>
        <v>-1.0000000009313226E-2</v>
      </c>
    </row>
    <row r="165" spans="1:81" s="118" customFormat="1" ht="15.6" customHeight="1">
      <c r="A165" s="321" t="s">
        <v>1045</v>
      </c>
      <c r="B165" s="616" t="s">
        <v>1046</v>
      </c>
      <c r="C165" s="617"/>
      <c r="D165" s="617"/>
      <c r="E165" s="617"/>
      <c r="F165" s="368"/>
      <c r="G165" s="368"/>
      <c r="H165" s="368"/>
      <c r="I165" s="369"/>
      <c r="J165" s="233"/>
      <c r="K165" s="262"/>
      <c r="L165" s="263"/>
      <c r="M165" s="262"/>
      <c r="N165" s="263"/>
      <c r="O165" s="262"/>
      <c r="P165" s="263"/>
      <c r="Q165" s="262"/>
      <c r="R165" s="263"/>
      <c r="S165" s="262"/>
      <c r="T165" s="263"/>
      <c r="U165" s="262"/>
      <c r="V165" s="263"/>
      <c r="W165" s="264"/>
      <c r="X165" s="263"/>
      <c r="Y165" s="264"/>
      <c r="Z165" s="263"/>
      <c r="AA165" s="265"/>
      <c r="AB165" s="263"/>
      <c r="AC165" s="265"/>
      <c r="AD165" s="263"/>
      <c r="AE165" s="265"/>
      <c r="AF165" s="263"/>
      <c r="AG165" s="266"/>
      <c r="AH165" s="263"/>
      <c r="AI165" s="265"/>
      <c r="AJ165" s="263"/>
      <c r="AK165" s="265"/>
      <c r="AL165" s="263"/>
      <c r="AM165" s="265"/>
      <c r="AN165" s="263"/>
      <c r="AO165" s="265"/>
      <c r="AP165" s="263"/>
      <c r="AQ165" s="265"/>
      <c r="AR165" s="263"/>
      <c r="AS165" s="265"/>
      <c r="AT165" s="263"/>
      <c r="AU165" s="265"/>
      <c r="AV165" s="263"/>
      <c r="AW165" s="265"/>
      <c r="AX165" s="263"/>
      <c r="AY165" s="265"/>
      <c r="AZ165" s="263"/>
      <c r="BA165" s="265"/>
      <c r="BB165" s="263"/>
      <c r="BC165" s="265"/>
      <c r="BD165" s="263"/>
      <c r="BE165" s="264"/>
      <c r="BF165" s="263"/>
      <c r="BG165" s="265"/>
      <c r="BH165" s="263"/>
      <c r="BI165" s="264"/>
      <c r="BJ165" s="263"/>
      <c r="BK165" s="267"/>
      <c r="BL165" s="263"/>
      <c r="BM165" s="267"/>
      <c r="BN165" s="263"/>
      <c r="BO165" s="267"/>
      <c r="BP165" s="263"/>
      <c r="BQ165" s="267"/>
      <c r="BR165" s="263"/>
      <c r="BS165" s="267"/>
      <c r="BT165" s="263"/>
      <c r="BU165" s="268"/>
      <c r="BV165" s="263"/>
      <c r="BW165" s="268"/>
      <c r="BX165" s="263"/>
      <c r="BY165" s="268"/>
      <c r="BZ165" s="263"/>
      <c r="CA165" s="505">
        <f t="shared" si="2721"/>
        <v>0</v>
      </c>
      <c r="CB165" s="504">
        <f t="shared" si="2722"/>
        <v>0</v>
      </c>
      <c r="CC165" s="171">
        <f t="shared" si="2885"/>
        <v>0</v>
      </c>
    </row>
    <row r="166" spans="1:81" s="118" customFormat="1" ht="26.4">
      <c r="A166" s="339" t="s">
        <v>1050</v>
      </c>
      <c r="B166" s="339" t="s">
        <v>145</v>
      </c>
      <c r="C166" s="343"/>
      <c r="D166" s="343" t="s">
        <v>1048</v>
      </c>
      <c r="E166" s="286" t="s">
        <v>1049</v>
      </c>
      <c r="F166" s="343" t="s">
        <v>693</v>
      </c>
      <c r="G166" s="392">
        <v>209.96</v>
      </c>
      <c r="H166" s="393">
        <v>331.19</v>
      </c>
      <c r="I166" s="293">
        <v>69536.649999999994</v>
      </c>
      <c r="J166" s="275">
        <f>+I166/$I$467</f>
        <v>8.9358483123847378E-4</v>
      </c>
      <c r="K166" s="262"/>
      <c r="L166" s="263">
        <f t="shared" ref="L166:BZ166" si="3549">ROUND(K166*$I166,2)</f>
        <v>0</v>
      </c>
      <c r="M166" s="262"/>
      <c r="N166" s="263">
        <f t="shared" si="3549"/>
        <v>0</v>
      </c>
      <c r="O166" s="262"/>
      <c r="P166" s="263">
        <f t="shared" si="3549"/>
        <v>0</v>
      </c>
      <c r="Q166" s="262"/>
      <c r="R166" s="263">
        <f t="shared" si="3549"/>
        <v>0</v>
      </c>
      <c r="S166" s="262"/>
      <c r="T166" s="263">
        <f t="shared" si="3549"/>
        <v>0</v>
      </c>
      <c r="U166" s="262"/>
      <c r="V166" s="263">
        <f t="shared" si="3549"/>
        <v>0</v>
      </c>
      <c r="W166" s="264"/>
      <c r="X166" s="263">
        <f t="shared" si="3549"/>
        <v>0</v>
      </c>
      <c r="Y166" s="264"/>
      <c r="Z166" s="263">
        <f t="shared" si="3549"/>
        <v>0</v>
      </c>
      <c r="AA166" s="265"/>
      <c r="AB166" s="263">
        <f t="shared" si="3549"/>
        <v>0</v>
      </c>
      <c r="AC166" s="265"/>
      <c r="AD166" s="263">
        <f t="shared" si="3549"/>
        <v>0</v>
      </c>
      <c r="AE166" s="265"/>
      <c r="AF166" s="263">
        <f t="shared" si="3549"/>
        <v>0</v>
      </c>
      <c r="AG166" s="266"/>
      <c r="AH166" s="263">
        <f t="shared" si="3549"/>
        <v>0</v>
      </c>
      <c r="AI166" s="265"/>
      <c r="AJ166" s="263">
        <f t="shared" si="3549"/>
        <v>0</v>
      </c>
      <c r="AK166" s="265"/>
      <c r="AL166" s="263">
        <f t="shared" si="3549"/>
        <v>0</v>
      </c>
      <c r="AM166" s="265"/>
      <c r="AN166" s="263">
        <f t="shared" si="3549"/>
        <v>0</v>
      </c>
      <c r="AO166" s="383">
        <v>1</v>
      </c>
      <c r="AP166" s="263">
        <f t="shared" si="3549"/>
        <v>69536.649999999994</v>
      </c>
      <c r="AQ166" s="265"/>
      <c r="AR166" s="263">
        <f t="shared" si="3549"/>
        <v>0</v>
      </c>
      <c r="AS166" s="265"/>
      <c r="AT166" s="263">
        <f t="shared" si="3549"/>
        <v>0</v>
      </c>
      <c r="AU166" s="265"/>
      <c r="AV166" s="263">
        <f t="shared" si="3549"/>
        <v>0</v>
      </c>
      <c r="AW166" s="265"/>
      <c r="AX166" s="263">
        <f t="shared" si="3549"/>
        <v>0</v>
      </c>
      <c r="AY166" s="265"/>
      <c r="AZ166" s="263">
        <f t="shared" si="3549"/>
        <v>0</v>
      </c>
      <c r="BA166" s="265"/>
      <c r="BB166" s="263">
        <f t="shared" si="3549"/>
        <v>0</v>
      </c>
      <c r="BC166" s="265"/>
      <c r="BD166" s="263">
        <f t="shared" si="3549"/>
        <v>0</v>
      </c>
      <c r="BE166" s="264"/>
      <c r="BF166" s="263">
        <f t="shared" si="3549"/>
        <v>0</v>
      </c>
      <c r="BG166" s="265"/>
      <c r="BH166" s="263">
        <f t="shared" si="3549"/>
        <v>0</v>
      </c>
      <c r="BI166" s="264"/>
      <c r="BJ166" s="263">
        <f t="shared" si="3549"/>
        <v>0</v>
      </c>
      <c r="BK166" s="267"/>
      <c r="BL166" s="263">
        <f t="shared" si="3549"/>
        <v>0</v>
      </c>
      <c r="BM166" s="267"/>
      <c r="BN166" s="263">
        <f t="shared" si="3549"/>
        <v>0</v>
      </c>
      <c r="BO166" s="267"/>
      <c r="BP166" s="263">
        <f t="shared" si="3549"/>
        <v>0</v>
      </c>
      <c r="BQ166" s="267"/>
      <c r="BR166" s="263">
        <f t="shared" si="3549"/>
        <v>0</v>
      </c>
      <c r="BS166" s="267"/>
      <c r="BT166" s="263">
        <f t="shared" si="3549"/>
        <v>0</v>
      </c>
      <c r="BU166" s="268"/>
      <c r="BV166" s="263">
        <f t="shared" si="3549"/>
        <v>0</v>
      </c>
      <c r="BW166" s="268"/>
      <c r="BX166" s="263">
        <f t="shared" si="3549"/>
        <v>0</v>
      </c>
      <c r="BY166" s="268"/>
      <c r="BZ166" s="263">
        <f t="shared" si="3549"/>
        <v>0</v>
      </c>
      <c r="CA166" s="505">
        <f>+BY166+BW166+BU166+BS166+BQ166+BO166+BM166+BK166+BI166+BG166+BE166+BC166+BA166+AY166+AW166+AU166+AS166+AQ166+AO166+AM166+AK166+AI166+AG166+AE166+AC166+AA166+Y166+W166+U166+S166+Q166+O166+M166+K166</f>
        <v>1</v>
      </c>
      <c r="CB166" s="504">
        <f>+BZ166+BX166+BV166+BT166+BR166+BP166+BN166+BL166+BJ166+BH166+BF166+BD166+BB166+AZ166+AX166+AV166+AT166+AR166+AP166+AN166+AL166+AJ166+AH166+AF166+AD166+AB166+Z166+X166+V166+T166+R166+P166+N166+L166</f>
        <v>69536.649999999994</v>
      </c>
      <c r="CC166" s="171">
        <f t="shared" si="2885"/>
        <v>0</v>
      </c>
    </row>
    <row r="167" spans="1:81" s="187" customFormat="1" ht="15.6" customHeight="1">
      <c r="A167" s="295"/>
      <c r="B167" s="296"/>
      <c r="C167" s="297"/>
      <c r="D167" s="297"/>
      <c r="E167" s="394" t="s">
        <v>1047</v>
      </c>
      <c r="F167" s="297"/>
      <c r="G167" s="297"/>
      <c r="H167" s="298"/>
      <c r="I167" s="299">
        <f>SUBTOTAL(109,I166)</f>
        <v>69536.649999999994</v>
      </c>
      <c r="J167" s="320"/>
      <c r="K167" s="301">
        <f>+L167/$I167</f>
        <v>0</v>
      </c>
      <c r="L167" s="299">
        <f>SUBTOTAL(109,L166)</f>
        <v>0</v>
      </c>
      <c r="M167" s="301">
        <f t="shared" ref="M167" si="3550">+N167/$I167</f>
        <v>0</v>
      </c>
      <c r="N167" s="299">
        <f t="shared" ref="N167" si="3551">SUBTOTAL(109,N166)</f>
        <v>0</v>
      </c>
      <c r="O167" s="301">
        <f t="shared" ref="O167" si="3552">+P167/$I167</f>
        <v>0</v>
      </c>
      <c r="P167" s="299">
        <f t="shared" ref="P167" si="3553">SUBTOTAL(109,P166)</f>
        <v>0</v>
      </c>
      <c r="Q167" s="301">
        <f t="shared" ref="Q167" si="3554">+R167/$I167</f>
        <v>0</v>
      </c>
      <c r="R167" s="299">
        <f t="shared" ref="R167" si="3555">SUBTOTAL(109,R166)</f>
        <v>0</v>
      </c>
      <c r="S167" s="301">
        <f t="shared" ref="S167" si="3556">+T167/$I167</f>
        <v>0</v>
      </c>
      <c r="T167" s="299">
        <f t="shared" ref="T167" si="3557">SUBTOTAL(109,T166)</f>
        <v>0</v>
      </c>
      <c r="U167" s="301">
        <f t="shared" ref="U167" si="3558">+V167/$I167</f>
        <v>0</v>
      </c>
      <c r="V167" s="299">
        <f t="shared" ref="V167" si="3559">SUBTOTAL(109,V166)</f>
        <v>0</v>
      </c>
      <c r="W167" s="301">
        <f t="shared" ref="W167" si="3560">+X167/$I167</f>
        <v>0</v>
      </c>
      <c r="X167" s="299">
        <f t="shared" ref="X167" si="3561">SUBTOTAL(109,X166)</f>
        <v>0</v>
      </c>
      <c r="Y167" s="301">
        <f t="shared" ref="Y167" si="3562">+Z167/$I167</f>
        <v>0</v>
      </c>
      <c r="Z167" s="299">
        <f t="shared" ref="Z167" si="3563">SUBTOTAL(109,Z166)</f>
        <v>0</v>
      </c>
      <c r="AA167" s="301">
        <f t="shared" ref="AA167" si="3564">+AB167/$I167</f>
        <v>0</v>
      </c>
      <c r="AB167" s="299">
        <f t="shared" ref="AB167" si="3565">SUBTOTAL(109,AB166)</f>
        <v>0</v>
      </c>
      <c r="AC167" s="301">
        <f t="shared" ref="AC167" si="3566">+AD167/$I167</f>
        <v>0</v>
      </c>
      <c r="AD167" s="299">
        <f t="shared" ref="AD167" si="3567">SUBTOTAL(109,AD166)</f>
        <v>0</v>
      </c>
      <c r="AE167" s="301">
        <f t="shared" ref="AE167" si="3568">+AF167/$I167</f>
        <v>0</v>
      </c>
      <c r="AF167" s="299">
        <f t="shared" ref="AF167" si="3569">SUBTOTAL(109,AF166)</f>
        <v>0</v>
      </c>
      <c r="AG167" s="301">
        <f t="shared" ref="AG167" si="3570">+AH167/$I167</f>
        <v>0</v>
      </c>
      <c r="AH167" s="299">
        <f t="shared" ref="AH167" si="3571">SUBTOTAL(109,AH166)</f>
        <v>0</v>
      </c>
      <c r="AI167" s="301">
        <f t="shared" ref="AI167" si="3572">+AJ167/$I167</f>
        <v>0</v>
      </c>
      <c r="AJ167" s="299">
        <f t="shared" ref="AJ167" si="3573">SUBTOTAL(109,AJ166)</f>
        <v>0</v>
      </c>
      <c r="AK167" s="301">
        <f t="shared" ref="AK167" si="3574">+AL167/$I167</f>
        <v>0</v>
      </c>
      <c r="AL167" s="299">
        <f t="shared" ref="AL167" si="3575">SUBTOTAL(109,AL166)</f>
        <v>0</v>
      </c>
      <c r="AM167" s="301">
        <f t="shared" ref="AM167" si="3576">+AN167/$I167</f>
        <v>0</v>
      </c>
      <c r="AN167" s="299">
        <f t="shared" ref="AN167" si="3577">SUBTOTAL(109,AN166)</f>
        <v>0</v>
      </c>
      <c r="AO167" s="301">
        <f t="shared" ref="AO167" si="3578">+AP167/$I167</f>
        <v>1</v>
      </c>
      <c r="AP167" s="299">
        <f t="shared" ref="AP167" si="3579">SUBTOTAL(109,AP166)</f>
        <v>69536.649999999994</v>
      </c>
      <c r="AQ167" s="301">
        <f t="shared" ref="AQ167" si="3580">+AR167/$I167</f>
        <v>0</v>
      </c>
      <c r="AR167" s="299">
        <f t="shared" ref="AR167" si="3581">SUBTOTAL(109,AR166)</f>
        <v>0</v>
      </c>
      <c r="AS167" s="301">
        <f t="shared" ref="AS167" si="3582">+AT167/$I167</f>
        <v>0</v>
      </c>
      <c r="AT167" s="299">
        <f t="shared" ref="AT167" si="3583">SUBTOTAL(109,AT166)</f>
        <v>0</v>
      </c>
      <c r="AU167" s="301">
        <f t="shared" ref="AU167" si="3584">+AV167/$I167</f>
        <v>0</v>
      </c>
      <c r="AV167" s="299">
        <f t="shared" ref="AV167" si="3585">SUBTOTAL(109,AV166)</f>
        <v>0</v>
      </c>
      <c r="AW167" s="301">
        <f t="shared" ref="AW167" si="3586">+AX167/$I167</f>
        <v>0</v>
      </c>
      <c r="AX167" s="299">
        <f t="shared" ref="AX167" si="3587">SUBTOTAL(109,AX166)</f>
        <v>0</v>
      </c>
      <c r="AY167" s="301">
        <f t="shared" ref="AY167" si="3588">+AZ167/$I167</f>
        <v>0</v>
      </c>
      <c r="AZ167" s="299">
        <f t="shared" ref="AZ167" si="3589">SUBTOTAL(109,AZ166)</f>
        <v>0</v>
      </c>
      <c r="BA167" s="301">
        <f t="shared" ref="BA167" si="3590">+BB167/$I167</f>
        <v>0</v>
      </c>
      <c r="BB167" s="299">
        <f t="shared" ref="BB167" si="3591">SUBTOTAL(109,BB166)</f>
        <v>0</v>
      </c>
      <c r="BC167" s="301">
        <f t="shared" ref="BC167" si="3592">+BD167/$I167</f>
        <v>0</v>
      </c>
      <c r="BD167" s="299">
        <f t="shared" ref="BD167" si="3593">SUBTOTAL(109,BD166)</f>
        <v>0</v>
      </c>
      <c r="BE167" s="301">
        <f t="shared" ref="BE167" si="3594">+BF167/$I167</f>
        <v>0</v>
      </c>
      <c r="BF167" s="299">
        <f t="shared" ref="BF167" si="3595">SUBTOTAL(109,BF166)</f>
        <v>0</v>
      </c>
      <c r="BG167" s="301">
        <f t="shared" ref="BG167" si="3596">+BH167/$I167</f>
        <v>0</v>
      </c>
      <c r="BH167" s="299">
        <f t="shared" ref="BH167" si="3597">SUBTOTAL(109,BH166)</f>
        <v>0</v>
      </c>
      <c r="BI167" s="301">
        <f t="shared" ref="BI167" si="3598">+BJ167/$I167</f>
        <v>0</v>
      </c>
      <c r="BJ167" s="299">
        <f t="shared" ref="BJ167" si="3599">SUBTOTAL(109,BJ166)</f>
        <v>0</v>
      </c>
      <c r="BK167" s="301">
        <f t="shared" ref="BK167" si="3600">+BL167/$I167</f>
        <v>0</v>
      </c>
      <c r="BL167" s="299">
        <f t="shared" ref="BL167" si="3601">SUBTOTAL(109,BL166)</f>
        <v>0</v>
      </c>
      <c r="BM167" s="301">
        <f t="shared" ref="BM167" si="3602">+BN167/$I167</f>
        <v>0</v>
      </c>
      <c r="BN167" s="299">
        <f t="shared" ref="BN167" si="3603">SUBTOTAL(109,BN166)</f>
        <v>0</v>
      </c>
      <c r="BO167" s="301">
        <f t="shared" ref="BO167" si="3604">+BP167/$I167</f>
        <v>0</v>
      </c>
      <c r="BP167" s="299">
        <f t="shared" ref="BP167" si="3605">SUBTOTAL(109,BP166)</f>
        <v>0</v>
      </c>
      <c r="BQ167" s="301">
        <f t="shared" ref="BQ167" si="3606">+BR167/$I167</f>
        <v>0</v>
      </c>
      <c r="BR167" s="299">
        <f t="shared" ref="BR167" si="3607">SUBTOTAL(109,BR166)</f>
        <v>0</v>
      </c>
      <c r="BS167" s="301">
        <f t="shared" ref="BS167" si="3608">+BT167/$I167</f>
        <v>0</v>
      </c>
      <c r="BT167" s="299">
        <f t="shared" ref="BT167" si="3609">SUBTOTAL(109,BT166)</f>
        <v>0</v>
      </c>
      <c r="BU167" s="301">
        <f t="shared" ref="BU167" si="3610">+BV167/$I167</f>
        <v>0</v>
      </c>
      <c r="BV167" s="299">
        <f t="shared" ref="BV167" si="3611">SUBTOTAL(109,BV166)</f>
        <v>0</v>
      </c>
      <c r="BW167" s="301">
        <f t="shared" ref="BW167" si="3612">+BX167/$I167</f>
        <v>0</v>
      </c>
      <c r="BX167" s="299">
        <f t="shared" ref="BX167" si="3613">SUBTOTAL(109,BX166)</f>
        <v>0</v>
      </c>
      <c r="BY167" s="301">
        <f t="shared" ref="BY167" si="3614">+BZ167/$I167</f>
        <v>0</v>
      </c>
      <c r="BZ167" s="299">
        <f t="shared" ref="BZ167" si="3615">SUBTOTAL(109,BZ166)</f>
        <v>0</v>
      </c>
      <c r="CA167" s="235">
        <f>+CB167/I167</f>
        <v>1</v>
      </c>
      <c r="CB167" s="234">
        <f>SUBTOTAL(109,CB166)</f>
        <v>69536.649999999994</v>
      </c>
      <c r="CC167" s="188">
        <f t="shared" si="2885"/>
        <v>0</v>
      </c>
    </row>
    <row r="168" spans="1:81" s="185" customFormat="1" ht="16.2" customHeight="1" thickBot="1">
      <c r="A168" s="395"/>
      <c r="B168" s="396"/>
      <c r="C168" s="397"/>
      <c r="D168" s="397"/>
      <c r="E168" s="395" t="s">
        <v>288</v>
      </c>
      <c r="F168" s="397"/>
      <c r="G168" s="397"/>
      <c r="H168" s="398"/>
      <c r="I168" s="356">
        <f>SUBTOTAL(109,I133:I167)</f>
        <v>9288304.540000001</v>
      </c>
      <c r="J168" s="357"/>
      <c r="K168" s="358">
        <f>+L168/$I168</f>
        <v>0</v>
      </c>
      <c r="L168" s="356">
        <f>SUBTOTAL(109,L133:L167)</f>
        <v>0</v>
      </c>
      <c r="M168" s="358">
        <f t="shared" ref="M168" si="3616">+N168/$I168</f>
        <v>0</v>
      </c>
      <c r="N168" s="356">
        <f t="shared" ref="N168" si="3617">SUBTOTAL(109,N133:N167)</f>
        <v>0</v>
      </c>
      <c r="O168" s="358">
        <f t="shared" ref="O168" si="3618">+P168/$I168</f>
        <v>0</v>
      </c>
      <c r="P168" s="356">
        <f t="shared" ref="P168" si="3619">SUBTOTAL(109,P133:P167)</f>
        <v>0</v>
      </c>
      <c r="Q168" s="358">
        <f t="shared" ref="Q168" si="3620">+R168/$I168</f>
        <v>0</v>
      </c>
      <c r="R168" s="356">
        <f t="shared" ref="R168" si="3621">SUBTOTAL(109,R133:R167)</f>
        <v>0</v>
      </c>
      <c r="S168" s="358">
        <f t="shared" ref="S168" si="3622">+T168/$I168</f>
        <v>0</v>
      </c>
      <c r="T168" s="356">
        <f t="shared" ref="T168" si="3623">SUBTOTAL(109,T133:T167)</f>
        <v>0</v>
      </c>
      <c r="U168" s="358">
        <f t="shared" ref="U168" si="3624">+V168/$I168</f>
        <v>0</v>
      </c>
      <c r="V168" s="356">
        <f t="shared" ref="V168" si="3625">SUBTOTAL(109,V133:V167)</f>
        <v>0</v>
      </c>
      <c r="W168" s="358">
        <f t="shared" ref="W168" si="3626">+X168/$I168</f>
        <v>0</v>
      </c>
      <c r="X168" s="356">
        <f t="shared" ref="X168" si="3627">SUBTOTAL(109,X133:X167)</f>
        <v>0</v>
      </c>
      <c r="Y168" s="358">
        <f t="shared" ref="Y168" si="3628">+Z168/$I168</f>
        <v>0</v>
      </c>
      <c r="Z168" s="356">
        <f t="shared" ref="Z168" si="3629">SUBTOTAL(109,Z133:Z167)</f>
        <v>0</v>
      </c>
      <c r="AA168" s="358">
        <f t="shared" ref="AA168" si="3630">+AB168/$I168</f>
        <v>0.16319257012647434</v>
      </c>
      <c r="AB168" s="356">
        <f t="shared" ref="AB168" si="3631">SUBTOTAL(109,AB133:AB167)</f>
        <v>1515782.29</v>
      </c>
      <c r="AC168" s="358">
        <f t="shared" ref="AC168" si="3632">+AD168/$I168</f>
        <v>0.16319257012647434</v>
      </c>
      <c r="AD168" s="356">
        <f t="shared" ref="AD168" si="3633">SUBTOTAL(109,AD133:AD167)</f>
        <v>1515782.29</v>
      </c>
      <c r="AE168" s="358">
        <f t="shared" ref="AE168" si="3634">+AF168/$I168</f>
        <v>0.11811854416220505</v>
      </c>
      <c r="AF168" s="356">
        <f t="shared" ref="AF168" si="3635">SUBTOTAL(109,AF133:AF167)</f>
        <v>1097121.0099999998</v>
      </c>
      <c r="AG168" s="358">
        <f t="shared" ref="AG168" si="3636">+AH168/$I168</f>
        <v>0.105528159178984</v>
      </c>
      <c r="AH168" s="356">
        <f t="shared" ref="AH168" si="3637">SUBTOTAL(109,AH133:AH167)</f>
        <v>980177.67999999993</v>
      </c>
      <c r="AI168" s="358">
        <f t="shared" ref="AI168" si="3638">+AJ168/$I168</f>
        <v>0.105528159178984</v>
      </c>
      <c r="AJ168" s="356">
        <f t="shared" ref="AJ168" si="3639">SUBTOTAL(109,AJ133:AJ167)</f>
        <v>980177.67999999993</v>
      </c>
      <c r="AK168" s="358">
        <f t="shared" ref="AK168" si="3640">+AL168/$I168</f>
        <v>0.105528159178984</v>
      </c>
      <c r="AL168" s="356">
        <f t="shared" ref="AL168" si="3641">SUBTOTAL(109,AL133:AL167)</f>
        <v>980177.67999999993</v>
      </c>
      <c r="AM168" s="358">
        <f t="shared" ref="AM168" si="3642">+AN168/$I168</f>
        <v>0.105528159178984</v>
      </c>
      <c r="AN168" s="356">
        <f t="shared" ref="AN168" si="3643">SUBTOTAL(109,AN133:AN167)</f>
        <v>980177.67999999993</v>
      </c>
      <c r="AO168" s="358">
        <f t="shared" ref="AO168" si="3644">+AP168/$I168</f>
        <v>0.11301463313131201</v>
      </c>
      <c r="AP168" s="356">
        <f t="shared" ref="AP168" si="3645">SUBTOTAL(109,AP133:AP167)</f>
        <v>1049714.3299999998</v>
      </c>
      <c r="AQ168" s="358">
        <f t="shared" ref="AQ168" si="3646">+AR168/$I168</f>
        <v>4.0738069942741128E-3</v>
      </c>
      <c r="AR168" s="356">
        <f t="shared" ref="AR168" si="3647">SUBTOTAL(109,AR133:AR167)</f>
        <v>37838.76</v>
      </c>
      <c r="AS168" s="358">
        <f t="shared" ref="AS168" si="3648">+AT168/$I168</f>
        <v>4.0738069942741128E-3</v>
      </c>
      <c r="AT168" s="356">
        <f t="shared" ref="AT168" si="3649">SUBTOTAL(109,AT133:AT167)</f>
        <v>37838.76</v>
      </c>
      <c r="AU168" s="358">
        <f t="shared" ref="AU168" si="3650">+AV168/$I168</f>
        <v>0</v>
      </c>
      <c r="AV168" s="356">
        <f t="shared" ref="AV168" si="3651">SUBTOTAL(109,AV133:AV167)</f>
        <v>0</v>
      </c>
      <c r="AW168" s="358">
        <f t="shared" ref="AW168" si="3652">+AX168/$I168</f>
        <v>0</v>
      </c>
      <c r="AX168" s="356">
        <f t="shared" ref="AX168" si="3653">SUBTOTAL(109,AX133:AX167)</f>
        <v>0</v>
      </c>
      <c r="AY168" s="358">
        <f t="shared" ref="AY168" si="3654">+AZ168/$I168</f>
        <v>0</v>
      </c>
      <c r="AZ168" s="356">
        <f t="shared" ref="AZ168" si="3655">SUBTOTAL(109,AZ133:AZ167)</f>
        <v>0</v>
      </c>
      <c r="BA168" s="358">
        <f t="shared" ref="BA168" si="3656">+BB168/$I168</f>
        <v>0</v>
      </c>
      <c r="BB168" s="356">
        <f t="shared" ref="BB168" si="3657">SUBTOTAL(109,BB133:BB167)</f>
        <v>0</v>
      </c>
      <c r="BC168" s="358">
        <f t="shared" ref="BC168" si="3658">+BD168/$I168</f>
        <v>0</v>
      </c>
      <c r="BD168" s="356">
        <f t="shared" ref="BD168" si="3659">SUBTOTAL(109,BD133:BD167)</f>
        <v>0</v>
      </c>
      <c r="BE168" s="358">
        <f t="shared" ref="BE168" si="3660">+BF168/$I168</f>
        <v>0</v>
      </c>
      <c r="BF168" s="356">
        <f t="shared" ref="BF168" si="3661">SUBTOTAL(109,BF133:BF167)</f>
        <v>0</v>
      </c>
      <c r="BG168" s="358">
        <f t="shared" ref="BG168" si="3662">+BH168/$I168</f>
        <v>0</v>
      </c>
      <c r="BH168" s="356">
        <f t="shared" ref="BH168" si="3663">SUBTOTAL(109,BH133:BH167)</f>
        <v>0</v>
      </c>
      <c r="BI168" s="358">
        <f t="shared" ref="BI168" si="3664">+BJ168/$I168</f>
        <v>0</v>
      </c>
      <c r="BJ168" s="356">
        <f t="shared" ref="BJ168" si="3665">SUBTOTAL(109,BJ133:BJ167)</f>
        <v>0</v>
      </c>
      <c r="BK168" s="358">
        <f t="shared" ref="BK168" si="3666">+BL168/$I168</f>
        <v>4.0738069942741128E-3</v>
      </c>
      <c r="BL168" s="356">
        <f t="shared" ref="BL168" si="3667">SUBTOTAL(109,BL133:BL167)</f>
        <v>37838.76</v>
      </c>
      <c r="BM168" s="358">
        <f t="shared" ref="BM168" si="3668">+BN168/$I168</f>
        <v>4.0738069942741128E-3</v>
      </c>
      <c r="BN168" s="356">
        <f t="shared" ref="BN168" si="3669">SUBTOTAL(109,BN133:BN167)</f>
        <v>37838.76</v>
      </c>
      <c r="BO168" s="358">
        <f t="shared" ref="BO168" si="3670">+BP168/$I168</f>
        <v>4.0738069942741128E-3</v>
      </c>
      <c r="BP168" s="356">
        <f t="shared" ref="BP168" si="3671">SUBTOTAL(109,BP133:BP167)</f>
        <v>37838.76</v>
      </c>
      <c r="BQ168" s="358">
        <f t="shared" ref="BQ168" si="3672">+BR168/$I168</f>
        <v>0</v>
      </c>
      <c r="BR168" s="356">
        <f t="shared" ref="BR168" si="3673">SUBTOTAL(109,BR133:BR167)</f>
        <v>0</v>
      </c>
      <c r="BS168" s="358">
        <f t="shared" ref="BS168" si="3674">+BT168/$I168</f>
        <v>0</v>
      </c>
      <c r="BT168" s="356">
        <f t="shared" ref="BT168" si="3675">SUBTOTAL(109,BT133:BT167)</f>
        <v>0</v>
      </c>
      <c r="BU168" s="358">
        <f t="shared" ref="BU168" si="3676">+BV168/$I168</f>
        <v>0</v>
      </c>
      <c r="BV168" s="356">
        <f t="shared" ref="BV168" si="3677">SUBTOTAL(109,BV133:BV167)</f>
        <v>0</v>
      </c>
      <c r="BW168" s="358">
        <f t="shared" ref="BW168" si="3678">+BX168/$I168</f>
        <v>0</v>
      </c>
      <c r="BX168" s="356">
        <f t="shared" ref="BX168" si="3679">SUBTOTAL(109,BX133:BX167)</f>
        <v>0</v>
      </c>
      <c r="BY168" s="358">
        <f t="shared" ref="BY168" si="3680">+BZ168/$I168</f>
        <v>0</v>
      </c>
      <c r="BZ168" s="356">
        <f t="shared" ref="BZ168" si="3681">SUBTOTAL(109,BZ133:BZ167)</f>
        <v>0</v>
      </c>
      <c r="CA168" s="506">
        <f>+CB167/I167</f>
        <v>1</v>
      </c>
      <c r="CB168" s="236">
        <f>SUBTOTAL(109,CB133:CB167)</f>
        <v>9288304.4399999995</v>
      </c>
      <c r="CC168" s="186">
        <f t="shared" si="2885"/>
        <v>0.10000000149011612</v>
      </c>
    </row>
    <row r="169" spans="1:81" s="118" customFormat="1" ht="13.8" thickBot="1">
      <c r="A169" s="269">
        <v>4</v>
      </c>
      <c r="B169" s="622" t="s">
        <v>289</v>
      </c>
      <c r="C169" s="623"/>
      <c r="D169" s="623"/>
      <c r="E169" s="623"/>
      <c r="F169" s="399"/>
      <c r="G169" s="400"/>
      <c r="H169" s="400"/>
      <c r="I169" s="401"/>
      <c r="J169" s="275">
        <f>+I224/$I$467</f>
        <v>6.7745246107918475E-2</v>
      </c>
      <c r="K169" s="262"/>
      <c r="L169" s="263"/>
      <c r="M169" s="262"/>
      <c r="N169" s="263"/>
      <c r="O169" s="262"/>
      <c r="P169" s="263"/>
      <c r="Q169" s="262"/>
      <c r="R169" s="263"/>
      <c r="S169" s="262"/>
      <c r="T169" s="263"/>
      <c r="U169" s="262"/>
      <c r="V169" s="263"/>
      <c r="W169" s="264"/>
      <c r="X169" s="263"/>
      <c r="Y169" s="264"/>
      <c r="Z169" s="263"/>
      <c r="AA169" s="265"/>
      <c r="AB169" s="263"/>
      <c r="AC169" s="265"/>
      <c r="AD169" s="263"/>
      <c r="AE169" s="265"/>
      <c r="AF169" s="263"/>
      <c r="AG169" s="266"/>
      <c r="AH169" s="263"/>
      <c r="AI169" s="265"/>
      <c r="AJ169" s="263"/>
      <c r="AK169" s="265"/>
      <c r="AL169" s="263"/>
      <c r="AM169" s="265"/>
      <c r="AN169" s="263"/>
      <c r="AO169" s="265"/>
      <c r="AP169" s="263"/>
      <c r="AQ169" s="265"/>
      <c r="AR169" s="263"/>
      <c r="AS169" s="265"/>
      <c r="AT169" s="263"/>
      <c r="AU169" s="265"/>
      <c r="AV169" s="263"/>
      <c r="AW169" s="265"/>
      <c r="AX169" s="263"/>
      <c r="AY169" s="265"/>
      <c r="AZ169" s="263"/>
      <c r="BA169" s="265"/>
      <c r="BB169" s="263"/>
      <c r="BC169" s="265"/>
      <c r="BD169" s="263"/>
      <c r="BE169" s="264"/>
      <c r="BF169" s="263"/>
      <c r="BG169" s="265"/>
      <c r="BH169" s="263"/>
      <c r="BI169" s="264"/>
      <c r="BJ169" s="263"/>
      <c r="BK169" s="267"/>
      <c r="BL169" s="263"/>
      <c r="BM169" s="267"/>
      <c r="BN169" s="263"/>
      <c r="BO169" s="267"/>
      <c r="BP169" s="263"/>
      <c r="BQ169" s="267"/>
      <c r="BR169" s="263"/>
      <c r="BS169" s="267"/>
      <c r="BT169" s="263"/>
      <c r="BU169" s="268"/>
      <c r="BV169" s="263"/>
      <c r="BW169" s="268"/>
      <c r="BX169" s="263"/>
      <c r="BY169" s="268"/>
      <c r="BZ169" s="263"/>
      <c r="CA169" s="505">
        <f t="shared" si="2721"/>
        <v>0</v>
      </c>
      <c r="CB169" s="504">
        <f t="shared" si="2722"/>
        <v>0</v>
      </c>
      <c r="CC169" s="171">
        <f t="shared" si="2885"/>
        <v>0</v>
      </c>
    </row>
    <row r="170" spans="1:81" s="118" customFormat="1" ht="15.6" customHeight="1">
      <c r="A170" s="363" t="s">
        <v>290</v>
      </c>
      <c r="B170" s="656" t="s">
        <v>291</v>
      </c>
      <c r="C170" s="657"/>
      <c r="D170" s="657"/>
      <c r="E170" s="657"/>
      <c r="F170" s="402"/>
      <c r="G170" s="402"/>
      <c r="H170" s="402"/>
      <c r="I170" s="403"/>
      <c r="J170" s="233"/>
      <c r="K170" s="262"/>
      <c r="L170" s="263"/>
      <c r="M170" s="262"/>
      <c r="N170" s="263"/>
      <c r="O170" s="262"/>
      <c r="P170" s="263"/>
      <c r="Q170" s="262"/>
      <c r="R170" s="263"/>
      <c r="S170" s="262"/>
      <c r="T170" s="263"/>
      <c r="U170" s="262"/>
      <c r="V170" s="263"/>
      <c r="W170" s="264"/>
      <c r="X170" s="263"/>
      <c r="Y170" s="264"/>
      <c r="Z170" s="263"/>
      <c r="AA170" s="265"/>
      <c r="AB170" s="263"/>
      <c r="AC170" s="265"/>
      <c r="AD170" s="263"/>
      <c r="AE170" s="265"/>
      <c r="AF170" s="263"/>
      <c r="AG170" s="266"/>
      <c r="AH170" s="263"/>
      <c r="AI170" s="265"/>
      <c r="AJ170" s="263"/>
      <c r="AK170" s="265"/>
      <c r="AL170" s="263"/>
      <c r="AM170" s="265"/>
      <c r="AN170" s="263"/>
      <c r="AO170" s="265"/>
      <c r="AP170" s="263"/>
      <c r="AQ170" s="265"/>
      <c r="AR170" s="263"/>
      <c r="AS170" s="265"/>
      <c r="AT170" s="263"/>
      <c r="AU170" s="265"/>
      <c r="AV170" s="263"/>
      <c r="AW170" s="265"/>
      <c r="AX170" s="263"/>
      <c r="AY170" s="265"/>
      <c r="AZ170" s="263"/>
      <c r="BA170" s="265"/>
      <c r="BB170" s="263"/>
      <c r="BC170" s="265"/>
      <c r="BD170" s="263"/>
      <c r="BE170" s="264"/>
      <c r="BF170" s="263"/>
      <c r="BG170" s="265"/>
      <c r="BH170" s="263"/>
      <c r="BI170" s="264"/>
      <c r="BJ170" s="263"/>
      <c r="BK170" s="267"/>
      <c r="BL170" s="263"/>
      <c r="BM170" s="267"/>
      <c r="BN170" s="263"/>
      <c r="BO170" s="267"/>
      <c r="BP170" s="263"/>
      <c r="BQ170" s="267"/>
      <c r="BR170" s="263"/>
      <c r="BS170" s="267"/>
      <c r="BT170" s="263"/>
      <c r="BU170" s="268"/>
      <c r="BV170" s="263"/>
      <c r="BW170" s="268"/>
      <c r="BX170" s="263"/>
      <c r="BY170" s="268"/>
      <c r="BZ170" s="263"/>
      <c r="CA170" s="505">
        <f t="shared" si="2721"/>
        <v>0</v>
      </c>
      <c r="CB170" s="504">
        <f t="shared" si="2722"/>
        <v>0</v>
      </c>
      <c r="CC170" s="171">
        <f t="shared" si="2885"/>
        <v>0</v>
      </c>
    </row>
    <row r="171" spans="1:81" s="118" customFormat="1" ht="39.6">
      <c r="A171" s="279" t="s">
        <v>292</v>
      </c>
      <c r="B171" s="280" t="s">
        <v>145</v>
      </c>
      <c r="C171" s="281"/>
      <c r="D171" s="279" t="s">
        <v>916</v>
      </c>
      <c r="E171" s="286" t="s">
        <v>920</v>
      </c>
      <c r="F171" s="279" t="s">
        <v>186</v>
      </c>
      <c r="G171" s="313">
        <v>29880.86</v>
      </c>
      <c r="H171" s="404">
        <v>42.46</v>
      </c>
      <c r="I171" s="284">
        <v>1268741.32</v>
      </c>
      <c r="J171" s="275">
        <f>+I171/$I$467</f>
        <v>1.6304035329822168E-2</v>
      </c>
      <c r="K171" s="262"/>
      <c r="L171" s="263">
        <f>ROUND(K171*$I171,2)</f>
        <v>0</v>
      </c>
      <c r="M171" s="262"/>
      <c r="N171" s="263">
        <f>ROUND(M171*$I171,2)</f>
        <v>0</v>
      </c>
      <c r="O171" s="262"/>
      <c r="P171" s="263">
        <f>ROUND(O171*$I171,2)</f>
        <v>0</v>
      </c>
      <c r="Q171" s="262"/>
      <c r="R171" s="263">
        <f>ROUND(Q171*$I171,2)</f>
        <v>0</v>
      </c>
      <c r="S171" s="262"/>
      <c r="T171" s="263">
        <f>ROUND(S171*$I171,2)</f>
        <v>0</v>
      </c>
      <c r="U171" s="262"/>
      <c r="V171" s="263">
        <f>ROUND(U171*$I171,2)</f>
        <v>0</v>
      </c>
      <c r="W171" s="264"/>
      <c r="X171" s="263">
        <f>ROUND(W171*$I171,2)</f>
        <v>0</v>
      </c>
      <c r="Y171" s="264"/>
      <c r="Z171" s="263">
        <f>ROUND(Y171*$I171,2)</f>
        <v>0</v>
      </c>
      <c r="AA171" s="265"/>
      <c r="AB171" s="263">
        <f>ROUND(AA171*$I171,2)</f>
        <v>0</v>
      </c>
      <c r="AC171" s="265"/>
      <c r="AD171" s="263">
        <f>ROUND(AC171*$I171,2)</f>
        <v>0</v>
      </c>
      <c r="AE171" s="265"/>
      <c r="AF171" s="263">
        <f>ROUND(AE171*$I171,2)</f>
        <v>0</v>
      </c>
      <c r="AG171" s="266">
        <v>0.1</v>
      </c>
      <c r="AH171" s="263">
        <f>ROUND(AG171*$I171,2)</f>
        <v>126874.13</v>
      </c>
      <c r="AI171" s="266">
        <v>0.1</v>
      </c>
      <c r="AJ171" s="263">
        <f>ROUND(AI171*$I171,2)</f>
        <v>126874.13</v>
      </c>
      <c r="AK171" s="266">
        <v>0.1</v>
      </c>
      <c r="AL171" s="263">
        <f>ROUND(AK171*$I171,2)</f>
        <v>126874.13</v>
      </c>
      <c r="AM171" s="266">
        <v>0.1</v>
      </c>
      <c r="AN171" s="263">
        <f>ROUND(AM171*$I171,2)</f>
        <v>126874.13</v>
      </c>
      <c r="AO171" s="266">
        <v>0.1</v>
      </c>
      <c r="AP171" s="263">
        <f>ROUND(AO171*$I171,2)</f>
        <v>126874.13</v>
      </c>
      <c r="AQ171" s="266">
        <v>0.1</v>
      </c>
      <c r="AR171" s="263">
        <f>ROUND(AQ171*$I171,2)</f>
        <v>126874.13</v>
      </c>
      <c r="AS171" s="266">
        <v>0.1</v>
      </c>
      <c r="AT171" s="263">
        <f>ROUND(AS171*$I171,2)</f>
        <v>126874.13</v>
      </c>
      <c r="AU171" s="265"/>
      <c r="AV171" s="263">
        <f>ROUND(AU171*$I171,2)</f>
        <v>0</v>
      </c>
      <c r="AW171" s="265"/>
      <c r="AX171" s="263">
        <f>ROUND(AW171*$I171,2)</f>
        <v>0</v>
      </c>
      <c r="AY171" s="265"/>
      <c r="AZ171" s="263">
        <f>ROUND(AY171*$I171,2)</f>
        <v>0</v>
      </c>
      <c r="BA171" s="265"/>
      <c r="BB171" s="263">
        <f>ROUND(BA171*$I171,2)</f>
        <v>0</v>
      </c>
      <c r="BC171" s="265"/>
      <c r="BD171" s="263">
        <f>ROUND(BC171*$I171,2)</f>
        <v>0</v>
      </c>
      <c r="BE171" s="264"/>
      <c r="BF171" s="263">
        <f>ROUND(BE171*$I171,2)</f>
        <v>0</v>
      </c>
      <c r="BG171" s="265"/>
      <c r="BH171" s="263">
        <f>ROUND(BG171*$I171,2)</f>
        <v>0</v>
      </c>
      <c r="BI171" s="264"/>
      <c r="BJ171" s="263">
        <f>ROUND(BI171*$I171,2)</f>
        <v>0</v>
      </c>
      <c r="BK171" s="405">
        <v>0.1</v>
      </c>
      <c r="BL171" s="263">
        <f>ROUND(BK171*$I171,2)</f>
        <v>126874.13</v>
      </c>
      <c r="BM171" s="405">
        <v>0.1</v>
      </c>
      <c r="BN171" s="263">
        <f>ROUND(BM171*$I171,2)</f>
        <v>126874.13</v>
      </c>
      <c r="BO171" s="405">
        <v>0.1</v>
      </c>
      <c r="BP171" s="263">
        <f>ROUND(BO171*$I171,2)</f>
        <v>126874.13</v>
      </c>
      <c r="BQ171" s="267"/>
      <c r="BR171" s="263">
        <f>ROUND(BQ171*$I171,2)</f>
        <v>0</v>
      </c>
      <c r="BS171" s="267"/>
      <c r="BT171" s="263">
        <f>ROUND(BS171*$I171,2)</f>
        <v>0</v>
      </c>
      <c r="BU171" s="268"/>
      <c r="BV171" s="263">
        <f>ROUND(BU171*$I171,2)</f>
        <v>0</v>
      </c>
      <c r="BW171" s="268"/>
      <c r="BX171" s="263">
        <f>ROUND(BW171*$I171,2)</f>
        <v>0</v>
      </c>
      <c r="BY171" s="268"/>
      <c r="BZ171" s="263">
        <f>ROUND(BY171*$I171,2)</f>
        <v>0</v>
      </c>
      <c r="CA171" s="505">
        <f t="shared" si="2721"/>
        <v>0.99999999999999989</v>
      </c>
      <c r="CB171" s="504">
        <f t="shared" si="2722"/>
        <v>1268741.2999999998</v>
      </c>
      <c r="CC171" s="171">
        <f t="shared" si="2885"/>
        <v>2.0000000251457095E-2</v>
      </c>
    </row>
    <row r="172" spans="1:81" s="118" customFormat="1" ht="39.6">
      <c r="A172" s="279" t="s">
        <v>1129</v>
      </c>
      <c r="B172" s="280" t="s">
        <v>162</v>
      </c>
      <c r="C172" s="281"/>
      <c r="D172" s="279" t="s">
        <v>921</v>
      </c>
      <c r="E172" s="286" t="s">
        <v>919</v>
      </c>
      <c r="F172" s="279" t="s">
        <v>186</v>
      </c>
      <c r="G172" s="313">
        <v>4575.3999999999996</v>
      </c>
      <c r="H172" s="404">
        <v>57.55</v>
      </c>
      <c r="I172" s="284">
        <v>263314.27</v>
      </c>
      <c r="J172" s="275">
        <f>+I172/$I$467</f>
        <v>3.3837355915280927E-3</v>
      </c>
      <c r="K172" s="262"/>
      <c r="L172" s="263">
        <f>ROUND(K172*$I172,2)</f>
        <v>0</v>
      </c>
      <c r="M172" s="262"/>
      <c r="N172" s="263">
        <f>ROUND(M172*$I172,2)</f>
        <v>0</v>
      </c>
      <c r="O172" s="262"/>
      <c r="P172" s="263">
        <f>ROUND(O172*$I172,2)</f>
        <v>0</v>
      </c>
      <c r="Q172" s="262"/>
      <c r="R172" s="263">
        <f>ROUND(Q172*$I172,2)</f>
        <v>0</v>
      </c>
      <c r="S172" s="262"/>
      <c r="T172" s="263">
        <f>ROUND(S172*$I172,2)</f>
        <v>0</v>
      </c>
      <c r="U172" s="262"/>
      <c r="V172" s="263">
        <f>ROUND(U172*$I172,2)</f>
        <v>0</v>
      </c>
      <c r="W172" s="264"/>
      <c r="X172" s="263">
        <f>ROUND(W172*$I172,2)</f>
        <v>0</v>
      </c>
      <c r="Y172" s="264"/>
      <c r="Z172" s="263">
        <f>ROUND(Y172*$I172,2)</f>
        <v>0</v>
      </c>
      <c r="AA172" s="265"/>
      <c r="AB172" s="263">
        <f>ROUND(AA172*$I172,2)</f>
        <v>0</v>
      </c>
      <c r="AC172" s="265"/>
      <c r="AD172" s="263">
        <f>ROUND(AC172*$I172,2)</f>
        <v>0</v>
      </c>
      <c r="AE172" s="265"/>
      <c r="AF172" s="263">
        <f>ROUND(AE172*$I172,2)</f>
        <v>0</v>
      </c>
      <c r="AG172" s="266">
        <v>0.1</v>
      </c>
      <c r="AH172" s="263">
        <f>ROUND(AG172*$I172,2)</f>
        <v>26331.43</v>
      </c>
      <c r="AI172" s="266">
        <v>0.1</v>
      </c>
      <c r="AJ172" s="263">
        <f>ROUND(AI172*$I172,2)</f>
        <v>26331.43</v>
      </c>
      <c r="AK172" s="266">
        <v>0.1</v>
      </c>
      <c r="AL172" s="263">
        <f>ROUND(AK172*$I172,2)</f>
        <v>26331.43</v>
      </c>
      <c r="AM172" s="266">
        <v>0.1</v>
      </c>
      <c r="AN172" s="263">
        <f>ROUND(AM172*$I172,2)</f>
        <v>26331.43</v>
      </c>
      <c r="AO172" s="266">
        <v>0.1</v>
      </c>
      <c r="AP172" s="263">
        <f>ROUND(AO172*$I172,2)</f>
        <v>26331.43</v>
      </c>
      <c r="AQ172" s="266">
        <v>0.1</v>
      </c>
      <c r="AR172" s="263">
        <f>ROUND(AQ172*$I172,2)</f>
        <v>26331.43</v>
      </c>
      <c r="AS172" s="266">
        <v>0.1</v>
      </c>
      <c r="AT172" s="263">
        <f>ROUND(AS172*$I172,2)</f>
        <v>26331.43</v>
      </c>
      <c r="AU172" s="265"/>
      <c r="AV172" s="263">
        <f>ROUND(AU172*$I172,2)</f>
        <v>0</v>
      </c>
      <c r="AW172" s="265"/>
      <c r="AX172" s="263">
        <f>ROUND(AW172*$I172,2)</f>
        <v>0</v>
      </c>
      <c r="AY172" s="265"/>
      <c r="AZ172" s="263">
        <f>ROUND(AY172*$I172,2)</f>
        <v>0</v>
      </c>
      <c r="BA172" s="265"/>
      <c r="BB172" s="263">
        <f>ROUND(BA172*$I172,2)</f>
        <v>0</v>
      </c>
      <c r="BC172" s="265"/>
      <c r="BD172" s="263">
        <f>ROUND(BC172*$I172,2)</f>
        <v>0</v>
      </c>
      <c r="BE172" s="264"/>
      <c r="BF172" s="263">
        <f>ROUND(BE172*$I172,2)</f>
        <v>0</v>
      </c>
      <c r="BG172" s="265"/>
      <c r="BH172" s="263">
        <f>ROUND(BG172*$I172,2)</f>
        <v>0</v>
      </c>
      <c r="BI172" s="264"/>
      <c r="BJ172" s="263">
        <f>ROUND(BI172*$I172,2)</f>
        <v>0</v>
      </c>
      <c r="BK172" s="405">
        <v>0.1</v>
      </c>
      <c r="BL172" s="263">
        <f>ROUND(BK172*$I172,2)</f>
        <v>26331.43</v>
      </c>
      <c r="BM172" s="405">
        <v>0.1</v>
      </c>
      <c r="BN172" s="263">
        <f>ROUND(BM172*$I172,2)</f>
        <v>26331.43</v>
      </c>
      <c r="BO172" s="405">
        <v>0.1</v>
      </c>
      <c r="BP172" s="263">
        <f>ROUND(BO172*$I172,2)</f>
        <v>26331.43</v>
      </c>
      <c r="BQ172" s="267"/>
      <c r="BR172" s="263">
        <f>ROUND(BQ172*$I172,2)</f>
        <v>0</v>
      </c>
      <c r="BS172" s="267"/>
      <c r="BT172" s="263">
        <f>ROUND(BS172*$I172,2)</f>
        <v>0</v>
      </c>
      <c r="BU172" s="268"/>
      <c r="BV172" s="263">
        <f>ROUND(BU172*$I172,2)</f>
        <v>0</v>
      </c>
      <c r="BW172" s="268"/>
      <c r="BX172" s="263">
        <f>ROUND(BW172*$I172,2)</f>
        <v>0</v>
      </c>
      <c r="BY172" s="268"/>
      <c r="BZ172" s="263">
        <f>ROUND(BY172*$I172,2)</f>
        <v>0</v>
      </c>
      <c r="CA172" s="505">
        <f t="shared" si="2721"/>
        <v>0.99999999999999989</v>
      </c>
      <c r="CB172" s="504">
        <f t="shared" si="2722"/>
        <v>263314.3</v>
      </c>
      <c r="CC172" s="171">
        <f t="shared" si="2885"/>
        <v>-2.9999999969732016E-2</v>
      </c>
    </row>
    <row r="173" spans="1:81" s="118" customFormat="1" ht="39.6">
      <c r="A173" s="279" t="s">
        <v>293</v>
      </c>
      <c r="B173" s="280" t="s">
        <v>145</v>
      </c>
      <c r="C173" s="281"/>
      <c r="D173" s="279" t="s">
        <v>917</v>
      </c>
      <c r="E173" s="286" t="s">
        <v>672</v>
      </c>
      <c r="F173" s="279" t="s">
        <v>186</v>
      </c>
      <c r="G173" s="313">
        <v>334.91</v>
      </c>
      <c r="H173" s="404">
        <v>415.49</v>
      </c>
      <c r="I173" s="284">
        <v>139151.76</v>
      </c>
      <c r="J173" s="275">
        <f>+I173/$I$467</f>
        <v>1.7881779173448337E-3</v>
      </c>
      <c r="K173" s="262"/>
      <c r="L173" s="263">
        <f>ROUND(K173*$I173,2)</f>
        <v>0</v>
      </c>
      <c r="M173" s="262"/>
      <c r="N173" s="263">
        <f>ROUND(M173*$I173,2)</f>
        <v>0</v>
      </c>
      <c r="O173" s="262"/>
      <c r="P173" s="263">
        <f>ROUND(O173*$I173,2)</f>
        <v>0</v>
      </c>
      <c r="Q173" s="262"/>
      <c r="R173" s="263">
        <f>ROUND(Q173*$I173,2)</f>
        <v>0</v>
      </c>
      <c r="S173" s="262"/>
      <c r="T173" s="263">
        <f>ROUND(S173*$I173,2)</f>
        <v>0</v>
      </c>
      <c r="U173" s="262"/>
      <c r="V173" s="263">
        <f>ROUND(U173*$I173,2)</f>
        <v>0</v>
      </c>
      <c r="W173" s="264"/>
      <c r="X173" s="263">
        <f>ROUND(W173*$I173,2)</f>
        <v>0</v>
      </c>
      <c r="Y173" s="264"/>
      <c r="Z173" s="263">
        <f>ROUND(Y173*$I173,2)</f>
        <v>0</v>
      </c>
      <c r="AA173" s="265"/>
      <c r="AB173" s="263">
        <f>ROUND(AA173*$I173,2)</f>
        <v>0</v>
      </c>
      <c r="AC173" s="265"/>
      <c r="AD173" s="263">
        <f>ROUND(AC173*$I173,2)</f>
        <v>0</v>
      </c>
      <c r="AE173" s="265"/>
      <c r="AF173" s="263">
        <f>ROUND(AE173*$I173,2)</f>
        <v>0</v>
      </c>
      <c r="AG173" s="266"/>
      <c r="AH173" s="263">
        <f>ROUND(AG173*$I173,2)</f>
        <v>0</v>
      </c>
      <c r="AI173" s="266"/>
      <c r="AJ173" s="263">
        <f>ROUND(AI173*$I173,2)</f>
        <v>0</v>
      </c>
      <c r="AK173" s="266"/>
      <c r="AL173" s="263">
        <f>ROUND(AK173*$I173,2)</f>
        <v>0</v>
      </c>
      <c r="AM173" s="266"/>
      <c r="AN173" s="263">
        <f>ROUND(AM173*$I173,2)</f>
        <v>0</v>
      </c>
      <c r="AO173" s="266"/>
      <c r="AP173" s="263">
        <f>ROUND(AO173*$I173,2)</f>
        <v>0</v>
      </c>
      <c r="AQ173" s="266"/>
      <c r="AR173" s="263">
        <f>ROUND(AQ173*$I173,2)</f>
        <v>0</v>
      </c>
      <c r="AS173" s="266"/>
      <c r="AT173" s="263">
        <f>ROUND(AS173*$I173,2)</f>
        <v>0</v>
      </c>
      <c r="AU173" s="383">
        <v>0.3</v>
      </c>
      <c r="AV173" s="263">
        <f>ROUND(AU173*$I173,2)</f>
        <v>41745.53</v>
      </c>
      <c r="AW173" s="383">
        <v>0.2</v>
      </c>
      <c r="AX173" s="263">
        <f>ROUND(AW173*$I173,2)</f>
        <v>27830.35</v>
      </c>
      <c r="AY173" s="383">
        <v>0.1</v>
      </c>
      <c r="AZ173" s="263">
        <f>ROUND(AY173*$I173,2)</f>
        <v>13915.18</v>
      </c>
      <c r="BA173" s="265"/>
      <c r="BB173" s="263">
        <f>ROUND(BA173*$I173,2)</f>
        <v>0</v>
      </c>
      <c r="BC173" s="265"/>
      <c r="BD173" s="263">
        <f>ROUND(BC173*$I173,2)</f>
        <v>0</v>
      </c>
      <c r="BE173" s="264"/>
      <c r="BF173" s="263">
        <f>ROUND(BE173*$I173,2)</f>
        <v>0</v>
      </c>
      <c r="BG173" s="265"/>
      <c r="BH173" s="263">
        <f>ROUND(BG173*$I173,2)</f>
        <v>0</v>
      </c>
      <c r="BI173" s="264"/>
      <c r="BJ173" s="263">
        <f>ROUND(BI173*$I173,2)</f>
        <v>0</v>
      </c>
      <c r="BK173" s="267"/>
      <c r="BL173" s="263">
        <f>ROUND(BK173*$I173,2)</f>
        <v>0</v>
      </c>
      <c r="BM173" s="267"/>
      <c r="BN173" s="263">
        <f>ROUND(BM173*$I173,2)</f>
        <v>0</v>
      </c>
      <c r="BO173" s="267"/>
      <c r="BP173" s="263">
        <f>ROUND(BO173*$I173,2)</f>
        <v>0</v>
      </c>
      <c r="BQ173" s="391">
        <v>0.2</v>
      </c>
      <c r="BR173" s="263">
        <f>ROUND(BQ173*$I173,2)</f>
        <v>27830.35</v>
      </c>
      <c r="BS173" s="391">
        <v>0.2</v>
      </c>
      <c r="BT173" s="263">
        <f>ROUND(BS173*$I173,2)</f>
        <v>27830.35</v>
      </c>
      <c r="BU173" s="268"/>
      <c r="BV173" s="263">
        <f>ROUND(BU173*$I173,2)</f>
        <v>0</v>
      </c>
      <c r="BW173" s="268"/>
      <c r="BX173" s="263">
        <f>ROUND(BW173*$I173,2)</f>
        <v>0</v>
      </c>
      <c r="BY173" s="268"/>
      <c r="BZ173" s="263">
        <f>ROUND(BY173*$I173,2)</f>
        <v>0</v>
      </c>
      <c r="CA173" s="505">
        <f t="shared" si="2721"/>
        <v>1</v>
      </c>
      <c r="CB173" s="504">
        <f t="shared" si="2722"/>
        <v>139151.76</v>
      </c>
      <c r="CC173" s="171">
        <f t="shared" si="2885"/>
        <v>0</v>
      </c>
    </row>
    <row r="174" spans="1:81" s="118" customFormat="1" ht="13.2">
      <c r="A174" s="279" t="s">
        <v>294</v>
      </c>
      <c r="B174" s="280" t="s">
        <v>162</v>
      </c>
      <c r="C174" s="281"/>
      <c r="D174" s="279">
        <v>68051</v>
      </c>
      <c r="E174" s="286" t="s">
        <v>296</v>
      </c>
      <c r="F174" s="406" t="s">
        <v>297</v>
      </c>
      <c r="G174" s="313">
        <v>8386.25</v>
      </c>
      <c r="H174" s="404">
        <v>4.3499999999999996</v>
      </c>
      <c r="I174" s="284">
        <v>36480.19</v>
      </c>
      <c r="J174" s="275">
        <f>+I174/$I$467</f>
        <v>4.6879083799259043E-4</v>
      </c>
      <c r="K174" s="262"/>
      <c r="L174" s="263">
        <f>ROUND(K174*$I174,2)</f>
        <v>0</v>
      </c>
      <c r="M174" s="262"/>
      <c r="N174" s="263">
        <f>ROUND(M174*$I174,2)</f>
        <v>0</v>
      </c>
      <c r="O174" s="262"/>
      <c r="P174" s="263">
        <f>ROUND(O174*$I174,2)</f>
        <v>0</v>
      </c>
      <c r="Q174" s="262"/>
      <c r="R174" s="263">
        <f>ROUND(Q174*$I174,2)</f>
        <v>0</v>
      </c>
      <c r="S174" s="262"/>
      <c r="T174" s="263">
        <f>ROUND(S174*$I174,2)</f>
        <v>0</v>
      </c>
      <c r="U174" s="262"/>
      <c r="V174" s="263">
        <f>ROUND(U174*$I174,2)</f>
        <v>0</v>
      </c>
      <c r="W174" s="264"/>
      <c r="X174" s="263">
        <f>ROUND(W174*$I174,2)</f>
        <v>0</v>
      </c>
      <c r="Y174" s="264"/>
      <c r="Z174" s="263">
        <f>ROUND(Y174*$I174,2)</f>
        <v>0</v>
      </c>
      <c r="AA174" s="265"/>
      <c r="AB174" s="263">
        <f>ROUND(AA174*$I174,2)</f>
        <v>0</v>
      </c>
      <c r="AC174" s="265"/>
      <c r="AD174" s="263">
        <f>ROUND(AC174*$I174,2)</f>
        <v>0</v>
      </c>
      <c r="AE174" s="265"/>
      <c r="AF174" s="263">
        <f>ROUND(AE174*$I174,2)</f>
        <v>0</v>
      </c>
      <c r="AG174" s="266">
        <v>0.1</v>
      </c>
      <c r="AH174" s="263">
        <f>ROUND(AG174*$I174,2)</f>
        <v>3648.02</v>
      </c>
      <c r="AI174" s="266">
        <v>0.1</v>
      </c>
      <c r="AJ174" s="263">
        <f>ROUND(AI174*$I174,2)</f>
        <v>3648.02</v>
      </c>
      <c r="AK174" s="266">
        <v>0.1</v>
      </c>
      <c r="AL174" s="263">
        <f>ROUND(AK174*$I174,2)</f>
        <v>3648.02</v>
      </c>
      <c r="AM174" s="266">
        <v>0.1</v>
      </c>
      <c r="AN174" s="263">
        <f>ROUND(AM174*$I174,2)</f>
        <v>3648.02</v>
      </c>
      <c r="AO174" s="266">
        <v>0.1</v>
      </c>
      <c r="AP174" s="263">
        <f>ROUND(AO174*$I174,2)</f>
        <v>3648.02</v>
      </c>
      <c r="AQ174" s="266">
        <v>0.1</v>
      </c>
      <c r="AR174" s="263">
        <f>ROUND(AQ174*$I174,2)</f>
        <v>3648.02</v>
      </c>
      <c r="AS174" s="266">
        <v>0.1</v>
      </c>
      <c r="AT174" s="263">
        <f>ROUND(AS174*$I174,2)</f>
        <v>3648.02</v>
      </c>
      <c r="AU174" s="265"/>
      <c r="AV174" s="263">
        <f>ROUND(AU174*$I174,2)</f>
        <v>0</v>
      </c>
      <c r="AW174" s="265"/>
      <c r="AX174" s="263">
        <f>ROUND(AW174*$I174,2)</f>
        <v>0</v>
      </c>
      <c r="AY174" s="265"/>
      <c r="AZ174" s="263">
        <f>ROUND(AY174*$I174,2)</f>
        <v>0</v>
      </c>
      <c r="BA174" s="265"/>
      <c r="BB174" s="263">
        <f>ROUND(BA174*$I174,2)</f>
        <v>0</v>
      </c>
      <c r="BC174" s="265"/>
      <c r="BD174" s="263">
        <f>ROUND(BC174*$I174,2)</f>
        <v>0</v>
      </c>
      <c r="BE174" s="264"/>
      <c r="BF174" s="263">
        <f>ROUND(BE174*$I174,2)</f>
        <v>0</v>
      </c>
      <c r="BG174" s="265"/>
      <c r="BH174" s="263">
        <f>ROUND(BG174*$I174,2)</f>
        <v>0</v>
      </c>
      <c r="BI174" s="264"/>
      <c r="BJ174" s="263">
        <f>ROUND(BI174*$I174,2)</f>
        <v>0</v>
      </c>
      <c r="BK174" s="405">
        <v>0.1</v>
      </c>
      <c r="BL174" s="263">
        <f>ROUND(BK174*$I174,2)</f>
        <v>3648.02</v>
      </c>
      <c r="BM174" s="405">
        <v>0.1</v>
      </c>
      <c r="BN174" s="263">
        <f>ROUND(BM174*$I174,2)</f>
        <v>3648.02</v>
      </c>
      <c r="BO174" s="405">
        <v>0.1</v>
      </c>
      <c r="BP174" s="263">
        <f>ROUND(BO174*$I174,2)</f>
        <v>3648.02</v>
      </c>
      <c r="BQ174" s="267"/>
      <c r="BR174" s="263">
        <f>ROUND(BQ174*$I174,2)</f>
        <v>0</v>
      </c>
      <c r="BS174" s="267"/>
      <c r="BT174" s="263">
        <f>ROUND(BS174*$I174,2)</f>
        <v>0</v>
      </c>
      <c r="BU174" s="268"/>
      <c r="BV174" s="263">
        <f>ROUND(BU174*$I174,2)</f>
        <v>0</v>
      </c>
      <c r="BW174" s="268"/>
      <c r="BX174" s="263">
        <f>ROUND(BW174*$I174,2)</f>
        <v>0</v>
      </c>
      <c r="BY174" s="268"/>
      <c r="BZ174" s="263">
        <f>ROUND(BY174*$I174,2)</f>
        <v>0</v>
      </c>
      <c r="CA174" s="505">
        <f t="shared" si="2721"/>
        <v>0.99999999999999989</v>
      </c>
      <c r="CB174" s="504">
        <f t="shared" si="2722"/>
        <v>36480.199999999997</v>
      </c>
      <c r="CC174" s="171">
        <f t="shared" si="2885"/>
        <v>-9.9999999947613105E-3</v>
      </c>
    </row>
    <row r="175" spans="1:81" s="118" customFormat="1" ht="39.6">
      <c r="A175" s="279" t="s">
        <v>295</v>
      </c>
      <c r="B175" s="280" t="s">
        <v>162</v>
      </c>
      <c r="C175" s="281"/>
      <c r="D175" s="279">
        <v>93201</v>
      </c>
      <c r="E175" s="392" t="s">
        <v>922</v>
      </c>
      <c r="F175" s="406" t="s">
        <v>297</v>
      </c>
      <c r="G175" s="313">
        <v>8386.25</v>
      </c>
      <c r="H175" s="404">
        <v>3.51</v>
      </c>
      <c r="I175" s="284">
        <v>29435.74</v>
      </c>
      <c r="J175" s="275">
        <f>+I175/$I$467</f>
        <v>3.7826571685980841E-4</v>
      </c>
      <c r="K175" s="262"/>
      <c r="L175" s="263">
        <f>ROUND(K175*$I175,2)</f>
        <v>0</v>
      </c>
      <c r="M175" s="262"/>
      <c r="N175" s="263">
        <f>ROUND(M175*$I175,2)</f>
        <v>0</v>
      </c>
      <c r="O175" s="262"/>
      <c r="P175" s="263">
        <f>ROUND(O175*$I175,2)</f>
        <v>0</v>
      </c>
      <c r="Q175" s="262"/>
      <c r="R175" s="263">
        <f>ROUND(Q175*$I175,2)</f>
        <v>0</v>
      </c>
      <c r="S175" s="262"/>
      <c r="T175" s="263">
        <f>ROUND(S175*$I175,2)</f>
        <v>0</v>
      </c>
      <c r="U175" s="262"/>
      <c r="V175" s="263">
        <f>ROUND(U175*$I175,2)</f>
        <v>0</v>
      </c>
      <c r="W175" s="264"/>
      <c r="X175" s="263">
        <f>ROUND(W175*$I175,2)</f>
        <v>0</v>
      </c>
      <c r="Y175" s="264"/>
      <c r="Z175" s="263">
        <f>ROUND(Y175*$I175,2)</f>
        <v>0</v>
      </c>
      <c r="AA175" s="265"/>
      <c r="AB175" s="263">
        <f>ROUND(AA175*$I175,2)</f>
        <v>0</v>
      </c>
      <c r="AC175" s="265"/>
      <c r="AD175" s="263">
        <f>ROUND(AC175*$I175,2)</f>
        <v>0</v>
      </c>
      <c r="AE175" s="265"/>
      <c r="AF175" s="263">
        <f>ROUND(AE175*$I175,2)</f>
        <v>0</v>
      </c>
      <c r="AG175" s="266">
        <v>0.1</v>
      </c>
      <c r="AH175" s="263">
        <f>ROUND(AG175*$I175,2)</f>
        <v>2943.57</v>
      </c>
      <c r="AI175" s="266">
        <v>0.1</v>
      </c>
      <c r="AJ175" s="263">
        <f>ROUND(AI175*$I175,2)</f>
        <v>2943.57</v>
      </c>
      <c r="AK175" s="266">
        <v>0.1</v>
      </c>
      <c r="AL175" s="263">
        <f>ROUND(AK175*$I175,2)</f>
        <v>2943.57</v>
      </c>
      <c r="AM175" s="266">
        <v>0.1</v>
      </c>
      <c r="AN175" s="263">
        <f>ROUND(AM175*$I175,2)</f>
        <v>2943.57</v>
      </c>
      <c r="AO175" s="266">
        <v>0.1</v>
      </c>
      <c r="AP175" s="263">
        <f>ROUND(AO175*$I175,2)</f>
        <v>2943.57</v>
      </c>
      <c r="AQ175" s="266">
        <v>0.1</v>
      </c>
      <c r="AR175" s="263">
        <f>ROUND(AQ175*$I175,2)</f>
        <v>2943.57</v>
      </c>
      <c r="AS175" s="266">
        <v>0.1</v>
      </c>
      <c r="AT175" s="263">
        <f>ROUND(AS175*$I175,2)</f>
        <v>2943.57</v>
      </c>
      <c r="AU175" s="265"/>
      <c r="AV175" s="263">
        <f>ROUND(AU175*$I175,2)</f>
        <v>0</v>
      </c>
      <c r="AW175" s="265"/>
      <c r="AX175" s="263">
        <f>ROUND(AW175*$I175,2)</f>
        <v>0</v>
      </c>
      <c r="AY175" s="265"/>
      <c r="AZ175" s="263">
        <f>ROUND(AY175*$I175,2)</f>
        <v>0</v>
      </c>
      <c r="BA175" s="265"/>
      <c r="BB175" s="263">
        <f>ROUND(BA175*$I175,2)</f>
        <v>0</v>
      </c>
      <c r="BC175" s="265"/>
      <c r="BD175" s="263">
        <f>ROUND(BC175*$I175,2)</f>
        <v>0</v>
      </c>
      <c r="BE175" s="264"/>
      <c r="BF175" s="263">
        <f>ROUND(BE175*$I175,2)</f>
        <v>0</v>
      </c>
      <c r="BG175" s="265"/>
      <c r="BH175" s="263">
        <f>ROUND(BG175*$I175,2)</f>
        <v>0</v>
      </c>
      <c r="BI175" s="264"/>
      <c r="BJ175" s="263">
        <f>ROUND(BI175*$I175,2)</f>
        <v>0</v>
      </c>
      <c r="BK175" s="405">
        <v>0.1</v>
      </c>
      <c r="BL175" s="263">
        <f>ROUND(BK175*$I175,2)</f>
        <v>2943.57</v>
      </c>
      <c r="BM175" s="405">
        <v>0.1</v>
      </c>
      <c r="BN175" s="263">
        <f>ROUND(BM175*$I175,2)</f>
        <v>2943.57</v>
      </c>
      <c r="BO175" s="405">
        <v>0.1</v>
      </c>
      <c r="BP175" s="263">
        <f>ROUND(BO175*$I175,2)</f>
        <v>2943.57</v>
      </c>
      <c r="BQ175" s="267"/>
      <c r="BR175" s="263">
        <f>ROUND(BQ175*$I175,2)</f>
        <v>0</v>
      </c>
      <c r="BS175" s="267"/>
      <c r="BT175" s="263">
        <f>ROUND(BS175*$I175,2)</f>
        <v>0</v>
      </c>
      <c r="BU175" s="268"/>
      <c r="BV175" s="263">
        <f>ROUND(BU175*$I175,2)</f>
        <v>0</v>
      </c>
      <c r="BW175" s="268"/>
      <c r="BX175" s="263">
        <f>ROUND(BW175*$I175,2)</f>
        <v>0</v>
      </c>
      <c r="BY175" s="268"/>
      <c r="BZ175" s="263">
        <f>ROUND(BY175*$I175,2)</f>
        <v>0</v>
      </c>
      <c r="CA175" s="505">
        <f t="shared" si="2721"/>
        <v>0.99999999999999989</v>
      </c>
      <c r="CB175" s="504">
        <f t="shared" si="2722"/>
        <v>29435.7</v>
      </c>
      <c r="CC175" s="171">
        <f t="shared" si="2885"/>
        <v>4.0000000000873115E-2</v>
      </c>
    </row>
    <row r="176" spans="1:81" s="187" customFormat="1" ht="15.6" customHeight="1">
      <c r="A176" s="295"/>
      <c r="B176" s="296"/>
      <c r="C176" s="297"/>
      <c r="D176" s="297"/>
      <c r="E176" s="295" t="s">
        <v>298</v>
      </c>
      <c r="F176" s="297"/>
      <c r="G176" s="297"/>
      <c r="H176" s="298"/>
      <c r="I176" s="299">
        <f>SUBTOTAL(109,I171:I175)</f>
        <v>1737123.28</v>
      </c>
      <c r="J176" s="320"/>
      <c r="K176" s="301">
        <f>+L176/$I176</f>
        <v>0</v>
      </c>
      <c r="L176" s="299">
        <f>SUBTOTAL(109,L171:L175)</f>
        <v>0</v>
      </c>
      <c r="M176" s="301">
        <f t="shared" ref="M176" si="3682">+N176/$I176</f>
        <v>0</v>
      </c>
      <c r="N176" s="299">
        <f t="shared" ref="N176" si="3683">SUBTOTAL(109,N171:N175)</f>
        <v>0</v>
      </c>
      <c r="O176" s="301">
        <f t="shared" ref="O176" si="3684">+P176/$I176</f>
        <v>0</v>
      </c>
      <c r="P176" s="299">
        <f t="shared" ref="P176" si="3685">SUBTOTAL(109,P171:P175)</f>
        <v>0</v>
      </c>
      <c r="Q176" s="301">
        <f t="shared" ref="Q176" si="3686">+R176/$I176</f>
        <v>0</v>
      </c>
      <c r="R176" s="299">
        <f t="shared" ref="R176" si="3687">SUBTOTAL(109,R171:R175)</f>
        <v>0</v>
      </c>
      <c r="S176" s="301">
        <f t="shared" ref="S176" si="3688">+T176/$I176</f>
        <v>0</v>
      </c>
      <c r="T176" s="299">
        <f t="shared" ref="T176" si="3689">SUBTOTAL(109,T171:T175)</f>
        <v>0</v>
      </c>
      <c r="U176" s="301">
        <f t="shared" ref="U176" si="3690">+V176/$I176</f>
        <v>0</v>
      </c>
      <c r="V176" s="299">
        <f t="shared" ref="V176" si="3691">SUBTOTAL(109,V171:V175)</f>
        <v>0</v>
      </c>
      <c r="W176" s="301">
        <f t="shared" ref="W176" si="3692">+X176/$I176</f>
        <v>0</v>
      </c>
      <c r="X176" s="299">
        <f t="shared" ref="X176" si="3693">SUBTOTAL(109,X171:X175)</f>
        <v>0</v>
      </c>
      <c r="Y176" s="301">
        <f t="shared" ref="Y176" si="3694">+Z176/$I176</f>
        <v>0</v>
      </c>
      <c r="Z176" s="299">
        <f t="shared" ref="Z176" si="3695">SUBTOTAL(109,Z171:Z175)</f>
        <v>0</v>
      </c>
      <c r="AA176" s="301">
        <f t="shared" ref="AA176" si="3696">+AB176/$I176</f>
        <v>0</v>
      </c>
      <c r="AB176" s="299">
        <f t="shared" ref="AB176" si="3697">SUBTOTAL(109,AB171:AB175)</f>
        <v>0</v>
      </c>
      <c r="AC176" s="301">
        <f t="shared" ref="AC176" si="3698">+AD176/$I176</f>
        <v>0</v>
      </c>
      <c r="AD176" s="299">
        <f t="shared" ref="AD176" si="3699">SUBTOTAL(109,AD171:AD175)</f>
        <v>0</v>
      </c>
      <c r="AE176" s="301">
        <f t="shared" ref="AE176" si="3700">+AF176/$I176</f>
        <v>0</v>
      </c>
      <c r="AF176" s="299">
        <f t="shared" ref="AF176" si="3701">SUBTOTAL(109,AF171:AF175)</f>
        <v>0</v>
      </c>
      <c r="AG176" s="301">
        <f t="shared" ref="AG176" si="3702">+AH176/$I176</f>
        <v>9.1989527651716224E-2</v>
      </c>
      <c r="AH176" s="299">
        <f t="shared" ref="AH176" si="3703">SUBTOTAL(109,AH171:AH175)</f>
        <v>159797.15</v>
      </c>
      <c r="AI176" s="301">
        <f t="shared" ref="AI176" si="3704">+AJ176/$I176</f>
        <v>9.1989527651716224E-2</v>
      </c>
      <c r="AJ176" s="299">
        <f t="shared" ref="AJ176" si="3705">SUBTOTAL(109,AJ171:AJ175)</f>
        <v>159797.15</v>
      </c>
      <c r="AK176" s="301">
        <f t="shared" ref="AK176" si="3706">+AL176/$I176</f>
        <v>9.1989527651716224E-2</v>
      </c>
      <c r="AL176" s="299">
        <f t="shared" ref="AL176" si="3707">SUBTOTAL(109,AL171:AL175)</f>
        <v>159797.15</v>
      </c>
      <c r="AM176" s="301">
        <f t="shared" ref="AM176" si="3708">+AN176/$I176</f>
        <v>9.1989527651716224E-2</v>
      </c>
      <c r="AN176" s="299">
        <f t="shared" ref="AN176" si="3709">SUBTOTAL(109,AN171:AN175)</f>
        <v>159797.15</v>
      </c>
      <c r="AO176" s="301">
        <f t="shared" ref="AO176" si="3710">+AP176/$I176</f>
        <v>9.1989527651716224E-2</v>
      </c>
      <c r="AP176" s="299">
        <f t="shared" ref="AP176" si="3711">SUBTOTAL(109,AP171:AP175)</f>
        <v>159797.15</v>
      </c>
      <c r="AQ176" s="301">
        <f t="shared" ref="AQ176" si="3712">+AR176/$I176</f>
        <v>9.1989527651716224E-2</v>
      </c>
      <c r="AR176" s="299">
        <f t="shared" ref="AR176" si="3713">SUBTOTAL(109,AR171:AR175)</f>
        <v>159797.15</v>
      </c>
      <c r="AS176" s="301">
        <f t="shared" ref="AS176" si="3714">+AT176/$I176</f>
        <v>9.1989527651716224E-2</v>
      </c>
      <c r="AT176" s="299">
        <f t="shared" ref="AT176" si="3715">SUBTOTAL(109,AT171:AT175)</f>
        <v>159797.15</v>
      </c>
      <c r="AU176" s="301">
        <f t="shared" ref="AU176" si="3716">+AV176/$I176</f>
        <v>2.4031414742193773E-2</v>
      </c>
      <c r="AV176" s="299">
        <f t="shared" ref="AV176" si="3717">SUBTOTAL(109,AV171:AV175)</f>
        <v>41745.53</v>
      </c>
      <c r="AW176" s="301">
        <f t="shared" ref="AW176" si="3718">+AX176/$I176</f>
        <v>1.602094124258124E-2</v>
      </c>
      <c r="AX176" s="299">
        <f t="shared" ref="AX176" si="3719">SUBTOTAL(109,AX171:AX175)</f>
        <v>27830.35</v>
      </c>
      <c r="AY176" s="301">
        <f t="shared" ref="AY176" si="3720">+AZ176/$I176</f>
        <v>8.0104734996125325E-3</v>
      </c>
      <c r="AZ176" s="299">
        <f t="shared" ref="AZ176" si="3721">SUBTOTAL(109,AZ171:AZ175)</f>
        <v>13915.18</v>
      </c>
      <c r="BA176" s="301">
        <f t="shared" ref="BA176" si="3722">+BB176/$I176</f>
        <v>0</v>
      </c>
      <c r="BB176" s="299">
        <f t="shared" ref="BB176" si="3723">SUBTOTAL(109,BB171:BB175)</f>
        <v>0</v>
      </c>
      <c r="BC176" s="301">
        <f t="shared" ref="BC176" si="3724">+BD176/$I176</f>
        <v>0</v>
      </c>
      <c r="BD176" s="299">
        <f t="shared" ref="BD176" si="3725">SUBTOTAL(109,BD171:BD175)</f>
        <v>0</v>
      </c>
      <c r="BE176" s="301">
        <f t="shared" ref="BE176" si="3726">+BF176/$I176</f>
        <v>0</v>
      </c>
      <c r="BF176" s="299">
        <f t="shared" ref="BF176" si="3727">SUBTOTAL(109,BF171:BF175)</f>
        <v>0</v>
      </c>
      <c r="BG176" s="301">
        <f t="shared" ref="BG176" si="3728">+BH176/$I176</f>
        <v>0</v>
      </c>
      <c r="BH176" s="299">
        <f t="shared" ref="BH176" si="3729">SUBTOTAL(109,BH171:BH175)</f>
        <v>0</v>
      </c>
      <c r="BI176" s="301">
        <f t="shared" ref="BI176" si="3730">+BJ176/$I176</f>
        <v>0</v>
      </c>
      <c r="BJ176" s="299">
        <f t="shared" ref="BJ176" si="3731">SUBTOTAL(109,BJ171:BJ175)</f>
        <v>0</v>
      </c>
      <c r="BK176" s="301">
        <f t="shared" ref="BK176" si="3732">+BL176/$I176</f>
        <v>9.1989527651716224E-2</v>
      </c>
      <c r="BL176" s="299">
        <f t="shared" ref="BL176" si="3733">SUBTOTAL(109,BL171:BL175)</f>
        <v>159797.15</v>
      </c>
      <c r="BM176" s="301">
        <f t="shared" ref="BM176" si="3734">+BN176/$I176</f>
        <v>9.1989527651716224E-2</v>
      </c>
      <c r="BN176" s="299">
        <f t="shared" ref="BN176" si="3735">SUBTOTAL(109,BN171:BN175)</f>
        <v>159797.15</v>
      </c>
      <c r="BO176" s="301">
        <f t="shared" ref="BO176" si="3736">+BP176/$I176</f>
        <v>9.1989527651716224E-2</v>
      </c>
      <c r="BP176" s="299">
        <f t="shared" ref="BP176" si="3737">SUBTOTAL(109,BP171:BP175)</f>
        <v>159797.15</v>
      </c>
      <c r="BQ176" s="301">
        <f t="shared" ref="BQ176" si="3738">+BR176/$I176</f>
        <v>1.602094124258124E-2</v>
      </c>
      <c r="BR176" s="299">
        <f t="shared" ref="BR176" si="3739">SUBTOTAL(109,BR171:BR175)</f>
        <v>27830.35</v>
      </c>
      <c r="BS176" s="301">
        <f t="shared" ref="BS176" si="3740">+BT176/$I176</f>
        <v>1.602094124258124E-2</v>
      </c>
      <c r="BT176" s="299">
        <f t="shared" ref="BT176" si="3741">SUBTOTAL(109,BT171:BT175)</f>
        <v>27830.35</v>
      </c>
      <c r="BU176" s="301">
        <f t="shared" ref="BU176" si="3742">+BV176/$I176</f>
        <v>0</v>
      </c>
      <c r="BV176" s="299">
        <f t="shared" ref="BV176" si="3743">SUBTOTAL(109,BV171:BV175)</f>
        <v>0</v>
      </c>
      <c r="BW176" s="301">
        <f t="shared" ref="BW176" si="3744">+BX176/$I176</f>
        <v>0</v>
      </c>
      <c r="BX176" s="299">
        <f t="shared" ref="BX176" si="3745">SUBTOTAL(109,BX171:BX175)</f>
        <v>0</v>
      </c>
      <c r="BY176" s="301">
        <f t="shared" ref="BY176" si="3746">+BZ176/$I176</f>
        <v>0</v>
      </c>
      <c r="BZ176" s="299">
        <f t="shared" ref="BZ176" si="3747">SUBTOTAL(109,BZ171:BZ175)</f>
        <v>0</v>
      </c>
      <c r="CA176" s="235">
        <f>+CB176/I176</f>
        <v>0.99999998848671223</v>
      </c>
      <c r="CB176" s="234">
        <f>SUBTOTAL(109,CB171:CB175)</f>
        <v>1737123.2599999998</v>
      </c>
      <c r="CC176" s="188">
        <f t="shared" si="2885"/>
        <v>2.0000000251457095E-2</v>
      </c>
    </row>
    <row r="177" spans="1:81" s="118" customFormat="1" ht="15.6" customHeight="1">
      <c r="A177" s="321" t="s">
        <v>299</v>
      </c>
      <c r="B177" s="616" t="s">
        <v>300</v>
      </c>
      <c r="C177" s="617"/>
      <c r="D177" s="617"/>
      <c r="E177" s="617"/>
      <c r="F177" s="322"/>
      <c r="G177" s="322"/>
      <c r="H177" s="322"/>
      <c r="I177" s="323"/>
      <c r="J177" s="233"/>
      <c r="K177" s="262"/>
      <c r="L177" s="263"/>
      <c r="M177" s="262"/>
      <c r="N177" s="263"/>
      <c r="O177" s="262"/>
      <c r="P177" s="263"/>
      <c r="Q177" s="262"/>
      <c r="R177" s="263"/>
      <c r="S177" s="262"/>
      <c r="T177" s="263"/>
      <c r="U177" s="262"/>
      <c r="V177" s="263"/>
      <c r="W177" s="264"/>
      <c r="X177" s="263"/>
      <c r="Y177" s="264"/>
      <c r="Z177" s="263"/>
      <c r="AA177" s="265"/>
      <c r="AB177" s="263"/>
      <c r="AC177" s="265"/>
      <c r="AD177" s="263"/>
      <c r="AE177" s="265"/>
      <c r="AF177" s="263"/>
      <c r="AG177" s="266"/>
      <c r="AH177" s="263"/>
      <c r="AI177" s="265"/>
      <c r="AJ177" s="263"/>
      <c r="AK177" s="265"/>
      <c r="AL177" s="263"/>
      <c r="AM177" s="265"/>
      <c r="AN177" s="263"/>
      <c r="AO177" s="265"/>
      <c r="AP177" s="263"/>
      <c r="AQ177" s="265"/>
      <c r="AR177" s="263"/>
      <c r="AS177" s="265"/>
      <c r="AT177" s="263"/>
      <c r="AU177" s="265"/>
      <c r="AV177" s="263"/>
      <c r="AW177" s="265"/>
      <c r="AX177" s="263"/>
      <c r="AY177" s="265"/>
      <c r="AZ177" s="263"/>
      <c r="BA177" s="265"/>
      <c r="BB177" s="263"/>
      <c r="BC177" s="265"/>
      <c r="BD177" s="263"/>
      <c r="BE177" s="264"/>
      <c r="BF177" s="263"/>
      <c r="BG177" s="265"/>
      <c r="BH177" s="263"/>
      <c r="BI177" s="264"/>
      <c r="BJ177" s="263"/>
      <c r="BK177" s="267"/>
      <c r="BL177" s="263"/>
      <c r="BM177" s="267"/>
      <c r="BN177" s="263"/>
      <c r="BO177" s="267"/>
      <c r="BP177" s="263"/>
      <c r="BQ177" s="267"/>
      <c r="BR177" s="263"/>
      <c r="BS177" s="267"/>
      <c r="BT177" s="263"/>
      <c r="BU177" s="268"/>
      <c r="BV177" s="263"/>
      <c r="BW177" s="268"/>
      <c r="BX177" s="263"/>
      <c r="BY177" s="268"/>
      <c r="BZ177" s="263"/>
      <c r="CA177" s="505">
        <f t="shared" si="2721"/>
        <v>0</v>
      </c>
      <c r="CB177" s="504">
        <f t="shared" si="2722"/>
        <v>0</v>
      </c>
      <c r="CC177" s="171">
        <f t="shared" si="2885"/>
        <v>0</v>
      </c>
    </row>
    <row r="178" spans="1:81" s="118" customFormat="1" ht="13.2">
      <c r="A178" s="279"/>
      <c r="B178" s="280"/>
      <c r="C178" s="281"/>
      <c r="D178" s="407"/>
      <c r="E178" s="408" t="s">
        <v>659</v>
      </c>
      <c r="F178" s="283"/>
      <c r="G178" s="284">
        <v>0</v>
      </c>
      <c r="H178" s="284"/>
      <c r="I178" s="284"/>
      <c r="J178" s="233"/>
      <c r="K178" s="262"/>
      <c r="L178" s="263"/>
      <c r="M178" s="262"/>
      <c r="N178" s="263"/>
      <c r="O178" s="262"/>
      <c r="P178" s="263"/>
      <c r="Q178" s="262"/>
      <c r="R178" s="263"/>
      <c r="S178" s="262"/>
      <c r="T178" s="263"/>
      <c r="U178" s="262"/>
      <c r="V178" s="263"/>
      <c r="W178" s="264"/>
      <c r="X178" s="263"/>
      <c r="Y178" s="264"/>
      <c r="Z178" s="263"/>
      <c r="AA178" s="265"/>
      <c r="AB178" s="263"/>
      <c r="AC178" s="265"/>
      <c r="AD178" s="263"/>
      <c r="AE178" s="265"/>
      <c r="AF178" s="263"/>
      <c r="AG178" s="266"/>
      <c r="AH178" s="263"/>
      <c r="AI178" s="265"/>
      <c r="AJ178" s="263"/>
      <c r="AK178" s="265"/>
      <c r="AL178" s="263"/>
      <c r="AM178" s="265"/>
      <c r="AN178" s="263"/>
      <c r="AO178" s="265"/>
      <c r="AP178" s="263"/>
      <c r="AQ178" s="265"/>
      <c r="AR178" s="263"/>
      <c r="AS178" s="265"/>
      <c r="AT178" s="263"/>
      <c r="AU178" s="265"/>
      <c r="AV178" s="263"/>
      <c r="AW178" s="265"/>
      <c r="AX178" s="263"/>
      <c r="AY178" s="265"/>
      <c r="AZ178" s="263"/>
      <c r="BA178" s="265"/>
      <c r="BB178" s="263"/>
      <c r="BC178" s="265"/>
      <c r="BD178" s="263"/>
      <c r="BE178" s="264"/>
      <c r="BF178" s="263"/>
      <c r="BG178" s="265"/>
      <c r="BH178" s="263"/>
      <c r="BI178" s="264"/>
      <c r="BJ178" s="263"/>
      <c r="BK178" s="267"/>
      <c r="BL178" s="263"/>
      <c r="BM178" s="267"/>
      <c r="BN178" s="263"/>
      <c r="BO178" s="267"/>
      <c r="BP178" s="263"/>
      <c r="BQ178" s="267"/>
      <c r="BR178" s="263"/>
      <c r="BS178" s="267"/>
      <c r="BT178" s="263"/>
      <c r="BU178" s="268"/>
      <c r="BV178" s="263"/>
      <c r="BW178" s="268"/>
      <c r="BX178" s="263"/>
      <c r="BY178" s="268"/>
      <c r="BZ178" s="263"/>
      <c r="CA178" s="505">
        <f t="shared" si="2721"/>
        <v>0</v>
      </c>
      <c r="CB178" s="504">
        <f t="shared" si="2722"/>
        <v>0</v>
      </c>
      <c r="CC178" s="171">
        <f t="shared" si="2885"/>
        <v>0</v>
      </c>
    </row>
    <row r="179" spans="1:81" s="118" customFormat="1" ht="79.2">
      <c r="A179" s="279" t="s">
        <v>301</v>
      </c>
      <c r="B179" s="280" t="s">
        <v>162</v>
      </c>
      <c r="C179" s="281"/>
      <c r="D179" s="279">
        <v>90841</v>
      </c>
      <c r="E179" s="286" t="s">
        <v>1306</v>
      </c>
      <c r="F179" s="281" t="s">
        <v>654</v>
      </c>
      <c r="G179" s="344">
        <v>2</v>
      </c>
      <c r="H179" s="340">
        <v>461.14</v>
      </c>
      <c r="I179" s="409">
        <v>922.28</v>
      </c>
      <c r="J179" s="275">
        <f t="shared" ref="J179:J187" si="3748">+I179/$I$467</f>
        <v>1.1851813657324873E-5</v>
      </c>
      <c r="K179" s="262"/>
      <c r="L179" s="263">
        <f t="shared" ref="L179:N187" si="3749">ROUND(K179*$I179,2)</f>
        <v>0</v>
      </c>
      <c r="M179" s="262"/>
      <c r="N179" s="263">
        <f t="shared" si="3749"/>
        <v>0</v>
      </c>
      <c r="O179" s="262"/>
      <c r="P179" s="263">
        <f t="shared" ref="P179" si="3750">ROUND(O179*$I179,2)</f>
        <v>0</v>
      </c>
      <c r="Q179" s="262"/>
      <c r="R179" s="263">
        <f t="shared" ref="R179" si="3751">ROUND(Q179*$I179,2)</f>
        <v>0</v>
      </c>
      <c r="S179" s="262"/>
      <c r="T179" s="263">
        <f t="shared" ref="T179" si="3752">ROUND(S179*$I179,2)</f>
        <v>0</v>
      </c>
      <c r="U179" s="262"/>
      <c r="V179" s="263">
        <f t="shared" ref="V179" si="3753">ROUND(U179*$I179,2)</f>
        <v>0</v>
      </c>
      <c r="W179" s="264"/>
      <c r="X179" s="263">
        <f t="shared" ref="X179" si="3754">ROUND(W179*$I179,2)</f>
        <v>0</v>
      </c>
      <c r="Y179" s="264"/>
      <c r="Z179" s="263">
        <f t="shared" ref="Z179" si="3755">ROUND(Y179*$I179,2)</f>
        <v>0</v>
      </c>
      <c r="AA179" s="265"/>
      <c r="AB179" s="263">
        <f t="shared" ref="AB179" si="3756">ROUND(AA179*$I179,2)</f>
        <v>0</v>
      </c>
      <c r="AC179" s="265"/>
      <c r="AD179" s="263">
        <f t="shared" ref="AD179" si="3757">ROUND(AC179*$I179,2)</f>
        <v>0</v>
      </c>
      <c r="AE179" s="265"/>
      <c r="AF179" s="263">
        <f t="shared" ref="AF179" si="3758">ROUND(AE179*$I179,2)</f>
        <v>0</v>
      </c>
      <c r="AG179" s="266"/>
      <c r="AH179" s="263">
        <f t="shared" ref="AH179" si="3759">ROUND(AG179*$I179,2)</f>
        <v>0</v>
      </c>
      <c r="AI179" s="265"/>
      <c r="AJ179" s="263">
        <f t="shared" ref="AJ179" si="3760">ROUND(AI179*$I179,2)</f>
        <v>0</v>
      </c>
      <c r="AK179" s="265"/>
      <c r="AL179" s="263">
        <f t="shared" ref="AL179" si="3761">ROUND(AK179*$I179,2)</f>
        <v>0</v>
      </c>
      <c r="AM179" s="265"/>
      <c r="AN179" s="263">
        <f t="shared" ref="AN179" si="3762">ROUND(AM179*$I179,2)</f>
        <v>0</v>
      </c>
      <c r="AO179" s="265"/>
      <c r="AP179" s="263">
        <f t="shared" ref="AP179" si="3763">ROUND(AO179*$I179,2)</f>
        <v>0</v>
      </c>
      <c r="AQ179" s="265"/>
      <c r="AR179" s="263">
        <f t="shared" ref="AR179" si="3764">ROUND(AQ179*$I179,2)</f>
        <v>0</v>
      </c>
      <c r="AS179" s="265"/>
      <c r="AT179" s="263">
        <f t="shared" ref="AT179" si="3765">ROUND(AS179*$I179,2)</f>
        <v>0</v>
      </c>
      <c r="AU179" s="265"/>
      <c r="AV179" s="263">
        <f t="shared" ref="AV179" si="3766">ROUND(AU179*$I179,2)</f>
        <v>0</v>
      </c>
      <c r="AW179" s="265"/>
      <c r="AX179" s="263">
        <f t="shared" ref="AX179" si="3767">ROUND(AW179*$I179,2)</f>
        <v>0</v>
      </c>
      <c r="AY179" s="265"/>
      <c r="AZ179" s="263">
        <f t="shared" ref="AZ179" si="3768">ROUND(AY179*$I179,2)</f>
        <v>0</v>
      </c>
      <c r="BA179" s="265"/>
      <c r="BB179" s="263">
        <f t="shared" ref="BB179" si="3769">ROUND(BA179*$I179,2)</f>
        <v>0</v>
      </c>
      <c r="BC179" s="265"/>
      <c r="BD179" s="263">
        <f t="shared" ref="BD179" si="3770">ROUND(BC179*$I179,2)</f>
        <v>0</v>
      </c>
      <c r="BE179" s="264">
        <v>1</v>
      </c>
      <c r="BF179" s="263">
        <f t="shared" ref="BF179" si="3771">ROUND(BE179*$I179,2)</f>
        <v>922.28</v>
      </c>
      <c r="BG179" s="265"/>
      <c r="BH179" s="263">
        <f t="shared" ref="BH179" si="3772">ROUND(BG179*$I179,2)</f>
        <v>0</v>
      </c>
      <c r="BI179" s="264"/>
      <c r="BJ179" s="263">
        <f t="shared" ref="BJ179" si="3773">ROUND(BI179*$I179,2)</f>
        <v>0</v>
      </c>
      <c r="BK179" s="267"/>
      <c r="BL179" s="263">
        <f t="shared" ref="BL179" si="3774">ROUND(BK179*$I179,2)</f>
        <v>0</v>
      </c>
      <c r="BM179" s="267"/>
      <c r="BN179" s="263">
        <f t="shared" ref="BN179" si="3775">ROUND(BM179*$I179,2)</f>
        <v>0</v>
      </c>
      <c r="BO179" s="267"/>
      <c r="BP179" s="263">
        <f t="shared" ref="BP179" si="3776">ROUND(BO179*$I179,2)</f>
        <v>0</v>
      </c>
      <c r="BQ179" s="267"/>
      <c r="BR179" s="263">
        <f t="shared" ref="BR179" si="3777">ROUND(BQ179*$I179,2)</f>
        <v>0</v>
      </c>
      <c r="BS179" s="267"/>
      <c r="BT179" s="263">
        <f t="shared" ref="BT179" si="3778">ROUND(BS179*$I179,2)</f>
        <v>0</v>
      </c>
      <c r="BU179" s="268"/>
      <c r="BV179" s="263">
        <f t="shared" ref="BV179" si="3779">ROUND(BU179*$I179,2)</f>
        <v>0</v>
      </c>
      <c r="BW179" s="268"/>
      <c r="BX179" s="263">
        <f t="shared" ref="BX179" si="3780">ROUND(BW179*$I179,2)</f>
        <v>0</v>
      </c>
      <c r="BY179" s="268"/>
      <c r="BZ179" s="263">
        <f t="shared" ref="BZ179" si="3781">ROUND(BY179*$I179,2)</f>
        <v>0</v>
      </c>
      <c r="CA179" s="505">
        <f t="shared" si="2721"/>
        <v>1</v>
      </c>
      <c r="CB179" s="504">
        <f t="shared" si="2722"/>
        <v>922.28</v>
      </c>
      <c r="CC179" s="171">
        <f t="shared" si="2885"/>
        <v>0</v>
      </c>
    </row>
    <row r="180" spans="1:81" s="118" customFormat="1" ht="79.2">
      <c r="A180" s="279" t="s">
        <v>302</v>
      </c>
      <c r="B180" s="280" t="s">
        <v>162</v>
      </c>
      <c r="C180" s="281"/>
      <c r="D180" s="279">
        <v>90842</v>
      </c>
      <c r="E180" s="286" t="s">
        <v>1307</v>
      </c>
      <c r="F180" s="281" t="s">
        <v>654</v>
      </c>
      <c r="G180" s="344">
        <v>2</v>
      </c>
      <c r="H180" s="340">
        <v>483.14</v>
      </c>
      <c r="I180" s="409">
        <v>966.28</v>
      </c>
      <c r="J180" s="275">
        <f t="shared" si="3748"/>
        <v>1.2417238258229474E-5</v>
      </c>
      <c r="K180" s="262"/>
      <c r="L180" s="263">
        <f t="shared" si="3749"/>
        <v>0</v>
      </c>
      <c r="M180" s="262"/>
      <c r="N180" s="263">
        <f t="shared" si="3749"/>
        <v>0</v>
      </c>
      <c r="O180" s="262"/>
      <c r="P180" s="263">
        <f t="shared" ref="P180" si="3782">ROUND(O180*$I180,2)</f>
        <v>0</v>
      </c>
      <c r="Q180" s="262"/>
      <c r="R180" s="263">
        <f t="shared" ref="R180" si="3783">ROUND(Q180*$I180,2)</f>
        <v>0</v>
      </c>
      <c r="S180" s="262"/>
      <c r="T180" s="263">
        <f t="shared" ref="T180" si="3784">ROUND(S180*$I180,2)</f>
        <v>0</v>
      </c>
      <c r="U180" s="262"/>
      <c r="V180" s="263">
        <f t="shared" ref="V180" si="3785">ROUND(U180*$I180,2)</f>
        <v>0</v>
      </c>
      <c r="W180" s="264"/>
      <c r="X180" s="263">
        <f t="shared" ref="X180" si="3786">ROUND(W180*$I180,2)</f>
        <v>0</v>
      </c>
      <c r="Y180" s="264"/>
      <c r="Z180" s="263">
        <f t="shared" ref="Z180" si="3787">ROUND(Y180*$I180,2)</f>
        <v>0</v>
      </c>
      <c r="AA180" s="265"/>
      <c r="AB180" s="263">
        <f t="shared" ref="AB180" si="3788">ROUND(AA180*$I180,2)</f>
        <v>0</v>
      </c>
      <c r="AC180" s="265"/>
      <c r="AD180" s="263">
        <f t="shared" ref="AD180" si="3789">ROUND(AC180*$I180,2)</f>
        <v>0</v>
      </c>
      <c r="AE180" s="265"/>
      <c r="AF180" s="263">
        <f t="shared" ref="AF180" si="3790">ROUND(AE180*$I180,2)</f>
        <v>0</v>
      </c>
      <c r="AG180" s="266"/>
      <c r="AH180" s="263">
        <f t="shared" ref="AH180" si="3791">ROUND(AG180*$I180,2)</f>
        <v>0</v>
      </c>
      <c r="AI180" s="265"/>
      <c r="AJ180" s="263">
        <f t="shared" ref="AJ180" si="3792">ROUND(AI180*$I180,2)</f>
        <v>0</v>
      </c>
      <c r="AK180" s="265"/>
      <c r="AL180" s="263">
        <f t="shared" ref="AL180" si="3793">ROUND(AK180*$I180,2)</f>
        <v>0</v>
      </c>
      <c r="AM180" s="265"/>
      <c r="AN180" s="263">
        <f t="shared" ref="AN180" si="3794">ROUND(AM180*$I180,2)</f>
        <v>0</v>
      </c>
      <c r="AO180" s="265"/>
      <c r="AP180" s="263">
        <f t="shared" ref="AP180" si="3795">ROUND(AO180*$I180,2)</f>
        <v>0</v>
      </c>
      <c r="AQ180" s="265"/>
      <c r="AR180" s="263">
        <f t="shared" ref="AR180" si="3796">ROUND(AQ180*$I180,2)</f>
        <v>0</v>
      </c>
      <c r="AS180" s="265"/>
      <c r="AT180" s="263">
        <f t="shared" ref="AT180" si="3797">ROUND(AS180*$I180,2)</f>
        <v>0</v>
      </c>
      <c r="AU180" s="265"/>
      <c r="AV180" s="263">
        <f t="shared" ref="AV180" si="3798">ROUND(AU180*$I180,2)</f>
        <v>0</v>
      </c>
      <c r="AW180" s="265"/>
      <c r="AX180" s="263">
        <f t="shared" ref="AX180" si="3799">ROUND(AW180*$I180,2)</f>
        <v>0</v>
      </c>
      <c r="AY180" s="265"/>
      <c r="AZ180" s="263">
        <f t="shared" ref="AZ180" si="3800">ROUND(AY180*$I180,2)</f>
        <v>0</v>
      </c>
      <c r="BA180" s="265"/>
      <c r="BB180" s="263">
        <f t="shared" ref="BB180" si="3801">ROUND(BA180*$I180,2)</f>
        <v>0</v>
      </c>
      <c r="BC180" s="265"/>
      <c r="BD180" s="263">
        <f t="shared" ref="BD180" si="3802">ROUND(BC180*$I180,2)</f>
        <v>0</v>
      </c>
      <c r="BE180" s="264">
        <v>1</v>
      </c>
      <c r="BF180" s="263">
        <f t="shared" ref="BF180" si="3803">ROUND(BE180*$I180,2)</f>
        <v>966.28</v>
      </c>
      <c r="BG180" s="265"/>
      <c r="BH180" s="263">
        <f t="shared" ref="BH180" si="3804">ROUND(BG180*$I180,2)</f>
        <v>0</v>
      </c>
      <c r="BI180" s="264"/>
      <c r="BJ180" s="263">
        <f t="shared" ref="BJ180" si="3805">ROUND(BI180*$I180,2)</f>
        <v>0</v>
      </c>
      <c r="BK180" s="267"/>
      <c r="BL180" s="263">
        <f t="shared" ref="BL180" si="3806">ROUND(BK180*$I180,2)</f>
        <v>0</v>
      </c>
      <c r="BM180" s="267"/>
      <c r="BN180" s="263">
        <f t="shared" ref="BN180" si="3807">ROUND(BM180*$I180,2)</f>
        <v>0</v>
      </c>
      <c r="BO180" s="267"/>
      <c r="BP180" s="263">
        <f t="shared" ref="BP180" si="3808">ROUND(BO180*$I180,2)</f>
        <v>0</v>
      </c>
      <c r="BQ180" s="267"/>
      <c r="BR180" s="263">
        <f t="shared" ref="BR180" si="3809">ROUND(BQ180*$I180,2)</f>
        <v>0</v>
      </c>
      <c r="BS180" s="267"/>
      <c r="BT180" s="263">
        <f t="shared" ref="BT180" si="3810">ROUND(BS180*$I180,2)</f>
        <v>0</v>
      </c>
      <c r="BU180" s="268"/>
      <c r="BV180" s="263">
        <f t="shared" ref="BV180" si="3811">ROUND(BU180*$I180,2)</f>
        <v>0</v>
      </c>
      <c r="BW180" s="268"/>
      <c r="BX180" s="263">
        <f t="shared" ref="BX180" si="3812">ROUND(BW180*$I180,2)</f>
        <v>0</v>
      </c>
      <c r="BY180" s="268"/>
      <c r="BZ180" s="263">
        <f t="shared" ref="BZ180" si="3813">ROUND(BY180*$I180,2)</f>
        <v>0</v>
      </c>
      <c r="CA180" s="505">
        <f t="shared" si="2721"/>
        <v>1</v>
      </c>
      <c r="CB180" s="504">
        <f t="shared" si="2722"/>
        <v>966.28</v>
      </c>
      <c r="CC180" s="171">
        <f t="shared" si="2885"/>
        <v>0</v>
      </c>
    </row>
    <row r="181" spans="1:81" s="118" customFormat="1" ht="79.2">
      <c r="A181" s="279" t="s">
        <v>303</v>
      </c>
      <c r="B181" s="280" t="s">
        <v>162</v>
      </c>
      <c r="C181" s="281"/>
      <c r="D181" s="279">
        <v>90843</v>
      </c>
      <c r="E181" s="286" t="s">
        <v>1308</v>
      </c>
      <c r="F181" s="281" t="s">
        <v>654</v>
      </c>
      <c r="G181" s="344">
        <v>14</v>
      </c>
      <c r="H181" s="340">
        <v>510.89</v>
      </c>
      <c r="I181" s="409">
        <v>7152.46</v>
      </c>
      <c r="J181" s="275">
        <f t="shared" si="3748"/>
        <v>9.1913110022411699E-5</v>
      </c>
      <c r="K181" s="262"/>
      <c r="L181" s="263">
        <f t="shared" si="3749"/>
        <v>0</v>
      </c>
      <c r="M181" s="262"/>
      <c r="N181" s="263">
        <f t="shared" si="3749"/>
        <v>0</v>
      </c>
      <c r="O181" s="262"/>
      <c r="P181" s="263">
        <f t="shared" ref="P181" si="3814">ROUND(O181*$I181,2)</f>
        <v>0</v>
      </c>
      <c r="Q181" s="262"/>
      <c r="R181" s="263">
        <f t="shared" ref="R181" si="3815">ROUND(Q181*$I181,2)</f>
        <v>0</v>
      </c>
      <c r="S181" s="262"/>
      <c r="T181" s="263">
        <f t="shared" ref="T181" si="3816">ROUND(S181*$I181,2)</f>
        <v>0</v>
      </c>
      <c r="U181" s="262"/>
      <c r="V181" s="263">
        <f t="shared" ref="V181" si="3817">ROUND(U181*$I181,2)</f>
        <v>0</v>
      </c>
      <c r="W181" s="264"/>
      <c r="X181" s="263">
        <f t="shared" ref="X181" si="3818">ROUND(W181*$I181,2)</f>
        <v>0</v>
      </c>
      <c r="Y181" s="264"/>
      <c r="Z181" s="263">
        <f t="shared" ref="Z181" si="3819">ROUND(Y181*$I181,2)</f>
        <v>0</v>
      </c>
      <c r="AA181" s="265"/>
      <c r="AB181" s="263">
        <f t="shared" ref="AB181" si="3820">ROUND(AA181*$I181,2)</f>
        <v>0</v>
      </c>
      <c r="AC181" s="265"/>
      <c r="AD181" s="263">
        <f t="shared" ref="AD181" si="3821">ROUND(AC181*$I181,2)</f>
        <v>0</v>
      </c>
      <c r="AE181" s="265"/>
      <c r="AF181" s="263">
        <f t="shared" ref="AF181" si="3822">ROUND(AE181*$I181,2)</f>
        <v>0</v>
      </c>
      <c r="AG181" s="266"/>
      <c r="AH181" s="263">
        <f t="shared" ref="AH181" si="3823">ROUND(AG181*$I181,2)</f>
        <v>0</v>
      </c>
      <c r="AI181" s="265"/>
      <c r="AJ181" s="263">
        <f t="shared" ref="AJ181" si="3824">ROUND(AI181*$I181,2)</f>
        <v>0</v>
      </c>
      <c r="AK181" s="265"/>
      <c r="AL181" s="263">
        <f t="shared" ref="AL181" si="3825">ROUND(AK181*$I181,2)</f>
        <v>0</v>
      </c>
      <c r="AM181" s="265"/>
      <c r="AN181" s="263">
        <f t="shared" ref="AN181" si="3826">ROUND(AM181*$I181,2)</f>
        <v>0</v>
      </c>
      <c r="AO181" s="265"/>
      <c r="AP181" s="263">
        <f t="shared" ref="AP181" si="3827">ROUND(AO181*$I181,2)</f>
        <v>0</v>
      </c>
      <c r="AQ181" s="265"/>
      <c r="AR181" s="263">
        <f t="shared" ref="AR181" si="3828">ROUND(AQ181*$I181,2)</f>
        <v>0</v>
      </c>
      <c r="AS181" s="265"/>
      <c r="AT181" s="263">
        <f t="shared" ref="AT181" si="3829">ROUND(AS181*$I181,2)</f>
        <v>0</v>
      </c>
      <c r="AU181" s="265"/>
      <c r="AV181" s="263">
        <f t="shared" ref="AV181" si="3830">ROUND(AU181*$I181,2)</f>
        <v>0</v>
      </c>
      <c r="AW181" s="265"/>
      <c r="AX181" s="263">
        <f t="shared" ref="AX181" si="3831">ROUND(AW181*$I181,2)</f>
        <v>0</v>
      </c>
      <c r="AY181" s="265"/>
      <c r="AZ181" s="263">
        <f t="shared" ref="AZ181" si="3832">ROUND(AY181*$I181,2)</f>
        <v>0</v>
      </c>
      <c r="BA181" s="265"/>
      <c r="BB181" s="263">
        <f t="shared" ref="BB181" si="3833">ROUND(BA181*$I181,2)</f>
        <v>0</v>
      </c>
      <c r="BC181" s="265"/>
      <c r="BD181" s="263">
        <f t="shared" ref="BD181" si="3834">ROUND(BC181*$I181,2)</f>
        <v>0</v>
      </c>
      <c r="BE181" s="264">
        <v>1</v>
      </c>
      <c r="BF181" s="263">
        <f t="shared" ref="BF181" si="3835">ROUND(BE181*$I181,2)</f>
        <v>7152.46</v>
      </c>
      <c r="BG181" s="265"/>
      <c r="BH181" s="263">
        <f t="shared" ref="BH181" si="3836">ROUND(BG181*$I181,2)</f>
        <v>0</v>
      </c>
      <c r="BI181" s="264"/>
      <c r="BJ181" s="263">
        <f t="shared" ref="BJ181" si="3837">ROUND(BI181*$I181,2)</f>
        <v>0</v>
      </c>
      <c r="BK181" s="267"/>
      <c r="BL181" s="263">
        <f t="shared" ref="BL181" si="3838">ROUND(BK181*$I181,2)</f>
        <v>0</v>
      </c>
      <c r="BM181" s="267"/>
      <c r="BN181" s="263">
        <f t="shared" ref="BN181" si="3839">ROUND(BM181*$I181,2)</f>
        <v>0</v>
      </c>
      <c r="BO181" s="267"/>
      <c r="BP181" s="263">
        <f t="shared" ref="BP181" si="3840">ROUND(BO181*$I181,2)</f>
        <v>0</v>
      </c>
      <c r="BQ181" s="267"/>
      <c r="BR181" s="263">
        <f t="shared" ref="BR181" si="3841">ROUND(BQ181*$I181,2)</f>
        <v>0</v>
      </c>
      <c r="BS181" s="267"/>
      <c r="BT181" s="263">
        <f t="shared" ref="BT181" si="3842">ROUND(BS181*$I181,2)</f>
        <v>0</v>
      </c>
      <c r="BU181" s="268"/>
      <c r="BV181" s="263">
        <f t="shared" ref="BV181" si="3843">ROUND(BU181*$I181,2)</f>
        <v>0</v>
      </c>
      <c r="BW181" s="268"/>
      <c r="BX181" s="263">
        <f t="shared" ref="BX181" si="3844">ROUND(BW181*$I181,2)</f>
        <v>0</v>
      </c>
      <c r="BY181" s="268"/>
      <c r="BZ181" s="263">
        <f t="shared" ref="BZ181" si="3845">ROUND(BY181*$I181,2)</f>
        <v>0</v>
      </c>
      <c r="CA181" s="505">
        <f t="shared" si="2721"/>
        <v>1</v>
      </c>
      <c r="CB181" s="504">
        <f t="shared" si="2722"/>
        <v>7152.46</v>
      </c>
      <c r="CC181" s="171">
        <f t="shared" si="2885"/>
        <v>0</v>
      </c>
    </row>
    <row r="182" spans="1:81" s="118" customFormat="1" ht="79.2">
      <c r="A182" s="279" t="s">
        <v>304</v>
      </c>
      <c r="B182" s="280" t="s">
        <v>162</v>
      </c>
      <c r="C182" s="281"/>
      <c r="D182" s="279">
        <v>90844</v>
      </c>
      <c r="E182" s="286" t="s">
        <v>1309</v>
      </c>
      <c r="F182" s="281" t="s">
        <v>654</v>
      </c>
      <c r="G182" s="344">
        <v>361</v>
      </c>
      <c r="H182" s="340">
        <v>537.20000000000005</v>
      </c>
      <c r="I182" s="409">
        <v>193929.2</v>
      </c>
      <c r="J182" s="275">
        <f t="shared" si="3748"/>
        <v>2.492098648039735E-3</v>
      </c>
      <c r="K182" s="262"/>
      <c r="L182" s="263">
        <f t="shared" si="3749"/>
        <v>0</v>
      </c>
      <c r="M182" s="262"/>
      <c r="N182" s="263">
        <f t="shared" si="3749"/>
        <v>0</v>
      </c>
      <c r="O182" s="262"/>
      <c r="P182" s="263">
        <f t="shared" ref="P182" si="3846">ROUND(O182*$I182,2)</f>
        <v>0</v>
      </c>
      <c r="Q182" s="262"/>
      <c r="R182" s="263">
        <f t="shared" ref="R182" si="3847">ROUND(Q182*$I182,2)</f>
        <v>0</v>
      </c>
      <c r="S182" s="262"/>
      <c r="T182" s="263">
        <f t="shared" ref="T182" si="3848">ROUND(S182*$I182,2)</f>
        <v>0</v>
      </c>
      <c r="U182" s="262"/>
      <c r="V182" s="263">
        <f t="shared" ref="V182" si="3849">ROUND(U182*$I182,2)</f>
        <v>0</v>
      </c>
      <c r="W182" s="264"/>
      <c r="X182" s="263">
        <f t="shared" ref="X182" si="3850">ROUND(W182*$I182,2)</f>
        <v>0</v>
      </c>
      <c r="Y182" s="264"/>
      <c r="Z182" s="263">
        <f t="shared" ref="Z182" si="3851">ROUND(Y182*$I182,2)</f>
        <v>0</v>
      </c>
      <c r="AA182" s="265"/>
      <c r="AB182" s="263">
        <f t="shared" ref="AB182" si="3852">ROUND(AA182*$I182,2)</f>
        <v>0</v>
      </c>
      <c r="AC182" s="265"/>
      <c r="AD182" s="263">
        <f t="shared" ref="AD182" si="3853">ROUND(AC182*$I182,2)</f>
        <v>0</v>
      </c>
      <c r="AE182" s="265"/>
      <c r="AF182" s="263">
        <f t="shared" ref="AF182" si="3854">ROUND(AE182*$I182,2)</f>
        <v>0</v>
      </c>
      <c r="AG182" s="266"/>
      <c r="AH182" s="263">
        <f t="shared" ref="AH182" si="3855">ROUND(AG182*$I182,2)</f>
        <v>0</v>
      </c>
      <c r="AI182" s="265"/>
      <c r="AJ182" s="263">
        <f t="shared" ref="AJ182" si="3856">ROUND(AI182*$I182,2)</f>
        <v>0</v>
      </c>
      <c r="AK182" s="265"/>
      <c r="AL182" s="263">
        <f t="shared" ref="AL182" si="3857">ROUND(AK182*$I182,2)</f>
        <v>0</v>
      </c>
      <c r="AM182" s="265"/>
      <c r="AN182" s="263">
        <f t="shared" ref="AN182" si="3858">ROUND(AM182*$I182,2)</f>
        <v>0</v>
      </c>
      <c r="AO182" s="265"/>
      <c r="AP182" s="263">
        <f t="shared" ref="AP182" si="3859">ROUND(AO182*$I182,2)</f>
        <v>0</v>
      </c>
      <c r="AQ182" s="265"/>
      <c r="AR182" s="263">
        <f t="shared" ref="AR182" si="3860">ROUND(AQ182*$I182,2)</f>
        <v>0</v>
      </c>
      <c r="AS182" s="265"/>
      <c r="AT182" s="263">
        <f t="shared" ref="AT182" si="3861">ROUND(AS182*$I182,2)</f>
        <v>0</v>
      </c>
      <c r="AU182" s="265"/>
      <c r="AV182" s="263">
        <f t="shared" ref="AV182" si="3862">ROUND(AU182*$I182,2)</f>
        <v>0</v>
      </c>
      <c r="AW182" s="383"/>
      <c r="AX182" s="263">
        <f t="shared" ref="AX182" si="3863">ROUND(AW182*$I182,2)</f>
        <v>0</v>
      </c>
      <c r="AY182" s="383">
        <v>0.15</v>
      </c>
      <c r="AZ182" s="263">
        <f t="shared" ref="AZ182" si="3864">ROUND(AY182*$I182,2)</f>
        <v>29089.38</v>
      </c>
      <c r="BA182" s="383">
        <v>0.25</v>
      </c>
      <c r="BB182" s="263">
        <f t="shared" ref="BB182" si="3865">ROUND(BA182*$I182,2)</f>
        <v>48482.3</v>
      </c>
      <c r="BC182" s="383">
        <v>0.17</v>
      </c>
      <c r="BD182" s="263">
        <f t="shared" ref="BD182" si="3866">ROUND(BC182*$I182,2)</f>
        <v>32967.96</v>
      </c>
      <c r="BE182" s="264">
        <v>0.09</v>
      </c>
      <c r="BF182" s="263">
        <f t="shared" ref="BF182" si="3867">ROUND(BE182*$I182,2)</f>
        <v>17453.63</v>
      </c>
      <c r="BG182" s="265"/>
      <c r="BH182" s="263">
        <f t="shared" ref="BH182" si="3868">ROUND(BG182*$I182,2)</f>
        <v>0</v>
      </c>
      <c r="BI182" s="264"/>
      <c r="BJ182" s="263">
        <f t="shared" ref="BJ182" si="3869">ROUND(BI182*$I182,2)</f>
        <v>0</v>
      </c>
      <c r="BK182" s="267"/>
      <c r="BL182" s="263">
        <f t="shared" ref="BL182" si="3870">ROUND(BK182*$I182,2)</f>
        <v>0</v>
      </c>
      <c r="BM182" s="267"/>
      <c r="BN182" s="263">
        <f t="shared" ref="BN182" si="3871">ROUND(BM182*$I182,2)</f>
        <v>0</v>
      </c>
      <c r="BO182" s="267"/>
      <c r="BP182" s="263">
        <f t="shared" ref="BP182" si="3872">ROUND(BO182*$I182,2)</f>
        <v>0</v>
      </c>
      <c r="BQ182" s="268">
        <v>0.17</v>
      </c>
      <c r="BR182" s="263">
        <f t="shared" ref="BR182" si="3873">ROUND(BQ182*$I182,2)</f>
        <v>32967.96</v>
      </c>
      <c r="BS182" s="391">
        <v>0.17</v>
      </c>
      <c r="BT182" s="263">
        <f t="shared" ref="BT182" si="3874">ROUND(BS182*$I182,2)</f>
        <v>32967.96</v>
      </c>
      <c r="BU182" s="268"/>
      <c r="BV182" s="263">
        <f t="shared" ref="BV182" si="3875">ROUND(BU182*$I182,2)</f>
        <v>0</v>
      </c>
      <c r="BW182" s="268"/>
      <c r="BX182" s="263">
        <f t="shared" ref="BX182" si="3876">ROUND(BW182*$I182,2)</f>
        <v>0</v>
      </c>
      <c r="BY182" s="268"/>
      <c r="BZ182" s="263">
        <f t="shared" ref="BZ182" si="3877">ROUND(BY182*$I182,2)</f>
        <v>0</v>
      </c>
      <c r="CA182" s="505">
        <f t="shared" si="2721"/>
        <v>1</v>
      </c>
      <c r="CB182" s="504">
        <f t="shared" si="2722"/>
        <v>193929.19</v>
      </c>
      <c r="CC182" s="171">
        <f t="shared" si="2885"/>
        <v>1.0000000009313226E-2</v>
      </c>
    </row>
    <row r="183" spans="1:81" s="118" customFormat="1" ht="28.5" customHeight="1">
      <c r="A183" s="279" t="s">
        <v>305</v>
      </c>
      <c r="B183" s="280" t="s">
        <v>162</v>
      </c>
      <c r="C183" s="281"/>
      <c r="D183" s="279" t="s">
        <v>655</v>
      </c>
      <c r="E183" s="286" t="s">
        <v>1310</v>
      </c>
      <c r="F183" s="281" t="s">
        <v>654</v>
      </c>
      <c r="G183" s="344">
        <v>59</v>
      </c>
      <c r="H183" s="340">
        <v>602.22</v>
      </c>
      <c r="I183" s="409">
        <v>35530.980000000003</v>
      </c>
      <c r="J183" s="275">
        <f t="shared" si="3748"/>
        <v>4.5659295877839372E-4</v>
      </c>
      <c r="K183" s="262"/>
      <c r="L183" s="263">
        <f t="shared" si="3749"/>
        <v>0</v>
      </c>
      <c r="M183" s="262"/>
      <c r="N183" s="263">
        <f t="shared" si="3749"/>
        <v>0</v>
      </c>
      <c r="O183" s="262"/>
      <c r="P183" s="263">
        <f t="shared" ref="P183" si="3878">ROUND(O183*$I183,2)</f>
        <v>0</v>
      </c>
      <c r="Q183" s="262"/>
      <c r="R183" s="263">
        <f t="shared" ref="R183" si="3879">ROUND(Q183*$I183,2)</f>
        <v>0</v>
      </c>
      <c r="S183" s="262"/>
      <c r="T183" s="263">
        <f t="shared" ref="T183" si="3880">ROUND(S183*$I183,2)</f>
        <v>0</v>
      </c>
      <c r="U183" s="262"/>
      <c r="V183" s="263">
        <f t="shared" ref="V183" si="3881">ROUND(U183*$I183,2)</f>
        <v>0</v>
      </c>
      <c r="W183" s="264"/>
      <c r="X183" s="263">
        <f t="shared" ref="X183" si="3882">ROUND(W183*$I183,2)</f>
        <v>0</v>
      </c>
      <c r="Y183" s="264"/>
      <c r="Z183" s="263">
        <f t="shared" ref="Z183" si="3883">ROUND(Y183*$I183,2)</f>
        <v>0</v>
      </c>
      <c r="AA183" s="265"/>
      <c r="AB183" s="263">
        <f t="shared" ref="AB183" si="3884">ROUND(AA183*$I183,2)</f>
        <v>0</v>
      </c>
      <c r="AC183" s="265"/>
      <c r="AD183" s="263">
        <f t="shared" ref="AD183" si="3885">ROUND(AC183*$I183,2)</f>
        <v>0</v>
      </c>
      <c r="AE183" s="265"/>
      <c r="AF183" s="263">
        <f t="shared" ref="AF183" si="3886">ROUND(AE183*$I183,2)</f>
        <v>0</v>
      </c>
      <c r="AG183" s="266"/>
      <c r="AH183" s="263">
        <f t="shared" ref="AH183" si="3887">ROUND(AG183*$I183,2)</f>
        <v>0</v>
      </c>
      <c r="AI183" s="265"/>
      <c r="AJ183" s="263">
        <f t="shared" ref="AJ183" si="3888">ROUND(AI183*$I183,2)</f>
        <v>0</v>
      </c>
      <c r="AK183" s="265"/>
      <c r="AL183" s="263">
        <f t="shared" ref="AL183" si="3889">ROUND(AK183*$I183,2)</f>
        <v>0</v>
      </c>
      <c r="AM183" s="265"/>
      <c r="AN183" s="263">
        <f t="shared" ref="AN183" si="3890">ROUND(AM183*$I183,2)</f>
        <v>0</v>
      </c>
      <c r="AO183" s="265"/>
      <c r="AP183" s="263">
        <f t="shared" ref="AP183" si="3891">ROUND(AO183*$I183,2)</f>
        <v>0</v>
      </c>
      <c r="AQ183" s="265"/>
      <c r="AR183" s="263">
        <f t="shared" ref="AR183" si="3892">ROUND(AQ183*$I183,2)</f>
        <v>0</v>
      </c>
      <c r="AS183" s="265"/>
      <c r="AT183" s="263">
        <f t="shared" ref="AT183" si="3893">ROUND(AS183*$I183,2)</f>
        <v>0</v>
      </c>
      <c r="AU183" s="265"/>
      <c r="AV183" s="263">
        <f t="shared" ref="AV183" si="3894">ROUND(AU183*$I183,2)</f>
        <v>0</v>
      </c>
      <c r="AW183" s="265"/>
      <c r="AX183" s="263">
        <f t="shared" ref="AX183" si="3895">ROUND(AW183*$I183,2)</f>
        <v>0</v>
      </c>
      <c r="AY183" s="383">
        <v>0.15</v>
      </c>
      <c r="AZ183" s="263">
        <f t="shared" ref="AZ183" si="3896">ROUND(AY183*$I183,2)</f>
        <v>5329.65</v>
      </c>
      <c r="BA183" s="383">
        <v>0.25</v>
      </c>
      <c r="BB183" s="263">
        <f t="shared" ref="BB183" si="3897">ROUND(BA183*$I183,2)</f>
        <v>8882.75</v>
      </c>
      <c r="BC183" s="383">
        <v>0.17</v>
      </c>
      <c r="BD183" s="263">
        <f t="shared" ref="BD183" si="3898">ROUND(BC183*$I183,2)</f>
        <v>6040.27</v>
      </c>
      <c r="BE183" s="264">
        <v>0.09</v>
      </c>
      <c r="BF183" s="263">
        <f t="shared" ref="BF183" si="3899">ROUND(BE183*$I183,2)</f>
        <v>3197.79</v>
      </c>
      <c r="BG183" s="265"/>
      <c r="BH183" s="263">
        <f t="shared" ref="BH183" si="3900">ROUND(BG183*$I183,2)</f>
        <v>0</v>
      </c>
      <c r="BI183" s="264"/>
      <c r="BJ183" s="263">
        <f t="shared" ref="BJ183" si="3901">ROUND(BI183*$I183,2)</f>
        <v>0</v>
      </c>
      <c r="BK183" s="267"/>
      <c r="BL183" s="263">
        <f t="shared" ref="BL183" si="3902">ROUND(BK183*$I183,2)</f>
        <v>0</v>
      </c>
      <c r="BM183" s="267"/>
      <c r="BN183" s="263">
        <f t="shared" ref="BN183" si="3903">ROUND(BM183*$I183,2)</f>
        <v>0</v>
      </c>
      <c r="BO183" s="267"/>
      <c r="BP183" s="263">
        <f t="shared" ref="BP183" si="3904">ROUND(BO183*$I183,2)</f>
        <v>0</v>
      </c>
      <c r="BQ183" s="268">
        <v>0.17</v>
      </c>
      <c r="BR183" s="263">
        <f t="shared" ref="BR183" si="3905">ROUND(BQ183*$I183,2)</f>
        <v>6040.27</v>
      </c>
      <c r="BS183" s="391">
        <v>0.17</v>
      </c>
      <c r="BT183" s="263">
        <f t="shared" ref="BT183" si="3906">ROUND(BS183*$I183,2)</f>
        <v>6040.27</v>
      </c>
      <c r="BU183" s="268"/>
      <c r="BV183" s="263">
        <f t="shared" ref="BV183" si="3907">ROUND(BU183*$I183,2)</f>
        <v>0</v>
      </c>
      <c r="BW183" s="268"/>
      <c r="BX183" s="263">
        <f t="shared" ref="BX183" si="3908">ROUND(BW183*$I183,2)</f>
        <v>0</v>
      </c>
      <c r="BY183" s="268"/>
      <c r="BZ183" s="263">
        <f t="shared" ref="BZ183" si="3909">ROUND(BY183*$I183,2)</f>
        <v>0</v>
      </c>
      <c r="CA183" s="505">
        <f t="shared" ref="CA183:CB187" si="3910">+BY183+BW183+BU183+BS183+BQ183+BO183+BM183+BK183+BI183+BG183+BE183+BC183+BA183+AY183+AW183+AU183+AS183+AQ183+AO183+AM183+AK183+AI183+AG183+AE183+AC183+AA183+Y183+W183+U183+S183+Q183+O183+M183+K183</f>
        <v>1</v>
      </c>
      <c r="CB183" s="504">
        <f t="shared" si="3910"/>
        <v>35531</v>
      </c>
      <c r="CC183" s="171">
        <f t="shared" si="2885"/>
        <v>-1.9999999996798579E-2</v>
      </c>
    </row>
    <row r="184" spans="1:81" s="118" customFormat="1" ht="39.6">
      <c r="A184" s="279" t="s">
        <v>306</v>
      </c>
      <c r="B184" s="280" t="s">
        <v>145</v>
      </c>
      <c r="C184" s="281"/>
      <c r="D184" s="279" t="s">
        <v>918</v>
      </c>
      <c r="E184" s="286" t="s">
        <v>1311</v>
      </c>
      <c r="F184" s="281" t="s">
        <v>654</v>
      </c>
      <c r="G184" s="344">
        <v>46</v>
      </c>
      <c r="H184" s="340">
        <v>624.44000000000005</v>
      </c>
      <c r="I184" s="409">
        <v>28724.240000000002</v>
      </c>
      <c r="J184" s="275">
        <f t="shared" si="3748"/>
        <v>3.6912254405199881E-4</v>
      </c>
      <c r="K184" s="262"/>
      <c r="L184" s="263">
        <f t="shared" si="3749"/>
        <v>0</v>
      </c>
      <c r="M184" s="262"/>
      <c r="N184" s="263">
        <f t="shared" si="3749"/>
        <v>0</v>
      </c>
      <c r="O184" s="262"/>
      <c r="P184" s="263">
        <f t="shared" ref="P184" si="3911">ROUND(O184*$I184,2)</f>
        <v>0</v>
      </c>
      <c r="Q184" s="262"/>
      <c r="R184" s="263">
        <f t="shared" ref="R184" si="3912">ROUND(Q184*$I184,2)</f>
        <v>0</v>
      </c>
      <c r="S184" s="262"/>
      <c r="T184" s="263">
        <f t="shared" ref="T184" si="3913">ROUND(S184*$I184,2)</f>
        <v>0</v>
      </c>
      <c r="U184" s="262"/>
      <c r="V184" s="263">
        <f t="shared" ref="V184" si="3914">ROUND(U184*$I184,2)</f>
        <v>0</v>
      </c>
      <c r="W184" s="264"/>
      <c r="X184" s="263">
        <f t="shared" ref="X184" si="3915">ROUND(W184*$I184,2)</f>
        <v>0</v>
      </c>
      <c r="Y184" s="264"/>
      <c r="Z184" s="263">
        <f t="shared" ref="Z184" si="3916">ROUND(Y184*$I184,2)</f>
        <v>0</v>
      </c>
      <c r="AA184" s="265"/>
      <c r="AB184" s="263">
        <f t="shared" ref="AB184" si="3917">ROUND(AA184*$I184,2)</f>
        <v>0</v>
      </c>
      <c r="AC184" s="265"/>
      <c r="AD184" s="263">
        <f t="shared" ref="AD184" si="3918">ROUND(AC184*$I184,2)</f>
        <v>0</v>
      </c>
      <c r="AE184" s="265"/>
      <c r="AF184" s="263">
        <f t="shared" ref="AF184" si="3919">ROUND(AE184*$I184,2)</f>
        <v>0</v>
      </c>
      <c r="AG184" s="266"/>
      <c r="AH184" s="263">
        <f t="shared" ref="AH184" si="3920">ROUND(AG184*$I184,2)</f>
        <v>0</v>
      </c>
      <c r="AI184" s="265"/>
      <c r="AJ184" s="263">
        <f t="shared" ref="AJ184" si="3921">ROUND(AI184*$I184,2)</f>
        <v>0</v>
      </c>
      <c r="AK184" s="265"/>
      <c r="AL184" s="263">
        <f t="shared" ref="AL184" si="3922">ROUND(AK184*$I184,2)</f>
        <v>0</v>
      </c>
      <c r="AM184" s="265"/>
      <c r="AN184" s="263">
        <f t="shared" ref="AN184" si="3923">ROUND(AM184*$I184,2)</f>
        <v>0</v>
      </c>
      <c r="AO184" s="265"/>
      <c r="AP184" s="263">
        <f t="shared" ref="AP184" si="3924">ROUND(AO184*$I184,2)</f>
        <v>0</v>
      </c>
      <c r="AQ184" s="265"/>
      <c r="AR184" s="263">
        <f t="shared" ref="AR184" si="3925">ROUND(AQ184*$I184,2)</f>
        <v>0</v>
      </c>
      <c r="AS184" s="265"/>
      <c r="AT184" s="263">
        <f t="shared" ref="AT184" si="3926">ROUND(AS184*$I184,2)</f>
        <v>0</v>
      </c>
      <c r="AU184" s="265"/>
      <c r="AV184" s="263">
        <f t="shared" ref="AV184" si="3927">ROUND(AU184*$I184,2)</f>
        <v>0</v>
      </c>
      <c r="AW184" s="265"/>
      <c r="AX184" s="263">
        <f t="shared" ref="AX184" si="3928">ROUND(AW184*$I184,2)</f>
        <v>0</v>
      </c>
      <c r="AY184" s="383">
        <v>0.15</v>
      </c>
      <c r="AZ184" s="263">
        <f t="shared" ref="AZ184" si="3929">ROUND(AY184*$I184,2)</f>
        <v>4308.6400000000003</v>
      </c>
      <c r="BA184" s="383">
        <v>0.25</v>
      </c>
      <c r="BB184" s="263">
        <f t="shared" ref="BB184" si="3930">ROUND(BA184*$I184,2)</f>
        <v>7181.06</v>
      </c>
      <c r="BC184" s="383">
        <v>0.17</v>
      </c>
      <c r="BD184" s="263">
        <f t="shared" ref="BD184" si="3931">ROUND(BC184*$I184,2)</f>
        <v>4883.12</v>
      </c>
      <c r="BE184" s="264">
        <v>0.09</v>
      </c>
      <c r="BF184" s="263">
        <f t="shared" ref="BF184" si="3932">ROUND(BE184*$I184,2)</f>
        <v>2585.1799999999998</v>
      </c>
      <c r="BG184" s="265"/>
      <c r="BH184" s="263">
        <f t="shared" ref="BH184" si="3933">ROUND(BG184*$I184,2)</f>
        <v>0</v>
      </c>
      <c r="BI184" s="264"/>
      <c r="BJ184" s="263">
        <f t="shared" ref="BJ184" si="3934">ROUND(BI184*$I184,2)</f>
        <v>0</v>
      </c>
      <c r="BK184" s="267"/>
      <c r="BL184" s="263">
        <f t="shared" ref="BL184" si="3935">ROUND(BK184*$I184,2)</f>
        <v>0</v>
      </c>
      <c r="BM184" s="267"/>
      <c r="BN184" s="263">
        <f t="shared" ref="BN184" si="3936">ROUND(BM184*$I184,2)</f>
        <v>0</v>
      </c>
      <c r="BO184" s="267"/>
      <c r="BP184" s="263">
        <f t="shared" ref="BP184" si="3937">ROUND(BO184*$I184,2)</f>
        <v>0</v>
      </c>
      <c r="BQ184" s="268">
        <v>0.17</v>
      </c>
      <c r="BR184" s="263">
        <f t="shared" ref="BR184" si="3938">ROUND(BQ184*$I184,2)</f>
        <v>4883.12</v>
      </c>
      <c r="BS184" s="391">
        <v>0.17</v>
      </c>
      <c r="BT184" s="263">
        <f t="shared" ref="BT184" si="3939">ROUND(BS184*$I184,2)</f>
        <v>4883.12</v>
      </c>
      <c r="BU184" s="268"/>
      <c r="BV184" s="263">
        <f t="shared" ref="BV184" si="3940">ROUND(BU184*$I184,2)</f>
        <v>0</v>
      </c>
      <c r="BW184" s="268"/>
      <c r="BX184" s="263">
        <f t="shared" ref="BX184" si="3941">ROUND(BW184*$I184,2)</f>
        <v>0</v>
      </c>
      <c r="BY184" s="268"/>
      <c r="BZ184" s="263">
        <f t="shared" ref="BZ184" si="3942">ROUND(BY184*$I184,2)</f>
        <v>0</v>
      </c>
      <c r="CA184" s="505">
        <f t="shared" si="3910"/>
        <v>1</v>
      </c>
      <c r="CB184" s="504">
        <f t="shared" si="3910"/>
        <v>28724.240000000002</v>
      </c>
      <c r="CC184" s="171">
        <f t="shared" si="2885"/>
        <v>0</v>
      </c>
    </row>
    <row r="185" spans="1:81" ht="39.6">
      <c r="A185" s="279" t="s">
        <v>1096</v>
      </c>
      <c r="B185" s="280" t="s">
        <v>145</v>
      </c>
      <c r="C185" s="410"/>
      <c r="D185" s="411" t="s">
        <v>923</v>
      </c>
      <c r="E185" s="286" t="s">
        <v>924</v>
      </c>
      <c r="F185" s="281" t="s">
        <v>693</v>
      </c>
      <c r="G185" s="344">
        <v>32.549999999999997</v>
      </c>
      <c r="H185" s="340">
        <v>210.19999999999996</v>
      </c>
      <c r="I185" s="409">
        <v>6842.01</v>
      </c>
      <c r="J185" s="275">
        <f t="shared" si="3748"/>
        <v>8.7923653946256404E-5</v>
      </c>
      <c r="K185" s="262"/>
      <c r="L185" s="263">
        <f t="shared" si="3749"/>
        <v>0</v>
      </c>
      <c r="M185" s="262"/>
      <c r="N185" s="263">
        <f t="shared" si="3749"/>
        <v>0</v>
      </c>
      <c r="O185" s="262"/>
      <c r="P185" s="263">
        <f t="shared" ref="P185" si="3943">ROUND(O185*$I185,2)</f>
        <v>0</v>
      </c>
      <c r="Q185" s="262"/>
      <c r="R185" s="263">
        <f t="shared" ref="R185" si="3944">ROUND(Q185*$I185,2)</f>
        <v>0</v>
      </c>
      <c r="S185" s="262"/>
      <c r="T185" s="263">
        <f t="shared" ref="T185" si="3945">ROUND(S185*$I185,2)</f>
        <v>0</v>
      </c>
      <c r="U185" s="262"/>
      <c r="V185" s="263">
        <f t="shared" ref="V185" si="3946">ROUND(U185*$I185,2)</f>
        <v>0</v>
      </c>
      <c r="W185" s="264"/>
      <c r="X185" s="263">
        <f t="shared" ref="X185" si="3947">ROUND(W185*$I185,2)</f>
        <v>0</v>
      </c>
      <c r="Y185" s="264"/>
      <c r="Z185" s="263">
        <f t="shared" ref="Z185" si="3948">ROUND(Y185*$I185,2)</f>
        <v>0</v>
      </c>
      <c r="AA185" s="265"/>
      <c r="AB185" s="263">
        <f t="shared" ref="AB185" si="3949">ROUND(AA185*$I185,2)</f>
        <v>0</v>
      </c>
      <c r="AC185" s="265"/>
      <c r="AD185" s="263">
        <f t="shared" ref="AD185" si="3950">ROUND(AC185*$I185,2)</f>
        <v>0</v>
      </c>
      <c r="AE185" s="265"/>
      <c r="AF185" s="263">
        <f t="shared" ref="AF185" si="3951">ROUND(AE185*$I185,2)</f>
        <v>0</v>
      </c>
      <c r="AG185" s="266"/>
      <c r="AH185" s="263">
        <f t="shared" ref="AH185" si="3952">ROUND(AG185*$I185,2)</f>
        <v>0</v>
      </c>
      <c r="AI185" s="265"/>
      <c r="AJ185" s="263">
        <f t="shared" ref="AJ185" si="3953">ROUND(AI185*$I185,2)</f>
        <v>0</v>
      </c>
      <c r="AK185" s="265"/>
      <c r="AL185" s="263">
        <f t="shared" ref="AL185" si="3954">ROUND(AK185*$I185,2)</f>
        <v>0</v>
      </c>
      <c r="AM185" s="265"/>
      <c r="AN185" s="263">
        <f t="shared" ref="AN185" si="3955">ROUND(AM185*$I185,2)</f>
        <v>0</v>
      </c>
      <c r="AO185" s="265"/>
      <c r="AP185" s="263">
        <f t="shared" ref="AP185" si="3956">ROUND(AO185*$I185,2)</f>
        <v>0</v>
      </c>
      <c r="AQ185" s="265"/>
      <c r="AR185" s="263">
        <f t="shared" ref="AR185" si="3957">ROUND(AQ185*$I185,2)</f>
        <v>0</v>
      </c>
      <c r="AS185" s="265"/>
      <c r="AT185" s="263">
        <f t="shared" ref="AT185" si="3958">ROUND(AS185*$I185,2)</f>
        <v>0</v>
      </c>
      <c r="AU185" s="265"/>
      <c r="AV185" s="263">
        <f t="shared" ref="AV185" si="3959">ROUND(AU185*$I185,2)</f>
        <v>0</v>
      </c>
      <c r="AW185" s="265"/>
      <c r="AX185" s="263">
        <f t="shared" ref="AX185" si="3960">ROUND(AW185*$I185,2)</f>
        <v>0</v>
      </c>
      <c r="AY185" s="383">
        <v>0.15</v>
      </c>
      <c r="AZ185" s="263">
        <f t="shared" ref="AZ185" si="3961">ROUND(AY185*$I185,2)</f>
        <v>1026.3</v>
      </c>
      <c r="BA185" s="383">
        <v>0.25</v>
      </c>
      <c r="BB185" s="263">
        <f t="shared" ref="BB185" si="3962">ROUND(BA185*$I185,2)</f>
        <v>1710.5</v>
      </c>
      <c r="BC185" s="383">
        <v>0.17</v>
      </c>
      <c r="BD185" s="263">
        <f t="shared" ref="BD185" si="3963">ROUND(BC185*$I185,2)</f>
        <v>1163.1400000000001</v>
      </c>
      <c r="BE185" s="264">
        <v>0.09</v>
      </c>
      <c r="BF185" s="263">
        <f t="shared" ref="BF185" si="3964">ROUND(BE185*$I185,2)</f>
        <v>615.78</v>
      </c>
      <c r="BG185" s="265"/>
      <c r="BH185" s="263">
        <f t="shared" ref="BH185" si="3965">ROUND(BG185*$I185,2)</f>
        <v>0</v>
      </c>
      <c r="BI185" s="264"/>
      <c r="BJ185" s="263">
        <f t="shared" ref="BJ185" si="3966">ROUND(BI185*$I185,2)</f>
        <v>0</v>
      </c>
      <c r="BK185" s="267"/>
      <c r="BL185" s="263">
        <f t="shared" ref="BL185" si="3967">ROUND(BK185*$I185,2)</f>
        <v>0</v>
      </c>
      <c r="BM185" s="267"/>
      <c r="BN185" s="263">
        <f t="shared" ref="BN185" si="3968">ROUND(BM185*$I185,2)</f>
        <v>0</v>
      </c>
      <c r="BO185" s="267"/>
      <c r="BP185" s="263">
        <f t="shared" ref="BP185" si="3969">ROUND(BO185*$I185,2)</f>
        <v>0</v>
      </c>
      <c r="BQ185" s="268">
        <v>0.17</v>
      </c>
      <c r="BR185" s="263">
        <f t="shared" ref="BR185" si="3970">ROUND(BQ185*$I185,2)</f>
        <v>1163.1400000000001</v>
      </c>
      <c r="BS185" s="391">
        <v>0.17</v>
      </c>
      <c r="BT185" s="263">
        <f t="shared" ref="BT185" si="3971">ROUND(BS185*$I185,2)</f>
        <v>1163.1400000000001</v>
      </c>
      <c r="BU185" s="268"/>
      <c r="BV185" s="263">
        <f t="shared" ref="BV185" si="3972">ROUND(BU185*$I185,2)</f>
        <v>0</v>
      </c>
      <c r="BW185" s="268"/>
      <c r="BX185" s="263">
        <f t="shared" ref="BX185" si="3973">ROUND(BW185*$I185,2)</f>
        <v>0</v>
      </c>
      <c r="BY185" s="268"/>
      <c r="BZ185" s="263">
        <f t="shared" ref="BZ185" si="3974">ROUND(BY185*$I185,2)</f>
        <v>0</v>
      </c>
      <c r="CA185" s="505">
        <f t="shared" si="3910"/>
        <v>1</v>
      </c>
      <c r="CB185" s="504">
        <f t="shared" si="3910"/>
        <v>6842.0000000000009</v>
      </c>
      <c r="CC185" s="171">
        <f t="shared" si="2885"/>
        <v>9.999999999308784E-3</v>
      </c>
    </row>
    <row r="186" spans="1:81" ht="52.8">
      <c r="A186" s="279" t="s">
        <v>307</v>
      </c>
      <c r="B186" s="280" t="s">
        <v>162</v>
      </c>
      <c r="C186" s="410"/>
      <c r="D186" s="411" t="s">
        <v>756</v>
      </c>
      <c r="E186" s="286" t="s">
        <v>1312</v>
      </c>
      <c r="F186" s="281" t="s">
        <v>695</v>
      </c>
      <c r="G186" s="344">
        <v>84</v>
      </c>
      <c r="H186" s="340">
        <v>229.81</v>
      </c>
      <c r="I186" s="409">
        <v>19304.04</v>
      </c>
      <c r="J186" s="275">
        <f t="shared" si="3748"/>
        <v>2.4806770711014624E-4</v>
      </c>
      <c r="K186" s="262"/>
      <c r="L186" s="263">
        <f t="shared" si="3749"/>
        <v>0</v>
      </c>
      <c r="M186" s="262"/>
      <c r="N186" s="263">
        <f t="shared" si="3749"/>
        <v>0</v>
      </c>
      <c r="O186" s="262"/>
      <c r="P186" s="263">
        <f t="shared" ref="P186" si="3975">ROUND(O186*$I186,2)</f>
        <v>0</v>
      </c>
      <c r="Q186" s="262"/>
      <c r="R186" s="263">
        <f t="shared" ref="R186" si="3976">ROUND(Q186*$I186,2)</f>
        <v>0</v>
      </c>
      <c r="S186" s="262"/>
      <c r="T186" s="263">
        <f t="shared" ref="T186" si="3977">ROUND(S186*$I186,2)</f>
        <v>0</v>
      </c>
      <c r="U186" s="262"/>
      <c r="V186" s="263">
        <f t="shared" ref="V186" si="3978">ROUND(U186*$I186,2)</f>
        <v>0</v>
      </c>
      <c r="W186" s="264"/>
      <c r="X186" s="263">
        <f t="shared" ref="X186" si="3979">ROUND(W186*$I186,2)</f>
        <v>0</v>
      </c>
      <c r="Y186" s="264"/>
      <c r="Z186" s="263">
        <f t="shared" ref="Z186" si="3980">ROUND(Y186*$I186,2)</f>
        <v>0</v>
      </c>
      <c r="AA186" s="265"/>
      <c r="AB186" s="263">
        <f t="shared" ref="AB186" si="3981">ROUND(AA186*$I186,2)</f>
        <v>0</v>
      </c>
      <c r="AC186" s="265"/>
      <c r="AD186" s="263">
        <f t="shared" ref="AD186" si="3982">ROUND(AC186*$I186,2)</f>
        <v>0</v>
      </c>
      <c r="AE186" s="265"/>
      <c r="AF186" s="263">
        <f t="shared" ref="AF186" si="3983">ROUND(AE186*$I186,2)</f>
        <v>0</v>
      </c>
      <c r="AG186" s="266"/>
      <c r="AH186" s="263">
        <f t="shared" ref="AH186" si="3984">ROUND(AG186*$I186,2)</f>
        <v>0</v>
      </c>
      <c r="AI186" s="265"/>
      <c r="AJ186" s="263">
        <f t="shared" ref="AJ186" si="3985">ROUND(AI186*$I186,2)</f>
        <v>0</v>
      </c>
      <c r="AK186" s="265"/>
      <c r="AL186" s="263">
        <f t="shared" ref="AL186" si="3986">ROUND(AK186*$I186,2)</f>
        <v>0</v>
      </c>
      <c r="AM186" s="265"/>
      <c r="AN186" s="263">
        <f t="shared" ref="AN186" si="3987">ROUND(AM186*$I186,2)</f>
        <v>0</v>
      </c>
      <c r="AO186" s="265"/>
      <c r="AP186" s="263">
        <f t="shared" ref="AP186" si="3988">ROUND(AO186*$I186,2)</f>
        <v>0</v>
      </c>
      <c r="AQ186" s="265"/>
      <c r="AR186" s="263">
        <f t="shared" ref="AR186" si="3989">ROUND(AQ186*$I186,2)</f>
        <v>0</v>
      </c>
      <c r="AS186" s="265"/>
      <c r="AT186" s="263">
        <f t="shared" ref="AT186" si="3990">ROUND(AS186*$I186,2)</f>
        <v>0</v>
      </c>
      <c r="AU186" s="265"/>
      <c r="AV186" s="263">
        <f t="shared" ref="AV186" si="3991">ROUND(AU186*$I186,2)</f>
        <v>0</v>
      </c>
      <c r="AW186" s="265"/>
      <c r="AX186" s="263">
        <f t="shared" ref="AX186" si="3992">ROUND(AW186*$I186,2)</f>
        <v>0</v>
      </c>
      <c r="AY186" s="383">
        <v>0.15</v>
      </c>
      <c r="AZ186" s="263">
        <f t="shared" ref="AZ186" si="3993">ROUND(AY186*$I186,2)</f>
        <v>2895.61</v>
      </c>
      <c r="BA186" s="383">
        <v>0.25</v>
      </c>
      <c r="BB186" s="263">
        <f t="shared" ref="BB186" si="3994">ROUND(BA186*$I186,2)</f>
        <v>4826.01</v>
      </c>
      <c r="BC186" s="383">
        <v>0.17</v>
      </c>
      <c r="BD186" s="263">
        <f t="shared" ref="BD186" si="3995">ROUND(BC186*$I186,2)</f>
        <v>3281.69</v>
      </c>
      <c r="BE186" s="264">
        <v>0.09</v>
      </c>
      <c r="BF186" s="263">
        <f t="shared" ref="BF186" si="3996">ROUND(BE186*$I186,2)</f>
        <v>1737.36</v>
      </c>
      <c r="BG186" s="265"/>
      <c r="BH186" s="263">
        <f t="shared" ref="BH186" si="3997">ROUND(BG186*$I186,2)</f>
        <v>0</v>
      </c>
      <c r="BI186" s="264"/>
      <c r="BJ186" s="263">
        <f t="shared" ref="BJ186" si="3998">ROUND(BI186*$I186,2)</f>
        <v>0</v>
      </c>
      <c r="BK186" s="267"/>
      <c r="BL186" s="263">
        <f t="shared" ref="BL186" si="3999">ROUND(BK186*$I186,2)</f>
        <v>0</v>
      </c>
      <c r="BM186" s="267"/>
      <c r="BN186" s="263">
        <f t="shared" ref="BN186" si="4000">ROUND(BM186*$I186,2)</f>
        <v>0</v>
      </c>
      <c r="BO186" s="267"/>
      <c r="BP186" s="263">
        <f t="shared" ref="BP186" si="4001">ROUND(BO186*$I186,2)</f>
        <v>0</v>
      </c>
      <c r="BQ186" s="268">
        <v>0.17</v>
      </c>
      <c r="BR186" s="263">
        <f t="shared" ref="BR186" si="4002">ROUND(BQ186*$I186,2)</f>
        <v>3281.69</v>
      </c>
      <c r="BS186" s="391">
        <v>0.17</v>
      </c>
      <c r="BT186" s="263">
        <f t="shared" ref="BT186" si="4003">ROUND(BS186*$I186,2)</f>
        <v>3281.69</v>
      </c>
      <c r="BU186" s="268"/>
      <c r="BV186" s="263">
        <f t="shared" ref="BV186" si="4004">ROUND(BU186*$I186,2)</f>
        <v>0</v>
      </c>
      <c r="BW186" s="268"/>
      <c r="BX186" s="263">
        <f t="shared" ref="BX186" si="4005">ROUND(BW186*$I186,2)</f>
        <v>0</v>
      </c>
      <c r="BY186" s="268"/>
      <c r="BZ186" s="263">
        <f t="shared" ref="BZ186" si="4006">ROUND(BY186*$I186,2)</f>
        <v>0</v>
      </c>
      <c r="CA186" s="505">
        <f t="shared" si="3910"/>
        <v>1</v>
      </c>
      <c r="CB186" s="504">
        <f t="shared" si="3910"/>
        <v>19304.050000000003</v>
      </c>
      <c r="CC186" s="171">
        <f t="shared" si="2885"/>
        <v>-1.0000000002037268E-2</v>
      </c>
    </row>
    <row r="187" spans="1:81" ht="13.2">
      <c r="A187" s="279" t="s">
        <v>308</v>
      </c>
      <c r="B187" s="280" t="s">
        <v>474</v>
      </c>
      <c r="C187" s="410" t="s">
        <v>653</v>
      </c>
      <c r="D187" s="411">
        <v>3423</v>
      </c>
      <c r="E187" s="286" t="s">
        <v>667</v>
      </c>
      <c r="F187" s="281" t="s">
        <v>62</v>
      </c>
      <c r="G187" s="344">
        <v>2.52</v>
      </c>
      <c r="H187" s="340">
        <v>2005.1</v>
      </c>
      <c r="I187" s="409">
        <v>5052.8500000000004</v>
      </c>
      <c r="J187" s="275">
        <f t="shared" si="3748"/>
        <v>6.4931947606381999E-5</v>
      </c>
      <c r="K187" s="262"/>
      <c r="L187" s="263">
        <f t="shared" si="3749"/>
        <v>0</v>
      </c>
      <c r="M187" s="262"/>
      <c r="N187" s="263">
        <f t="shared" si="3749"/>
        <v>0</v>
      </c>
      <c r="O187" s="262"/>
      <c r="P187" s="263">
        <f t="shared" ref="P187" si="4007">ROUND(O187*$I187,2)</f>
        <v>0</v>
      </c>
      <c r="Q187" s="262"/>
      <c r="R187" s="263">
        <f t="shared" ref="R187" si="4008">ROUND(Q187*$I187,2)</f>
        <v>0</v>
      </c>
      <c r="S187" s="262"/>
      <c r="T187" s="263">
        <f t="shared" ref="T187" si="4009">ROUND(S187*$I187,2)</f>
        <v>0</v>
      </c>
      <c r="U187" s="262"/>
      <c r="V187" s="263">
        <f t="shared" ref="V187" si="4010">ROUND(U187*$I187,2)</f>
        <v>0</v>
      </c>
      <c r="W187" s="264"/>
      <c r="X187" s="263">
        <f t="shared" ref="X187" si="4011">ROUND(W187*$I187,2)</f>
        <v>0</v>
      </c>
      <c r="Y187" s="264"/>
      <c r="Z187" s="263">
        <f t="shared" ref="Z187" si="4012">ROUND(Y187*$I187,2)</f>
        <v>0</v>
      </c>
      <c r="AA187" s="265"/>
      <c r="AB187" s="263">
        <f t="shared" ref="AB187" si="4013">ROUND(AA187*$I187,2)</f>
        <v>0</v>
      </c>
      <c r="AC187" s="265"/>
      <c r="AD187" s="263">
        <f t="shared" ref="AD187" si="4014">ROUND(AC187*$I187,2)</f>
        <v>0</v>
      </c>
      <c r="AE187" s="265"/>
      <c r="AF187" s="263">
        <f t="shared" ref="AF187" si="4015">ROUND(AE187*$I187,2)</f>
        <v>0</v>
      </c>
      <c r="AG187" s="266"/>
      <c r="AH187" s="263">
        <f t="shared" ref="AH187" si="4016">ROUND(AG187*$I187,2)</f>
        <v>0</v>
      </c>
      <c r="AI187" s="265"/>
      <c r="AJ187" s="263">
        <f t="shared" ref="AJ187" si="4017">ROUND(AI187*$I187,2)</f>
        <v>0</v>
      </c>
      <c r="AK187" s="265"/>
      <c r="AL187" s="263">
        <f t="shared" ref="AL187" si="4018">ROUND(AK187*$I187,2)</f>
        <v>0</v>
      </c>
      <c r="AM187" s="265"/>
      <c r="AN187" s="263">
        <f t="shared" ref="AN187" si="4019">ROUND(AM187*$I187,2)</f>
        <v>0</v>
      </c>
      <c r="AO187" s="265"/>
      <c r="AP187" s="263">
        <f t="shared" ref="AP187" si="4020">ROUND(AO187*$I187,2)</f>
        <v>0</v>
      </c>
      <c r="AQ187" s="265"/>
      <c r="AR187" s="263">
        <f t="shared" ref="AR187" si="4021">ROUND(AQ187*$I187,2)</f>
        <v>0</v>
      </c>
      <c r="AS187" s="265"/>
      <c r="AT187" s="263">
        <f t="shared" ref="AT187" si="4022">ROUND(AS187*$I187,2)</f>
        <v>0</v>
      </c>
      <c r="AU187" s="265"/>
      <c r="AV187" s="263">
        <f t="shared" ref="AV187" si="4023">ROUND(AU187*$I187,2)</f>
        <v>0</v>
      </c>
      <c r="AW187" s="265"/>
      <c r="AX187" s="263">
        <f t="shared" ref="AX187" si="4024">ROUND(AW187*$I187,2)</f>
        <v>0</v>
      </c>
      <c r="AY187" s="265"/>
      <c r="AZ187" s="263">
        <f t="shared" ref="AZ187" si="4025">ROUND(AY187*$I187,2)</f>
        <v>0</v>
      </c>
      <c r="BA187" s="265"/>
      <c r="BB187" s="263">
        <f t="shared" ref="BB187" si="4026">ROUND(BA187*$I187,2)</f>
        <v>0</v>
      </c>
      <c r="BC187" s="265"/>
      <c r="BD187" s="263">
        <f t="shared" ref="BD187" si="4027">ROUND(BC187*$I187,2)</f>
        <v>0</v>
      </c>
      <c r="BE187" s="264">
        <v>1</v>
      </c>
      <c r="BF187" s="263">
        <f t="shared" ref="BF187" si="4028">ROUND(BE187*$I187,2)</f>
        <v>5052.8500000000004</v>
      </c>
      <c r="BG187" s="265"/>
      <c r="BH187" s="263">
        <f t="shared" ref="BH187" si="4029">ROUND(BG187*$I187,2)</f>
        <v>0</v>
      </c>
      <c r="BI187" s="264"/>
      <c r="BJ187" s="263">
        <f t="shared" ref="BJ187" si="4030">ROUND(BI187*$I187,2)</f>
        <v>0</v>
      </c>
      <c r="BK187" s="267"/>
      <c r="BL187" s="263">
        <f t="shared" ref="BL187" si="4031">ROUND(BK187*$I187,2)</f>
        <v>0</v>
      </c>
      <c r="BM187" s="267"/>
      <c r="BN187" s="263">
        <f t="shared" ref="BN187" si="4032">ROUND(BM187*$I187,2)</f>
        <v>0</v>
      </c>
      <c r="BO187" s="267"/>
      <c r="BP187" s="263">
        <f t="shared" ref="BP187" si="4033">ROUND(BO187*$I187,2)</f>
        <v>0</v>
      </c>
      <c r="BQ187" s="267"/>
      <c r="BR187" s="263">
        <f t="shared" ref="BR187" si="4034">ROUND(BQ187*$I187,2)</f>
        <v>0</v>
      </c>
      <c r="BS187" s="267"/>
      <c r="BT187" s="263">
        <f t="shared" ref="BT187" si="4035">ROUND(BS187*$I187,2)</f>
        <v>0</v>
      </c>
      <c r="BU187" s="268"/>
      <c r="BV187" s="263">
        <f t="shared" ref="BV187" si="4036">ROUND(BU187*$I187,2)</f>
        <v>0</v>
      </c>
      <c r="BW187" s="268"/>
      <c r="BX187" s="263">
        <f t="shared" ref="BX187" si="4037">ROUND(BW187*$I187,2)</f>
        <v>0</v>
      </c>
      <c r="BY187" s="268"/>
      <c r="BZ187" s="263">
        <f t="shared" ref="BZ187" si="4038">ROUND(BY187*$I187,2)</f>
        <v>0</v>
      </c>
      <c r="CA187" s="505">
        <f t="shared" si="3910"/>
        <v>1</v>
      </c>
      <c r="CB187" s="504">
        <f t="shared" si="3910"/>
        <v>5052.8500000000004</v>
      </c>
      <c r="CC187" s="171">
        <f t="shared" si="2885"/>
        <v>0</v>
      </c>
    </row>
    <row r="188" spans="1:81" ht="13.2">
      <c r="A188" s="279"/>
      <c r="B188" s="280"/>
      <c r="C188" s="281"/>
      <c r="D188" s="407"/>
      <c r="E188" s="408" t="s">
        <v>660</v>
      </c>
      <c r="F188" s="283"/>
      <c r="G188" s="284"/>
      <c r="H188" s="284"/>
      <c r="I188" s="284"/>
      <c r="J188" s="233"/>
      <c r="K188" s="262"/>
      <c r="L188" s="263"/>
      <c r="M188" s="262"/>
      <c r="N188" s="263"/>
      <c r="O188" s="262"/>
      <c r="P188" s="263"/>
      <c r="Q188" s="262"/>
      <c r="R188" s="263"/>
      <c r="S188" s="262"/>
      <c r="T188" s="263"/>
      <c r="U188" s="262"/>
      <c r="V188" s="263"/>
      <c r="W188" s="264"/>
      <c r="X188" s="263"/>
      <c r="Y188" s="264"/>
      <c r="Z188" s="263"/>
      <c r="AA188" s="265"/>
      <c r="AB188" s="263"/>
      <c r="AC188" s="265"/>
      <c r="AD188" s="263"/>
      <c r="AE188" s="265"/>
      <c r="AF188" s="263"/>
      <c r="AG188" s="266"/>
      <c r="AH188" s="263"/>
      <c r="AI188" s="265"/>
      <c r="AJ188" s="263"/>
      <c r="AK188" s="265"/>
      <c r="AL188" s="263"/>
      <c r="AM188" s="265"/>
      <c r="AN188" s="263"/>
      <c r="AO188" s="265"/>
      <c r="AP188" s="263"/>
      <c r="AQ188" s="265"/>
      <c r="AR188" s="263"/>
      <c r="AS188" s="265"/>
      <c r="AT188" s="263"/>
      <c r="AU188" s="265"/>
      <c r="AV188" s="263"/>
      <c r="AW188" s="265"/>
      <c r="AX188" s="263"/>
      <c r="AY188" s="265"/>
      <c r="AZ188" s="263"/>
      <c r="BA188" s="265"/>
      <c r="BB188" s="263"/>
      <c r="BC188" s="265"/>
      <c r="BD188" s="263"/>
      <c r="BE188" s="264"/>
      <c r="BF188" s="263"/>
      <c r="BG188" s="265"/>
      <c r="BH188" s="263"/>
      <c r="BI188" s="264"/>
      <c r="BJ188" s="263"/>
      <c r="BK188" s="267"/>
      <c r="BL188" s="263"/>
      <c r="BM188" s="267"/>
      <c r="BN188" s="263"/>
      <c r="BO188" s="267"/>
      <c r="BP188" s="263"/>
      <c r="BQ188" s="267"/>
      <c r="BR188" s="263"/>
      <c r="BS188" s="267"/>
      <c r="BT188" s="263"/>
      <c r="BU188" s="268"/>
      <c r="BV188" s="263"/>
      <c r="BW188" s="268"/>
      <c r="BX188" s="263"/>
      <c r="BY188" s="268"/>
      <c r="BZ188" s="263"/>
      <c r="CA188" s="505">
        <f t="shared" ref="CA188:CA246" si="4039">+BY188+BW188+BU188+BS188+BQ188+BO188+BM188+BK188+BI188+BG188+BE188+BC188+BA188+AY188+AW188+AU188+AS188+AQ188+AO188+AM188+AK188+AI188+AG188+AE188+AC188+AA188+Y188+W188+U188+S188+Q188+O188+M188+K188</f>
        <v>0</v>
      </c>
      <c r="CB188" s="504">
        <f t="shared" ref="CB188:CB246" si="4040">+BZ188+BX188+BV188+BT188+BR188+BP188+BN188+BL188+BJ188+BH188+BF188+BD188+BB188+AZ188+AX188+AV188+AT188+AR188+AP188+AN188+AL188+AJ188+AH188+AF188+AD188+AB188+Z188+X188+V188+T188+R188+P188+N188+L188</f>
        <v>0</v>
      </c>
      <c r="CC188" s="171">
        <f t="shared" si="2885"/>
        <v>0</v>
      </c>
    </row>
    <row r="189" spans="1:81" ht="31.5" customHeight="1">
      <c r="A189" s="279" t="s">
        <v>309</v>
      </c>
      <c r="B189" s="280" t="s">
        <v>145</v>
      </c>
      <c r="C189" s="410"/>
      <c r="D189" s="411" t="s">
        <v>1098</v>
      </c>
      <c r="E189" s="286" t="s">
        <v>1099</v>
      </c>
      <c r="F189" s="281" t="s">
        <v>62</v>
      </c>
      <c r="G189" s="344">
        <v>1.68</v>
      </c>
      <c r="H189" s="340">
        <v>726.49</v>
      </c>
      <c r="I189" s="409">
        <v>1220.5</v>
      </c>
      <c r="J189" s="275">
        <f>+I189/$I$467</f>
        <v>1.5684107395546914E-5</v>
      </c>
      <c r="K189" s="262"/>
      <c r="L189" s="263">
        <f t="shared" ref="L189:BZ192" si="4041">ROUND(K189*$I189,2)</f>
        <v>0</v>
      </c>
      <c r="M189" s="262"/>
      <c r="N189" s="263">
        <f t="shared" si="4041"/>
        <v>0</v>
      </c>
      <c r="O189" s="262"/>
      <c r="P189" s="263">
        <f t="shared" si="4041"/>
        <v>0</v>
      </c>
      <c r="Q189" s="262"/>
      <c r="R189" s="263">
        <f t="shared" si="4041"/>
        <v>0</v>
      </c>
      <c r="S189" s="262"/>
      <c r="T189" s="263">
        <f t="shared" si="4041"/>
        <v>0</v>
      </c>
      <c r="U189" s="262"/>
      <c r="V189" s="263">
        <f t="shared" si="4041"/>
        <v>0</v>
      </c>
      <c r="W189" s="264"/>
      <c r="X189" s="263">
        <f t="shared" si="4041"/>
        <v>0</v>
      </c>
      <c r="Y189" s="264"/>
      <c r="Z189" s="263">
        <f t="shared" si="4041"/>
        <v>0</v>
      </c>
      <c r="AA189" s="265"/>
      <c r="AB189" s="263">
        <f t="shared" si="4041"/>
        <v>0</v>
      </c>
      <c r="AC189" s="265"/>
      <c r="AD189" s="263">
        <f t="shared" si="4041"/>
        <v>0</v>
      </c>
      <c r="AE189" s="265"/>
      <c r="AF189" s="263">
        <f t="shared" si="4041"/>
        <v>0</v>
      </c>
      <c r="AG189" s="266"/>
      <c r="AH189" s="263">
        <f t="shared" si="4041"/>
        <v>0</v>
      </c>
      <c r="AI189" s="265"/>
      <c r="AJ189" s="263">
        <f t="shared" si="4041"/>
        <v>0</v>
      </c>
      <c r="AK189" s="265"/>
      <c r="AL189" s="263">
        <f t="shared" si="4041"/>
        <v>0</v>
      </c>
      <c r="AM189" s="265"/>
      <c r="AN189" s="263">
        <f t="shared" si="4041"/>
        <v>0</v>
      </c>
      <c r="AO189" s="265"/>
      <c r="AP189" s="263">
        <f t="shared" si="4041"/>
        <v>0</v>
      </c>
      <c r="AQ189" s="265"/>
      <c r="AR189" s="263">
        <f t="shared" si="4041"/>
        <v>0</v>
      </c>
      <c r="AS189" s="265"/>
      <c r="AT189" s="263">
        <f t="shared" si="4041"/>
        <v>0</v>
      </c>
      <c r="AU189" s="265"/>
      <c r="AV189" s="263">
        <f t="shared" si="4041"/>
        <v>0</v>
      </c>
      <c r="AW189" s="265"/>
      <c r="AX189" s="263">
        <f t="shared" si="4041"/>
        <v>0</v>
      </c>
      <c r="AY189" s="265"/>
      <c r="AZ189" s="263">
        <f t="shared" si="4041"/>
        <v>0</v>
      </c>
      <c r="BA189" s="265"/>
      <c r="BB189" s="263">
        <f t="shared" si="4041"/>
        <v>0</v>
      </c>
      <c r="BC189" s="265"/>
      <c r="BD189" s="263">
        <f t="shared" si="4041"/>
        <v>0</v>
      </c>
      <c r="BE189" s="264">
        <v>1</v>
      </c>
      <c r="BF189" s="263">
        <f t="shared" si="4041"/>
        <v>1220.5</v>
      </c>
      <c r="BG189" s="265"/>
      <c r="BH189" s="263">
        <f t="shared" si="4041"/>
        <v>0</v>
      </c>
      <c r="BI189" s="264"/>
      <c r="BJ189" s="263">
        <f t="shared" si="4041"/>
        <v>0</v>
      </c>
      <c r="BK189" s="267"/>
      <c r="BL189" s="263">
        <f t="shared" si="4041"/>
        <v>0</v>
      </c>
      <c r="BM189" s="267"/>
      <c r="BN189" s="263">
        <f t="shared" si="4041"/>
        <v>0</v>
      </c>
      <c r="BO189" s="267"/>
      <c r="BP189" s="263">
        <f t="shared" si="4041"/>
        <v>0</v>
      </c>
      <c r="BQ189" s="267"/>
      <c r="BR189" s="263">
        <f t="shared" si="4041"/>
        <v>0</v>
      </c>
      <c r="BS189" s="267"/>
      <c r="BT189" s="263">
        <f t="shared" si="4041"/>
        <v>0</v>
      </c>
      <c r="BU189" s="268"/>
      <c r="BV189" s="263">
        <f t="shared" si="4041"/>
        <v>0</v>
      </c>
      <c r="BW189" s="268"/>
      <c r="BX189" s="263">
        <f t="shared" si="4041"/>
        <v>0</v>
      </c>
      <c r="BY189" s="268"/>
      <c r="BZ189" s="263">
        <f t="shared" si="4041"/>
        <v>0</v>
      </c>
      <c r="CA189" s="505">
        <f t="shared" si="4039"/>
        <v>1</v>
      </c>
      <c r="CB189" s="504">
        <f t="shared" si="4040"/>
        <v>1220.5</v>
      </c>
      <c r="CC189" s="171">
        <f t="shared" ref="CC189:CC252" si="4042">+I189-CB189</f>
        <v>0</v>
      </c>
    </row>
    <row r="190" spans="1:81" ht="39.6">
      <c r="A190" s="279" t="s">
        <v>310</v>
      </c>
      <c r="B190" s="280" t="s">
        <v>162</v>
      </c>
      <c r="C190" s="410"/>
      <c r="D190" s="411">
        <v>91341</v>
      </c>
      <c r="E190" s="286" t="s">
        <v>658</v>
      </c>
      <c r="F190" s="281" t="s">
        <v>62</v>
      </c>
      <c r="G190" s="344">
        <v>1.89</v>
      </c>
      <c r="H190" s="340">
        <v>585.01</v>
      </c>
      <c r="I190" s="409">
        <v>1105.67</v>
      </c>
      <c r="J190" s="275">
        <f>+I190/$I$467</f>
        <v>1.4208477692777024E-5</v>
      </c>
      <c r="K190" s="262"/>
      <c r="L190" s="263">
        <f t="shared" si="4041"/>
        <v>0</v>
      </c>
      <c r="M190" s="262"/>
      <c r="N190" s="263">
        <f t="shared" si="4041"/>
        <v>0</v>
      </c>
      <c r="O190" s="262"/>
      <c r="P190" s="263">
        <f t="shared" si="4041"/>
        <v>0</v>
      </c>
      <c r="Q190" s="262"/>
      <c r="R190" s="263">
        <f t="shared" si="4041"/>
        <v>0</v>
      </c>
      <c r="S190" s="262"/>
      <c r="T190" s="263">
        <f t="shared" si="4041"/>
        <v>0</v>
      </c>
      <c r="U190" s="262"/>
      <c r="V190" s="263">
        <f t="shared" si="4041"/>
        <v>0</v>
      </c>
      <c r="W190" s="264"/>
      <c r="X190" s="263">
        <f t="shared" si="4041"/>
        <v>0</v>
      </c>
      <c r="Y190" s="264"/>
      <c r="Z190" s="263">
        <f t="shared" si="4041"/>
        <v>0</v>
      </c>
      <c r="AA190" s="265"/>
      <c r="AB190" s="263">
        <f t="shared" si="4041"/>
        <v>0</v>
      </c>
      <c r="AC190" s="265"/>
      <c r="AD190" s="263">
        <f t="shared" si="4041"/>
        <v>0</v>
      </c>
      <c r="AE190" s="265"/>
      <c r="AF190" s="263">
        <f t="shared" si="4041"/>
        <v>0</v>
      </c>
      <c r="AG190" s="266"/>
      <c r="AH190" s="263">
        <f t="shared" si="4041"/>
        <v>0</v>
      </c>
      <c r="AI190" s="265"/>
      <c r="AJ190" s="263">
        <f t="shared" si="4041"/>
        <v>0</v>
      </c>
      <c r="AK190" s="265"/>
      <c r="AL190" s="263">
        <f t="shared" si="4041"/>
        <v>0</v>
      </c>
      <c r="AM190" s="265"/>
      <c r="AN190" s="263">
        <f t="shared" si="4041"/>
        <v>0</v>
      </c>
      <c r="AO190" s="265"/>
      <c r="AP190" s="263">
        <f t="shared" si="4041"/>
        <v>0</v>
      </c>
      <c r="AQ190" s="265"/>
      <c r="AR190" s="263">
        <f t="shared" si="4041"/>
        <v>0</v>
      </c>
      <c r="AS190" s="265"/>
      <c r="AT190" s="263">
        <f t="shared" si="4041"/>
        <v>0</v>
      </c>
      <c r="AU190" s="265"/>
      <c r="AV190" s="263">
        <f t="shared" si="4041"/>
        <v>0</v>
      </c>
      <c r="AW190" s="265"/>
      <c r="AX190" s="263">
        <f t="shared" si="4041"/>
        <v>0</v>
      </c>
      <c r="AY190" s="265"/>
      <c r="AZ190" s="263">
        <f t="shared" si="4041"/>
        <v>0</v>
      </c>
      <c r="BA190" s="265"/>
      <c r="BB190" s="263">
        <f t="shared" si="4041"/>
        <v>0</v>
      </c>
      <c r="BC190" s="265"/>
      <c r="BD190" s="263">
        <f t="shared" si="4041"/>
        <v>0</v>
      </c>
      <c r="BE190" s="264">
        <v>1</v>
      </c>
      <c r="BF190" s="263">
        <f t="shared" si="4041"/>
        <v>1105.67</v>
      </c>
      <c r="BG190" s="265"/>
      <c r="BH190" s="263">
        <f t="shared" si="4041"/>
        <v>0</v>
      </c>
      <c r="BI190" s="264"/>
      <c r="BJ190" s="263">
        <f t="shared" si="4041"/>
        <v>0</v>
      </c>
      <c r="BK190" s="267"/>
      <c r="BL190" s="263">
        <f t="shared" si="4041"/>
        <v>0</v>
      </c>
      <c r="BM190" s="267"/>
      <c r="BN190" s="263">
        <f t="shared" si="4041"/>
        <v>0</v>
      </c>
      <c r="BO190" s="267"/>
      <c r="BP190" s="263">
        <f t="shared" si="4041"/>
        <v>0</v>
      </c>
      <c r="BQ190" s="267"/>
      <c r="BR190" s="263">
        <f t="shared" si="4041"/>
        <v>0</v>
      </c>
      <c r="BS190" s="267"/>
      <c r="BT190" s="263">
        <f t="shared" si="4041"/>
        <v>0</v>
      </c>
      <c r="BU190" s="268"/>
      <c r="BV190" s="263">
        <f t="shared" si="4041"/>
        <v>0</v>
      </c>
      <c r="BW190" s="268"/>
      <c r="BX190" s="263">
        <f t="shared" si="4041"/>
        <v>0</v>
      </c>
      <c r="BY190" s="268"/>
      <c r="BZ190" s="263">
        <f t="shared" si="4041"/>
        <v>0</v>
      </c>
      <c r="CA190" s="505">
        <f t="shared" si="4039"/>
        <v>1</v>
      </c>
      <c r="CB190" s="504">
        <f t="shared" si="4040"/>
        <v>1105.67</v>
      </c>
      <c r="CC190" s="171">
        <f t="shared" si="4042"/>
        <v>0</v>
      </c>
    </row>
    <row r="191" spans="1:81" ht="52.8">
      <c r="A191" s="279" t="s">
        <v>312</v>
      </c>
      <c r="B191" s="280" t="s">
        <v>145</v>
      </c>
      <c r="C191" s="410"/>
      <c r="D191" s="411" t="s">
        <v>1103</v>
      </c>
      <c r="E191" s="286" t="s">
        <v>1102</v>
      </c>
      <c r="F191" s="281" t="s">
        <v>693</v>
      </c>
      <c r="G191" s="344">
        <v>51.11</v>
      </c>
      <c r="H191" s="340">
        <v>748.22</v>
      </c>
      <c r="I191" s="409">
        <v>38241.519999999997</v>
      </c>
      <c r="J191" s="275">
        <f>+I191/$I$467</f>
        <v>4.9142491327239257E-4</v>
      </c>
      <c r="K191" s="262"/>
      <c r="L191" s="263">
        <f t="shared" si="4041"/>
        <v>0</v>
      </c>
      <c r="M191" s="262"/>
      <c r="N191" s="263">
        <f t="shared" si="4041"/>
        <v>0</v>
      </c>
      <c r="O191" s="262"/>
      <c r="P191" s="263">
        <f t="shared" si="4041"/>
        <v>0</v>
      </c>
      <c r="Q191" s="262"/>
      <c r="R191" s="263">
        <f t="shared" si="4041"/>
        <v>0</v>
      </c>
      <c r="S191" s="262"/>
      <c r="T191" s="263">
        <f t="shared" si="4041"/>
        <v>0</v>
      </c>
      <c r="U191" s="262"/>
      <c r="V191" s="263">
        <f t="shared" si="4041"/>
        <v>0</v>
      </c>
      <c r="W191" s="264"/>
      <c r="X191" s="263">
        <f t="shared" si="4041"/>
        <v>0</v>
      </c>
      <c r="Y191" s="264"/>
      <c r="Z191" s="263">
        <f t="shared" si="4041"/>
        <v>0</v>
      </c>
      <c r="AA191" s="265"/>
      <c r="AB191" s="263">
        <f t="shared" si="4041"/>
        <v>0</v>
      </c>
      <c r="AC191" s="265"/>
      <c r="AD191" s="263">
        <f t="shared" si="4041"/>
        <v>0</v>
      </c>
      <c r="AE191" s="265"/>
      <c r="AF191" s="263">
        <f t="shared" si="4041"/>
        <v>0</v>
      </c>
      <c r="AG191" s="266"/>
      <c r="AH191" s="263">
        <f t="shared" si="4041"/>
        <v>0</v>
      </c>
      <c r="AI191" s="265"/>
      <c r="AJ191" s="263">
        <f t="shared" si="4041"/>
        <v>0</v>
      </c>
      <c r="AK191" s="265"/>
      <c r="AL191" s="263">
        <f t="shared" si="4041"/>
        <v>0</v>
      </c>
      <c r="AM191" s="265"/>
      <c r="AN191" s="263">
        <f t="shared" si="4041"/>
        <v>0</v>
      </c>
      <c r="AO191" s="265"/>
      <c r="AP191" s="263">
        <f t="shared" si="4041"/>
        <v>0</v>
      </c>
      <c r="AQ191" s="265"/>
      <c r="AR191" s="263">
        <f t="shared" si="4041"/>
        <v>0</v>
      </c>
      <c r="AS191" s="265"/>
      <c r="AT191" s="263">
        <f t="shared" si="4041"/>
        <v>0</v>
      </c>
      <c r="AU191" s="265"/>
      <c r="AV191" s="263">
        <f t="shared" si="4041"/>
        <v>0</v>
      </c>
      <c r="AW191" s="265"/>
      <c r="AX191" s="263">
        <f t="shared" si="4041"/>
        <v>0</v>
      </c>
      <c r="AY191" s="265"/>
      <c r="AZ191" s="263">
        <f t="shared" si="4041"/>
        <v>0</v>
      </c>
      <c r="BA191" s="265"/>
      <c r="BB191" s="263">
        <f t="shared" si="4041"/>
        <v>0</v>
      </c>
      <c r="BC191" s="383">
        <v>0.5</v>
      </c>
      <c r="BD191" s="263">
        <f t="shared" si="4041"/>
        <v>19120.759999999998</v>
      </c>
      <c r="BE191" s="264">
        <v>0.5</v>
      </c>
      <c r="BF191" s="263">
        <f t="shared" si="4041"/>
        <v>19120.759999999998</v>
      </c>
      <c r="BG191" s="265"/>
      <c r="BH191" s="263">
        <f t="shared" si="4041"/>
        <v>0</v>
      </c>
      <c r="BI191" s="264"/>
      <c r="BJ191" s="263">
        <f t="shared" si="4041"/>
        <v>0</v>
      </c>
      <c r="BK191" s="267"/>
      <c r="BL191" s="263">
        <f t="shared" si="4041"/>
        <v>0</v>
      </c>
      <c r="BM191" s="267"/>
      <c r="BN191" s="263">
        <f t="shared" si="4041"/>
        <v>0</v>
      </c>
      <c r="BO191" s="267"/>
      <c r="BP191" s="263">
        <f t="shared" si="4041"/>
        <v>0</v>
      </c>
      <c r="BQ191" s="267"/>
      <c r="BR191" s="263">
        <f t="shared" si="4041"/>
        <v>0</v>
      </c>
      <c r="BS191" s="267"/>
      <c r="BT191" s="263">
        <f t="shared" si="4041"/>
        <v>0</v>
      </c>
      <c r="BU191" s="268"/>
      <c r="BV191" s="263">
        <f t="shared" si="4041"/>
        <v>0</v>
      </c>
      <c r="BW191" s="268"/>
      <c r="BX191" s="263">
        <f t="shared" si="4041"/>
        <v>0</v>
      </c>
      <c r="BY191" s="268"/>
      <c r="BZ191" s="263">
        <f t="shared" si="4041"/>
        <v>0</v>
      </c>
      <c r="CA191" s="505">
        <f t="shared" si="4039"/>
        <v>1</v>
      </c>
      <c r="CB191" s="504">
        <f t="shared" si="4040"/>
        <v>38241.519999999997</v>
      </c>
      <c r="CC191" s="171">
        <f t="shared" si="4042"/>
        <v>0</v>
      </c>
    </row>
    <row r="192" spans="1:81" s="118" customFormat="1" ht="26.4">
      <c r="A192" s="279" t="s">
        <v>313</v>
      </c>
      <c r="B192" s="280" t="s">
        <v>162</v>
      </c>
      <c r="C192" s="410"/>
      <c r="D192" s="411" t="s">
        <v>656</v>
      </c>
      <c r="E192" s="286" t="s">
        <v>657</v>
      </c>
      <c r="F192" s="281" t="s">
        <v>654</v>
      </c>
      <c r="G192" s="344">
        <v>80</v>
      </c>
      <c r="H192" s="340">
        <v>58.68</v>
      </c>
      <c r="I192" s="409">
        <v>4694.3999999999996</v>
      </c>
      <c r="J192" s="275">
        <f>+I192/$I$467</f>
        <v>6.0325664692876223E-5</v>
      </c>
      <c r="K192" s="262"/>
      <c r="L192" s="263">
        <f t="shared" si="4041"/>
        <v>0</v>
      </c>
      <c r="M192" s="262"/>
      <c r="N192" s="263">
        <f t="shared" si="4041"/>
        <v>0</v>
      </c>
      <c r="O192" s="262"/>
      <c r="P192" s="263">
        <f t="shared" si="4041"/>
        <v>0</v>
      </c>
      <c r="Q192" s="262"/>
      <c r="R192" s="263">
        <f t="shared" si="4041"/>
        <v>0</v>
      </c>
      <c r="S192" s="262"/>
      <c r="T192" s="263">
        <f t="shared" si="4041"/>
        <v>0</v>
      </c>
      <c r="U192" s="262"/>
      <c r="V192" s="263">
        <f t="shared" si="4041"/>
        <v>0</v>
      </c>
      <c r="W192" s="264"/>
      <c r="X192" s="263">
        <f t="shared" si="4041"/>
        <v>0</v>
      </c>
      <c r="Y192" s="264"/>
      <c r="Z192" s="263">
        <f t="shared" si="4041"/>
        <v>0</v>
      </c>
      <c r="AA192" s="265"/>
      <c r="AB192" s="263">
        <f t="shared" si="4041"/>
        <v>0</v>
      </c>
      <c r="AC192" s="265"/>
      <c r="AD192" s="263">
        <f t="shared" si="4041"/>
        <v>0</v>
      </c>
      <c r="AE192" s="265"/>
      <c r="AF192" s="263">
        <f t="shared" si="4041"/>
        <v>0</v>
      </c>
      <c r="AG192" s="266"/>
      <c r="AH192" s="263">
        <f t="shared" si="4041"/>
        <v>0</v>
      </c>
      <c r="AI192" s="265"/>
      <c r="AJ192" s="263">
        <f t="shared" si="4041"/>
        <v>0</v>
      </c>
      <c r="AK192" s="265"/>
      <c r="AL192" s="263">
        <f t="shared" si="4041"/>
        <v>0</v>
      </c>
      <c r="AM192" s="265"/>
      <c r="AN192" s="263">
        <f t="shared" si="4041"/>
        <v>0</v>
      </c>
      <c r="AO192" s="265"/>
      <c r="AP192" s="263">
        <f t="shared" si="4041"/>
        <v>0</v>
      </c>
      <c r="AQ192" s="265"/>
      <c r="AR192" s="263">
        <f t="shared" si="4041"/>
        <v>0</v>
      </c>
      <c r="AS192" s="265"/>
      <c r="AT192" s="263">
        <f t="shared" si="4041"/>
        <v>0</v>
      </c>
      <c r="AU192" s="265"/>
      <c r="AV192" s="263">
        <f t="shared" si="4041"/>
        <v>0</v>
      </c>
      <c r="AW192" s="265"/>
      <c r="AX192" s="263">
        <f t="shared" si="4041"/>
        <v>0</v>
      </c>
      <c r="AY192" s="383">
        <v>0.15</v>
      </c>
      <c r="AZ192" s="263">
        <f t="shared" si="4041"/>
        <v>704.16</v>
      </c>
      <c r="BA192" s="383">
        <v>0.25</v>
      </c>
      <c r="BB192" s="263">
        <f t="shared" si="4041"/>
        <v>1173.5999999999999</v>
      </c>
      <c r="BC192" s="383">
        <v>0.17</v>
      </c>
      <c r="BD192" s="263">
        <f t="shared" si="4041"/>
        <v>798.05</v>
      </c>
      <c r="BE192" s="264">
        <v>0.09</v>
      </c>
      <c r="BF192" s="263">
        <f t="shared" si="4041"/>
        <v>422.5</v>
      </c>
      <c r="BG192" s="265"/>
      <c r="BH192" s="263">
        <f t="shared" si="4041"/>
        <v>0</v>
      </c>
      <c r="BI192" s="264"/>
      <c r="BJ192" s="263">
        <f t="shared" si="4041"/>
        <v>0</v>
      </c>
      <c r="BK192" s="267"/>
      <c r="BL192" s="263">
        <f t="shared" si="4041"/>
        <v>0</v>
      </c>
      <c r="BM192" s="267"/>
      <c r="BN192" s="263">
        <f t="shared" si="4041"/>
        <v>0</v>
      </c>
      <c r="BO192" s="267"/>
      <c r="BP192" s="263">
        <f t="shared" si="4041"/>
        <v>0</v>
      </c>
      <c r="BQ192" s="268">
        <v>0.17</v>
      </c>
      <c r="BR192" s="263">
        <f t="shared" si="4041"/>
        <v>798.05</v>
      </c>
      <c r="BS192" s="391">
        <v>0.17</v>
      </c>
      <c r="BT192" s="263">
        <f t="shared" si="4041"/>
        <v>798.05</v>
      </c>
      <c r="BU192" s="268"/>
      <c r="BV192" s="263">
        <f t="shared" si="4041"/>
        <v>0</v>
      </c>
      <c r="BW192" s="268"/>
      <c r="BX192" s="263">
        <f t="shared" si="4041"/>
        <v>0</v>
      </c>
      <c r="BY192" s="268"/>
      <c r="BZ192" s="263">
        <f t="shared" si="4041"/>
        <v>0</v>
      </c>
      <c r="CA192" s="505">
        <f t="shared" si="4039"/>
        <v>1</v>
      </c>
      <c r="CB192" s="504">
        <f t="shared" si="4040"/>
        <v>4694.41</v>
      </c>
      <c r="CC192" s="171">
        <f t="shared" si="4042"/>
        <v>-1.0000000000218279E-2</v>
      </c>
    </row>
    <row r="193" spans="1:81" ht="13.2">
      <c r="A193" s="279"/>
      <c r="B193" s="280"/>
      <c r="C193" s="281"/>
      <c r="D193" s="407"/>
      <c r="E193" s="408" t="s">
        <v>661</v>
      </c>
      <c r="F193" s="283"/>
      <c r="G193" s="284"/>
      <c r="H193" s="284"/>
      <c r="I193" s="284"/>
      <c r="J193" s="233"/>
      <c r="K193" s="262"/>
      <c r="L193" s="263"/>
      <c r="M193" s="262"/>
      <c r="N193" s="263"/>
      <c r="O193" s="262"/>
      <c r="P193" s="263"/>
      <c r="Q193" s="262"/>
      <c r="R193" s="263"/>
      <c r="S193" s="262"/>
      <c r="T193" s="263"/>
      <c r="U193" s="262"/>
      <c r="V193" s="263"/>
      <c r="W193" s="264"/>
      <c r="X193" s="263"/>
      <c r="Y193" s="264"/>
      <c r="Z193" s="263"/>
      <c r="AA193" s="265"/>
      <c r="AB193" s="263"/>
      <c r="AC193" s="265"/>
      <c r="AD193" s="263"/>
      <c r="AE193" s="265"/>
      <c r="AF193" s="263"/>
      <c r="AG193" s="266"/>
      <c r="AH193" s="263"/>
      <c r="AI193" s="265"/>
      <c r="AJ193" s="263"/>
      <c r="AK193" s="265"/>
      <c r="AL193" s="263"/>
      <c r="AM193" s="265"/>
      <c r="AN193" s="263"/>
      <c r="AO193" s="265"/>
      <c r="AP193" s="263"/>
      <c r="AQ193" s="265"/>
      <c r="AR193" s="263"/>
      <c r="AS193" s="265"/>
      <c r="AT193" s="263"/>
      <c r="AU193" s="265"/>
      <c r="AV193" s="263"/>
      <c r="AW193" s="265"/>
      <c r="AX193" s="263"/>
      <c r="AY193" s="265"/>
      <c r="AZ193" s="263"/>
      <c r="BA193" s="265"/>
      <c r="BB193" s="263"/>
      <c r="BC193" s="265"/>
      <c r="BD193" s="263"/>
      <c r="BE193" s="264"/>
      <c r="BF193" s="263"/>
      <c r="BG193" s="265"/>
      <c r="BH193" s="263"/>
      <c r="BI193" s="264"/>
      <c r="BJ193" s="263"/>
      <c r="BK193" s="267"/>
      <c r="BL193" s="263"/>
      <c r="BM193" s="267"/>
      <c r="BN193" s="263"/>
      <c r="BO193" s="267"/>
      <c r="BP193" s="263"/>
      <c r="BQ193" s="267"/>
      <c r="BR193" s="263"/>
      <c r="BS193" s="267"/>
      <c r="BT193" s="263"/>
      <c r="BU193" s="268"/>
      <c r="BV193" s="263"/>
      <c r="BW193" s="268"/>
      <c r="BX193" s="263"/>
      <c r="BY193" s="268"/>
      <c r="BZ193" s="263"/>
      <c r="CA193" s="505">
        <f t="shared" si="4039"/>
        <v>0</v>
      </c>
      <c r="CB193" s="504">
        <f t="shared" si="4040"/>
        <v>0</v>
      </c>
      <c r="CC193" s="171">
        <f t="shared" si="4042"/>
        <v>0</v>
      </c>
    </row>
    <row r="194" spans="1:81" ht="26.4">
      <c r="A194" s="279" t="s">
        <v>314</v>
      </c>
      <c r="B194" s="280" t="s">
        <v>145</v>
      </c>
      <c r="C194" s="410"/>
      <c r="D194" s="411" t="s">
        <v>926</v>
      </c>
      <c r="E194" s="286" t="s">
        <v>927</v>
      </c>
      <c r="F194" s="281" t="s">
        <v>693</v>
      </c>
      <c r="G194" s="344">
        <v>15.6</v>
      </c>
      <c r="H194" s="340">
        <v>954.2</v>
      </c>
      <c r="I194" s="409">
        <v>14885.52</v>
      </c>
      <c r="J194" s="275">
        <f>+I194/$I$467</f>
        <v>1.9128725466494183E-4</v>
      </c>
      <c r="K194" s="262"/>
      <c r="L194" s="263">
        <f t="shared" ref="L194:BZ196" si="4043">ROUND(K194*$I194,2)</f>
        <v>0</v>
      </c>
      <c r="M194" s="262"/>
      <c r="N194" s="263">
        <f t="shared" si="4043"/>
        <v>0</v>
      </c>
      <c r="O194" s="262"/>
      <c r="P194" s="263">
        <f t="shared" si="4043"/>
        <v>0</v>
      </c>
      <c r="Q194" s="262"/>
      <c r="R194" s="263">
        <f t="shared" si="4043"/>
        <v>0</v>
      </c>
      <c r="S194" s="262"/>
      <c r="T194" s="263">
        <f t="shared" si="4043"/>
        <v>0</v>
      </c>
      <c r="U194" s="262"/>
      <c r="V194" s="263">
        <f t="shared" si="4043"/>
        <v>0</v>
      </c>
      <c r="W194" s="264"/>
      <c r="X194" s="263">
        <f t="shared" si="4043"/>
        <v>0</v>
      </c>
      <c r="Y194" s="264"/>
      <c r="Z194" s="263">
        <f t="shared" si="4043"/>
        <v>0</v>
      </c>
      <c r="AA194" s="265"/>
      <c r="AB194" s="263">
        <f t="shared" si="4043"/>
        <v>0</v>
      </c>
      <c r="AC194" s="265"/>
      <c r="AD194" s="263">
        <f t="shared" si="4043"/>
        <v>0</v>
      </c>
      <c r="AE194" s="265"/>
      <c r="AF194" s="263">
        <f t="shared" si="4043"/>
        <v>0</v>
      </c>
      <c r="AG194" s="266"/>
      <c r="AH194" s="263">
        <f t="shared" si="4043"/>
        <v>0</v>
      </c>
      <c r="AI194" s="265"/>
      <c r="AJ194" s="263">
        <f t="shared" si="4043"/>
        <v>0</v>
      </c>
      <c r="AK194" s="265"/>
      <c r="AL194" s="263">
        <f t="shared" si="4043"/>
        <v>0</v>
      </c>
      <c r="AM194" s="265"/>
      <c r="AN194" s="263">
        <f t="shared" si="4043"/>
        <v>0</v>
      </c>
      <c r="AO194" s="265"/>
      <c r="AP194" s="263">
        <f t="shared" si="4043"/>
        <v>0</v>
      </c>
      <c r="AQ194" s="265"/>
      <c r="AR194" s="263">
        <f t="shared" si="4043"/>
        <v>0</v>
      </c>
      <c r="AS194" s="265"/>
      <c r="AT194" s="263">
        <f t="shared" si="4043"/>
        <v>0</v>
      </c>
      <c r="AU194" s="265"/>
      <c r="AV194" s="263">
        <f t="shared" si="4043"/>
        <v>0</v>
      </c>
      <c r="AW194" s="265"/>
      <c r="AX194" s="263">
        <f t="shared" si="4043"/>
        <v>0</v>
      </c>
      <c r="AY194" s="265"/>
      <c r="AZ194" s="263">
        <f t="shared" si="4043"/>
        <v>0</v>
      </c>
      <c r="BA194" s="265"/>
      <c r="BB194" s="263">
        <f t="shared" si="4043"/>
        <v>0</v>
      </c>
      <c r="BC194" s="265"/>
      <c r="BD194" s="263">
        <f t="shared" si="4043"/>
        <v>0</v>
      </c>
      <c r="BE194" s="264"/>
      <c r="BF194" s="263">
        <f t="shared" si="4043"/>
        <v>0</v>
      </c>
      <c r="BG194" s="383">
        <v>1</v>
      </c>
      <c r="BH194" s="263">
        <f t="shared" si="4043"/>
        <v>14885.52</v>
      </c>
      <c r="BI194" s="264"/>
      <c r="BJ194" s="263">
        <f t="shared" si="4043"/>
        <v>0</v>
      </c>
      <c r="BK194" s="267"/>
      <c r="BL194" s="263">
        <f t="shared" si="4043"/>
        <v>0</v>
      </c>
      <c r="BM194" s="267"/>
      <c r="BN194" s="263">
        <f t="shared" si="4043"/>
        <v>0</v>
      </c>
      <c r="BO194" s="267"/>
      <c r="BP194" s="263">
        <f t="shared" si="4043"/>
        <v>0</v>
      </c>
      <c r="BQ194" s="267"/>
      <c r="BR194" s="263">
        <f t="shared" si="4043"/>
        <v>0</v>
      </c>
      <c r="BS194" s="267"/>
      <c r="BT194" s="263">
        <f t="shared" si="4043"/>
        <v>0</v>
      </c>
      <c r="BU194" s="268"/>
      <c r="BV194" s="263">
        <f t="shared" si="4043"/>
        <v>0</v>
      </c>
      <c r="BW194" s="268"/>
      <c r="BX194" s="263">
        <f t="shared" si="4043"/>
        <v>0</v>
      </c>
      <c r="BY194" s="268"/>
      <c r="BZ194" s="263">
        <f t="shared" si="4043"/>
        <v>0</v>
      </c>
      <c r="CA194" s="505">
        <f t="shared" si="4039"/>
        <v>1</v>
      </c>
      <c r="CB194" s="504">
        <f t="shared" si="4040"/>
        <v>14885.52</v>
      </c>
      <c r="CC194" s="171">
        <f t="shared" si="4042"/>
        <v>0</v>
      </c>
    </row>
    <row r="195" spans="1:81" ht="39.6">
      <c r="A195" s="279" t="s">
        <v>315</v>
      </c>
      <c r="B195" s="280" t="s">
        <v>145</v>
      </c>
      <c r="C195" s="410"/>
      <c r="D195" s="411" t="s">
        <v>1104</v>
      </c>
      <c r="E195" s="286" t="s">
        <v>1105</v>
      </c>
      <c r="F195" s="281" t="s">
        <v>695</v>
      </c>
      <c r="G195" s="344">
        <v>2</v>
      </c>
      <c r="H195" s="340">
        <v>4868.7300000000005</v>
      </c>
      <c r="I195" s="409">
        <v>9737.4599999999991</v>
      </c>
      <c r="J195" s="275">
        <f>+I195/$I$467</f>
        <v>1.2513180532555692E-4</v>
      </c>
      <c r="K195" s="262"/>
      <c r="L195" s="263">
        <f t="shared" si="4043"/>
        <v>0</v>
      </c>
      <c r="M195" s="262"/>
      <c r="N195" s="263">
        <f t="shared" si="4043"/>
        <v>0</v>
      </c>
      <c r="O195" s="262"/>
      <c r="P195" s="263">
        <f t="shared" si="4043"/>
        <v>0</v>
      </c>
      <c r="Q195" s="262"/>
      <c r="R195" s="263">
        <f t="shared" si="4043"/>
        <v>0</v>
      </c>
      <c r="S195" s="262"/>
      <c r="T195" s="263">
        <f t="shared" si="4043"/>
        <v>0</v>
      </c>
      <c r="U195" s="262"/>
      <c r="V195" s="263">
        <f t="shared" si="4043"/>
        <v>0</v>
      </c>
      <c r="W195" s="264"/>
      <c r="X195" s="263">
        <f t="shared" si="4043"/>
        <v>0</v>
      </c>
      <c r="Y195" s="264"/>
      <c r="Z195" s="263">
        <f t="shared" si="4043"/>
        <v>0</v>
      </c>
      <c r="AA195" s="265"/>
      <c r="AB195" s="263">
        <f t="shared" si="4043"/>
        <v>0</v>
      </c>
      <c r="AC195" s="265"/>
      <c r="AD195" s="263">
        <f t="shared" si="4043"/>
        <v>0</v>
      </c>
      <c r="AE195" s="265"/>
      <c r="AF195" s="263">
        <f t="shared" si="4043"/>
        <v>0</v>
      </c>
      <c r="AG195" s="266"/>
      <c r="AH195" s="263">
        <f t="shared" si="4043"/>
        <v>0</v>
      </c>
      <c r="AI195" s="265"/>
      <c r="AJ195" s="263">
        <f t="shared" si="4043"/>
        <v>0</v>
      </c>
      <c r="AK195" s="265"/>
      <c r="AL195" s="263">
        <f t="shared" si="4043"/>
        <v>0</v>
      </c>
      <c r="AM195" s="265"/>
      <c r="AN195" s="263">
        <f t="shared" si="4043"/>
        <v>0</v>
      </c>
      <c r="AO195" s="265"/>
      <c r="AP195" s="263">
        <f t="shared" si="4043"/>
        <v>0</v>
      </c>
      <c r="AQ195" s="265"/>
      <c r="AR195" s="263">
        <f t="shared" si="4043"/>
        <v>0</v>
      </c>
      <c r="AS195" s="265"/>
      <c r="AT195" s="263">
        <f t="shared" si="4043"/>
        <v>0</v>
      </c>
      <c r="AU195" s="265"/>
      <c r="AV195" s="263">
        <f t="shared" si="4043"/>
        <v>0</v>
      </c>
      <c r="AW195" s="265"/>
      <c r="AX195" s="263">
        <f t="shared" si="4043"/>
        <v>0</v>
      </c>
      <c r="AY195" s="265"/>
      <c r="AZ195" s="263">
        <f t="shared" si="4043"/>
        <v>0</v>
      </c>
      <c r="BA195" s="265"/>
      <c r="BB195" s="263">
        <f t="shared" si="4043"/>
        <v>0</v>
      </c>
      <c r="BC195" s="265"/>
      <c r="BD195" s="263">
        <f t="shared" si="4043"/>
        <v>0</v>
      </c>
      <c r="BE195" s="264"/>
      <c r="BF195" s="263">
        <f t="shared" si="4043"/>
        <v>0</v>
      </c>
      <c r="BG195" s="383">
        <v>1</v>
      </c>
      <c r="BH195" s="263">
        <f t="shared" si="4043"/>
        <v>9737.4599999999991</v>
      </c>
      <c r="BI195" s="264"/>
      <c r="BJ195" s="263">
        <f t="shared" si="4043"/>
        <v>0</v>
      </c>
      <c r="BK195" s="267"/>
      <c r="BL195" s="263">
        <f t="shared" si="4043"/>
        <v>0</v>
      </c>
      <c r="BM195" s="267"/>
      <c r="BN195" s="263">
        <f t="shared" si="4043"/>
        <v>0</v>
      </c>
      <c r="BO195" s="267"/>
      <c r="BP195" s="263">
        <f t="shared" si="4043"/>
        <v>0</v>
      </c>
      <c r="BQ195" s="267"/>
      <c r="BR195" s="263">
        <f t="shared" si="4043"/>
        <v>0</v>
      </c>
      <c r="BS195" s="267"/>
      <c r="BT195" s="263">
        <f t="shared" si="4043"/>
        <v>0</v>
      </c>
      <c r="BU195" s="268"/>
      <c r="BV195" s="263">
        <f t="shared" si="4043"/>
        <v>0</v>
      </c>
      <c r="BW195" s="268"/>
      <c r="BX195" s="263">
        <f t="shared" si="4043"/>
        <v>0</v>
      </c>
      <c r="BY195" s="268"/>
      <c r="BZ195" s="263">
        <f t="shared" si="4043"/>
        <v>0</v>
      </c>
      <c r="CA195" s="505">
        <f t="shared" si="4039"/>
        <v>1</v>
      </c>
      <c r="CB195" s="504">
        <f t="shared" si="4040"/>
        <v>9737.4599999999991</v>
      </c>
      <c r="CC195" s="171">
        <f t="shared" si="4042"/>
        <v>0</v>
      </c>
    </row>
    <row r="196" spans="1:81" ht="39.6">
      <c r="A196" s="279" t="s">
        <v>1110</v>
      </c>
      <c r="B196" s="280" t="s">
        <v>145</v>
      </c>
      <c r="C196" s="410"/>
      <c r="D196" s="411" t="s">
        <v>1106</v>
      </c>
      <c r="E196" s="286" t="s">
        <v>1107</v>
      </c>
      <c r="F196" s="281" t="s">
        <v>695</v>
      </c>
      <c r="G196" s="344">
        <v>1</v>
      </c>
      <c r="H196" s="340">
        <v>2210.9899999999998</v>
      </c>
      <c r="I196" s="409">
        <v>2210.9899999999998</v>
      </c>
      <c r="J196" s="275">
        <f>+I196/$I$467</f>
        <v>2.841245768986503E-5</v>
      </c>
      <c r="K196" s="262"/>
      <c r="L196" s="263">
        <f t="shared" si="4043"/>
        <v>0</v>
      </c>
      <c r="M196" s="262"/>
      <c r="N196" s="263">
        <f t="shared" si="4043"/>
        <v>0</v>
      </c>
      <c r="O196" s="262"/>
      <c r="P196" s="263">
        <f t="shared" si="4043"/>
        <v>0</v>
      </c>
      <c r="Q196" s="262"/>
      <c r="R196" s="263">
        <f t="shared" si="4043"/>
        <v>0</v>
      </c>
      <c r="S196" s="262"/>
      <c r="T196" s="263">
        <f t="shared" si="4043"/>
        <v>0</v>
      </c>
      <c r="U196" s="262"/>
      <c r="V196" s="263">
        <f t="shared" si="4043"/>
        <v>0</v>
      </c>
      <c r="W196" s="264"/>
      <c r="X196" s="263">
        <f t="shared" si="4043"/>
        <v>0</v>
      </c>
      <c r="Y196" s="264"/>
      <c r="Z196" s="263">
        <f t="shared" si="4043"/>
        <v>0</v>
      </c>
      <c r="AA196" s="265"/>
      <c r="AB196" s="263">
        <f t="shared" si="4043"/>
        <v>0</v>
      </c>
      <c r="AC196" s="265"/>
      <c r="AD196" s="263">
        <f t="shared" si="4043"/>
        <v>0</v>
      </c>
      <c r="AE196" s="265"/>
      <c r="AF196" s="263">
        <f t="shared" si="4043"/>
        <v>0</v>
      </c>
      <c r="AG196" s="266"/>
      <c r="AH196" s="263">
        <f t="shared" si="4043"/>
        <v>0</v>
      </c>
      <c r="AI196" s="265"/>
      <c r="AJ196" s="263">
        <f t="shared" si="4043"/>
        <v>0</v>
      </c>
      <c r="AK196" s="265"/>
      <c r="AL196" s="263">
        <f t="shared" si="4043"/>
        <v>0</v>
      </c>
      <c r="AM196" s="265"/>
      <c r="AN196" s="263">
        <f t="shared" si="4043"/>
        <v>0</v>
      </c>
      <c r="AO196" s="265"/>
      <c r="AP196" s="263">
        <f t="shared" si="4043"/>
        <v>0</v>
      </c>
      <c r="AQ196" s="265"/>
      <c r="AR196" s="263">
        <f t="shared" si="4043"/>
        <v>0</v>
      </c>
      <c r="AS196" s="265"/>
      <c r="AT196" s="263">
        <f t="shared" si="4043"/>
        <v>0</v>
      </c>
      <c r="AU196" s="265"/>
      <c r="AV196" s="263">
        <f t="shared" si="4043"/>
        <v>0</v>
      </c>
      <c r="AW196" s="265"/>
      <c r="AX196" s="263">
        <f t="shared" si="4043"/>
        <v>0</v>
      </c>
      <c r="AY196" s="265"/>
      <c r="AZ196" s="263">
        <f t="shared" si="4043"/>
        <v>0</v>
      </c>
      <c r="BA196" s="265"/>
      <c r="BB196" s="263">
        <f t="shared" si="4043"/>
        <v>0</v>
      </c>
      <c r="BC196" s="265"/>
      <c r="BD196" s="263">
        <f t="shared" si="4043"/>
        <v>0</v>
      </c>
      <c r="BE196" s="264"/>
      <c r="BF196" s="263">
        <f t="shared" si="4043"/>
        <v>0</v>
      </c>
      <c r="BG196" s="383">
        <v>1</v>
      </c>
      <c r="BH196" s="263">
        <f t="shared" si="4043"/>
        <v>2210.9899999999998</v>
      </c>
      <c r="BI196" s="264"/>
      <c r="BJ196" s="263">
        <f t="shared" si="4043"/>
        <v>0</v>
      </c>
      <c r="BK196" s="267"/>
      <c r="BL196" s="263">
        <f t="shared" si="4043"/>
        <v>0</v>
      </c>
      <c r="BM196" s="267"/>
      <c r="BN196" s="263">
        <f t="shared" si="4043"/>
        <v>0</v>
      </c>
      <c r="BO196" s="267"/>
      <c r="BP196" s="263">
        <f t="shared" si="4043"/>
        <v>0</v>
      </c>
      <c r="BQ196" s="267"/>
      <c r="BR196" s="263">
        <f t="shared" si="4043"/>
        <v>0</v>
      </c>
      <c r="BS196" s="267"/>
      <c r="BT196" s="263">
        <f t="shared" si="4043"/>
        <v>0</v>
      </c>
      <c r="BU196" s="268"/>
      <c r="BV196" s="263">
        <f t="shared" si="4043"/>
        <v>0</v>
      </c>
      <c r="BW196" s="268"/>
      <c r="BX196" s="263">
        <f t="shared" si="4043"/>
        <v>0</v>
      </c>
      <c r="BY196" s="268"/>
      <c r="BZ196" s="263">
        <f t="shared" si="4043"/>
        <v>0</v>
      </c>
      <c r="CA196" s="505">
        <f t="shared" si="4039"/>
        <v>1</v>
      </c>
      <c r="CB196" s="504">
        <f t="shared" si="4040"/>
        <v>2210.9899999999998</v>
      </c>
      <c r="CC196" s="171">
        <f t="shared" si="4042"/>
        <v>0</v>
      </c>
    </row>
    <row r="197" spans="1:81" ht="13.2">
      <c r="A197" s="279"/>
      <c r="B197" s="280"/>
      <c r="C197" s="281"/>
      <c r="D197" s="407"/>
      <c r="E197" s="408" t="s">
        <v>662</v>
      </c>
      <c r="F197" s="283"/>
      <c r="G197" s="284"/>
      <c r="H197" s="284"/>
      <c r="I197" s="284"/>
      <c r="J197" s="233"/>
      <c r="K197" s="262"/>
      <c r="L197" s="263"/>
      <c r="M197" s="262"/>
      <c r="N197" s="263"/>
      <c r="O197" s="262"/>
      <c r="P197" s="263"/>
      <c r="Q197" s="262"/>
      <c r="R197" s="263"/>
      <c r="S197" s="262"/>
      <c r="T197" s="263"/>
      <c r="U197" s="262"/>
      <c r="V197" s="263"/>
      <c r="W197" s="264"/>
      <c r="X197" s="263"/>
      <c r="Y197" s="264"/>
      <c r="Z197" s="263"/>
      <c r="AA197" s="265"/>
      <c r="AB197" s="263"/>
      <c r="AC197" s="265"/>
      <c r="AD197" s="263"/>
      <c r="AE197" s="265"/>
      <c r="AF197" s="263"/>
      <c r="AG197" s="266"/>
      <c r="AH197" s="263"/>
      <c r="AI197" s="265"/>
      <c r="AJ197" s="263"/>
      <c r="AK197" s="265"/>
      <c r="AL197" s="263"/>
      <c r="AM197" s="265"/>
      <c r="AN197" s="263"/>
      <c r="AO197" s="265"/>
      <c r="AP197" s="263"/>
      <c r="AQ197" s="265"/>
      <c r="AR197" s="263"/>
      <c r="AS197" s="265"/>
      <c r="AT197" s="263"/>
      <c r="AU197" s="265"/>
      <c r="AV197" s="263"/>
      <c r="AW197" s="265"/>
      <c r="AX197" s="263"/>
      <c r="AY197" s="265"/>
      <c r="AZ197" s="263"/>
      <c r="BA197" s="265"/>
      <c r="BB197" s="263"/>
      <c r="BC197" s="265"/>
      <c r="BD197" s="263"/>
      <c r="BE197" s="264"/>
      <c r="BF197" s="263"/>
      <c r="BG197" s="265"/>
      <c r="BH197" s="263"/>
      <c r="BI197" s="264"/>
      <c r="BJ197" s="263"/>
      <c r="BK197" s="267"/>
      <c r="BL197" s="263"/>
      <c r="BM197" s="267"/>
      <c r="BN197" s="263"/>
      <c r="BO197" s="267"/>
      <c r="BP197" s="263"/>
      <c r="BQ197" s="267"/>
      <c r="BR197" s="263"/>
      <c r="BS197" s="267"/>
      <c r="BT197" s="263"/>
      <c r="BU197" s="268"/>
      <c r="BV197" s="263"/>
      <c r="BW197" s="268"/>
      <c r="BX197" s="263"/>
      <c r="BY197" s="268"/>
      <c r="BZ197" s="263"/>
      <c r="CA197" s="505">
        <f t="shared" si="4039"/>
        <v>0</v>
      </c>
      <c r="CB197" s="504">
        <f t="shared" si="4040"/>
        <v>0</v>
      </c>
      <c r="CC197" s="171">
        <f t="shared" si="4042"/>
        <v>0</v>
      </c>
    </row>
    <row r="198" spans="1:81" ht="39.6">
      <c r="A198" s="279" t="s">
        <v>316</v>
      </c>
      <c r="B198" s="280" t="s">
        <v>162</v>
      </c>
      <c r="C198" s="410"/>
      <c r="D198" s="411" t="s">
        <v>1109</v>
      </c>
      <c r="E198" s="286" t="s">
        <v>1108</v>
      </c>
      <c r="F198" s="281" t="s">
        <v>62</v>
      </c>
      <c r="G198" s="344">
        <v>114</v>
      </c>
      <c r="H198" s="340">
        <v>729.72</v>
      </c>
      <c r="I198" s="409">
        <v>83188.08</v>
      </c>
      <c r="J198" s="275">
        <f>+I198/$I$467</f>
        <v>1.069013339409544E-3</v>
      </c>
      <c r="K198" s="262"/>
      <c r="L198" s="263">
        <f t="shared" ref="L198:BZ201" si="4044">ROUND(K198*$I198,2)</f>
        <v>0</v>
      </c>
      <c r="M198" s="262"/>
      <c r="N198" s="263">
        <f t="shared" si="4044"/>
        <v>0</v>
      </c>
      <c r="O198" s="262"/>
      <c r="P198" s="263">
        <f t="shared" si="4044"/>
        <v>0</v>
      </c>
      <c r="Q198" s="262"/>
      <c r="R198" s="263">
        <f t="shared" si="4044"/>
        <v>0</v>
      </c>
      <c r="S198" s="262"/>
      <c r="T198" s="263">
        <f t="shared" si="4044"/>
        <v>0</v>
      </c>
      <c r="U198" s="262"/>
      <c r="V198" s="263">
        <f t="shared" si="4044"/>
        <v>0</v>
      </c>
      <c r="W198" s="264"/>
      <c r="X198" s="263">
        <f t="shared" si="4044"/>
        <v>0</v>
      </c>
      <c r="Y198" s="264"/>
      <c r="Z198" s="263">
        <f t="shared" si="4044"/>
        <v>0</v>
      </c>
      <c r="AA198" s="265"/>
      <c r="AB198" s="263">
        <f t="shared" si="4044"/>
        <v>0</v>
      </c>
      <c r="AC198" s="265"/>
      <c r="AD198" s="263">
        <f t="shared" si="4044"/>
        <v>0</v>
      </c>
      <c r="AE198" s="265"/>
      <c r="AF198" s="263">
        <f t="shared" si="4044"/>
        <v>0</v>
      </c>
      <c r="AG198" s="266"/>
      <c r="AH198" s="263">
        <f t="shared" si="4044"/>
        <v>0</v>
      </c>
      <c r="AI198" s="265"/>
      <c r="AJ198" s="263">
        <f t="shared" si="4044"/>
        <v>0</v>
      </c>
      <c r="AK198" s="265"/>
      <c r="AL198" s="263">
        <f t="shared" si="4044"/>
        <v>0</v>
      </c>
      <c r="AM198" s="265"/>
      <c r="AN198" s="263">
        <f t="shared" si="4044"/>
        <v>0</v>
      </c>
      <c r="AO198" s="265"/>
      <c r="AP198" s="263">
        <f t="shared" si="4044"/>
        <v>0</v>
      </c>
      <c r="AQ198" s="265"/>
      <c r="AR198" s="263">
        <f t="shared" si="4044"/>
        <v>0</v>
      </c>
      <c r="AS198" s="265"/>
      <c r="AT198" s="263">
        <f t="shared" si="4044"/>
        <v>0</v>
      </c>
      <c r="AU198" s="265"/>
      <c r="AV198" s="263">
        <f t="shared" si="4044"/>
        <v>0</v>
      </c>
      <c r="AW198" s="265"/>
      <c r="AX198" s="263">
        <f t="shared" si="4044"/>
        <v>0</v>
      </c>
      <c r="AY198" s="383">
        <v>1</v>
      </c>
      <c r="AZ198" s="263">
        <f t="shared" si="4044"/>
        <v>83188.08</v>
      </c>
      <c r="BA198" s="265"/>
      <c r="BB198" s="263">
        <f t="shared" si="4044"/>
        <v>0</v>
      </c>
      <c r="BC198" s="265"/>
      <c r="BD198" s="263">
        <f t="shared" si="4044"/>
        <v>0</v>
      </c>
      <c r="BE198" s="264"/>
      <c r="BF198" s="263">
        <f t="shared" si="4044"/>
        <v>0</v>
      </c>
      <c r="BG198" s="265"/>
      <c r="BH198" s="263">
        <f t="shared" si="4044"/>
        <v>0</v>
      </c>
      <c r="BI198" s="264"/>
      <c r="BJ198" s="263">
        <f t="shared" si="4044"/>
        <v>0</v>
      </c>
      <c r="BK198" s="267"/>
      <c r="BL198" s="263">
        <f t="shared" si="4044"/>
        <v>0</v>
      </c>
      <c r="BM198" s="267"/>
      <c r="BN198" s="263">
        <f t="shared" si="4044"/>
        <v>0</v>
      </c>
      <c r="BO198" s="267"/>
      <c r="BP198" s="263">
        <f t="shared" si="4044"/>
        <v>0</v>
      </c>
      <c r="BQ198" s="267"/>
      <c r="BR198" s="263">
        <f t="shared" si="4044"/>
        <v>0</v>
      </c>
      <c r="BS198" s="267"/>
      <c r="BT198" s="263">
        <f t="shared" si="4044"/>
        <v>0</v>
      </c>
      <c r="BU198" s="268"/>
      <c r="BV198" s="263">
        <f t="shared" si="4044"/>
        <v>0</v>
      </c>
      <c r="BW198" s="268"/>
      <c r="BX198" s="263">
        <f t="shared" si="4044"/>
        <v>0</v>
      </c>
      <c r="BY198" s="268"/>
      <c r="BZ198" s="263">
        <f t="shared" si="4044"/>
        <v>0</v>
      </c>
      <c r="CA198" s="505">
        <f t="shared" si="4039"/>
        <v>1</v>
      </c>
      <c r="CB198" s="504">
        <f t="shared" si="4040"/>
        <v>83188.08</v>
      </c>
      <c r="CC198" s="171">
        <f t="shared" si="4042"/>
        <v>0</v>
      </c>
    </row>
    <row r="199" spans="1:81" ht="26.4">
      <c r="A199" s="279" t="s">
        <v>317</v>
      </c>
      <c r="B199" s="280" t="s">
        <v>162</v>
      </c>
      <c r="C199" s="410"/>
      <c r="D199" s="411">
        <v>90838</v>
      </c>
      <c r="E199" s="286" t="s">
        <v>663</v>
      </c>
      <c r="F199" s="281" t="s">
        <v>654</v>
      </c>
      <c r="G199" s="344">
        <v>50</v>
      </c>
      <c r="H199" s="340">
        <v>1181.06</v>
      </c>
      <c r="I199" s="409">
        <v>59053</v>
      </c>
      <c r="J199" s="275">
        <f>+I199/$I$467</f>
        <v>7.5886406720953041E-4</v>
      </c>
      <c r="K199" s="262"/>
      <c r="L199" s="263">
        <f t="shared" si="4044"/>
        <v>0</v>
      </c>
      <c r="M199" s="262"/>
      <c r="N199" s="263">
        <f t="shared" si="4044"/>
        <v>0</v>
      </c>
      <c r="O199" s="262"/>
      <c r="P199" s="263">
        <f t="shared" si="4044"/>
        <v>0</v>
      </c>
      <c r="Q199" s="262"/>
      <c r="R199" s="263">
        <f t="shared" si="4044"/>
        <v>0</v>
      </c>
      <c r="S199" s="262"/>
      <c r="T199" s="263">
        <f t="shared" si="4044"/>
        <v>0</v>
      </c>
      <c r="U199" s="262"/>
      <c r="V199" s="263">
        <f t="shared" si="4044"/>
        <v>0</v>
      </c>
      <c r="W199" s="264"/>
      <c r="X199" s="263">
        <f t="shared" si="4044"/>
        <v>0</v>
      </c>
      <c r="Y199" s="264"/>
      <c r="Z199" s="263">
        <f t="shared" si="4044"/>
        <v>0</v>
      </c>
      <c r="AA199" s="265"/>
      <c r="AB199" s="263">
        <f t="shared" si="4044"/>
        <v>0</v>
      </c>
      <c r="AC199" s="265"/>
      <c r="AD199" s="263">
        <f t="shared" si="4044"/>
        <v>0</v>
      </c>
      <c r="AE199" s="265"/>
      <c r="AF199" s="263">
        <f t="shared" si="4044"/>
        <v>0</v>
      </c>
      <c r="AG199" s="266"/>
      <c r="AH199" s="263">
        <f t="shared" si="4044"/>
        <v>0</v>
      </c>
      <c r="AI199" s="265"/>
      <c r="AJ199" s="263">
        <f t="shared" si="4044"/>
        <v>0</v>
      </c>
      <c r="AK199" s="265"/>
      <c r="AL199" s="263">
        <f t="shared" si="4044"/>
        <v>0</v>
      </c>
      <c r="AM199" s="265"/>
      <c r="AN199" s="263">
        <f t="shared" si="4044"/>
        <v>0</v>
      </c>
      <c r="AO199" s="265"/>
      <c r="AP199" s="263">
        <f t="shared" si="4044"/>
        <v>0</v>
      </c>
      <c r="AQ199" s="265"/>
      <c r="AR199" s="263">
        <f t="shared" si="4044"/>
        <v>0</v>
      </c>
      <c r="AS199" s="265"/>
      <c r="AT199" s="263">
        <f t="shared" si="4044"/>
        <v>0</v>
      </c>
      <c r="AU199" s="265"/>
      <c r="AV199" s="263">
        <f t="shared" si="4044"/>
        <v>0</v>
      </c>
      <c r="AW199" s="265"/>
      <c r="AX199" s="263">
        <f t="shared" si="4044"/>
        <v>0</v>
      </c>
      <c r="AY199" s="383">
        <v>0.15</v>
      </c>
      <c r="AZ199" s="263">
        <f t="shared" si="4044"/>
        <v>8857.9500000000007</v>
      </c>
      <c r="BA199" s="383">
        <v>0.25</v>
      </c>
      <c r="BB199" s="263">
        <f t="shared" si="4044"/>
        <v>14763.25</v>
      </c>
      <c r="BC199" s="383">
        <v>0.17</v>
      </c>
      <c r="BD199" s="263">
        <f t="shared" si="4044"/>
        <v>10039.01</v>
      </c>
      <c r="BE199" s="264">
        <v>0.09</v>
      </c>
      <c r="BF199" s="263">
        <f t="shared" si="4044"/>
        <v>5314.77</v>
      </c>
      <c r="BG199" s="265"/>
      <c r="BH199" s="263">
        <f t="shared" si="4044"/>
        <v>0</v>
      </c>
      <c r="BI199" s="264"/>
      <c r="BJ199" s="263">
        <f t="shared" si="4044"/>
        <v>0</v>
      </c>
      <c r="BK199" s="267"/>
      <c r="BL199" s="263">
        <f t="shared" si="4044"/>
        <v>0</v>
      </c>
      <c r="BM199" s="267"/>
      <c r="BN199" s="263">
        <f t="shared" si="4044"/>
        <v>0</v>
      </c>
      <c r="BO199" s="267"/>
      <c r="BP199" s="263">
        <f t="shared" si="4044"/>
        <v>0</v>
      </c>
      <c r="BQ199" s="268">
        <v>0.17</v>
      </c>
      <c r="BR199" s="263">
        <f t="shared" si="4044"/>
        <v>10039.01</v>
      </c>
      <c r="BS199" s="391">
        <v>0.17</v>
      </c>
      <c r="BT199" s="263">
        <f t="shared" si="4044"/>
        <v>10039.01</v>
      </c>
      <c r="BU199" s="268"/>
      <c r="BV199" s="263">
        <f t="shared" si="4044"/>
        <v>0</v>
      </c>
      <c r="BW199" s="268"/>
      <c r="BX199" s="263">
        <f t="shared" si="4044"/>
        <v>0</v>
      </c>
      <c r="BY199" s="268"/>
      <c r="BZ199" s="263">
        <f t="shared" si="4044"/>
        <v>0</v>
      </c>
      <c r="CA199" s="505">
        <f t="shared" si="4039"/>
        <v>1</v>
      </c>
      <c r="CB199" s="504">
        <f t="shared" si="4040"/>
        <v>59053</v>
      </c>
      <c r="CC199" s="171">
        <f t="shared" si="4042"/>
        <v>0</v>
      </c>
    </row>
    <row r="200" spans="1:81" ht="26.4">
      <c r="A200" s="279" t="s">
        <v>318</v>
      </c>
      <c r="B200" s="280" t="s">
        <v>145</v>
      </c>
      <c r="C200" s="410"/>
      <c r="D200" s="411" t="s">
        <v>928</v>
      </c>
      <c r="E200" s="286" t="s">
        <v>755</v>
      </c>
      <c r="F200" s="281" t="s">
        <v>654</v>
      </c>
      <c r="G200" s="344">
        <v>18</v>
      </c>
      <c r="H200" s="340">
        <v>2230</v>
      </c>
      <c r="I200" s="409">
        <v>40140</v>
      </c>
      <c r="J200" s="275">
        <f>+I200/$I$467</f>
        <v>5.1582144273433278E-4</v>
      </c>
      <c r="K200" s="262"/>
      <c r="L200" s="263">
        <f t="shared" si="4044"/>
        <v>0</v>
      </c>
      <c r="M200" s="262"/>
      <c r="N200" s="263">
        <f t="shared" si="4044"/>
        <v>0</v>
      </c>
      <c r="O200" s="262"/>
      <c r="P200" s="263">
        <f t="shared" si="4044"/>
        <v>0</v>
      </c>
      <c r="Q200" s="262"/>
      <c r="R200" s="263">
        <f t="shared" si="4044"/>
        <v>0</v>
      </c>
      <c r="S200" s="262"/>
      <c r="T200" s="263">
        <f t="shared" si="4044"/>
        <v>0</v>
      </c>
      <c r="U200" s="262"/>
      <c r="V200" s="263">
        <f t="shared" si="4044"/>
        <v>0</v>
      </c>
      <c r="W200" s="264"/>
      <c r="X200" s="263">
        <f t="shared" si="4044"/>
        <v>0</v>
      </c>
      <c r="Y200" s="264"/>
      <c r="Z200" s="263">
        <f t="shared" si="4044"/>
        <v>0</v>
      </c>
      <c r="AA200" s="265"/>
      <c r="AB200" s="263">
        <f t="shared" si="4044"/>
        <v>0</v>
      </c>
      <c r="AC200" s="265"/>
      <c r="AD200" s="263">
        <f t="shared" si="4044"/>
        <v>0</v>
      </c>
      <c r="AE200" s="265"/>
      <c r="AF200" s="263">
        <f t="shared" si="4044"/>
        <v>0</v>
      </c>
      <c r="AG200" s="266"/>
      <c r="AH200" s="263">
        <f t="shared" si="4044"/>
        <v>0</v>
      </c>
      <c r="AI200" s="265"/>
      <c r="AJ200" s="263">
        <f t="shared" si="4044"/>
        <v>0</v>
      </c>
      <c r="AK200" s="265"/>
      <c r="AL200" s="263">
        <f t="shared" si="4044"/>
        <v>0</v>
      </c>
      <c r="AM200" s="265"/>
      <c r="AN200" s="263">
        <f t="shared" si="4044"/>
        <v>0</v>
      </c>
      <c r="AO200" s="265"/>
      <c r="AP200" s="263">
        <f t="shared" si="4044"/>
        <v>0</v>
      </c>
      <c r="AQ200" s="265"/>
      <c r="AR200" s="263">
        <f t="shared" si="4044"/>
        <v>0</v>
      </c>
      <c r="AS200" s="265"/>
      <c r="AT200" s="263">
        <f t="shared" si="4044"/>
        <v>0</v>
      </c>
      <c r="AU200" s="265"/>
      <c r="AV200" s="263">
        <f t="shared" si="4044"/>
        <v>0</v>
      </c>
      <c r="AW200" s="265"/>
      <c r="AX200" s="263">
        <f t="shared" si="4044"/>
        <v>0</v>
      </c>
      <c r="AY200" s="383">
        <v>0.15</v>
      </c>
      <c r="AZ200" s="263">
        <f t="shared" si="4044"/>
        <v>6021</v>
      </c>
      <c r="BA200" s="383">
        <v>0.25</v>
      </c>
      <c r="BB200" s="263">
        <f t="shared" si="4044"/>
        <v>10035</v>
      </c>
      <c r="BC200" s="383">
        <v>0.17</v>
      </c>
      <c r="BD200" s="263">
        <f t="shared" si="4044"/>
        <v>6823.8</v>
      </c>
      <c r="BE200" s="264">
        <v>0.09</v>
      </c>
      <c r="BF200" s="263">
        <f t="shared" si="4044"/>
        <v>3612.6</v>
      </c>
      <c r="BG200" s="265"/>
      <c r="BH200" s="263">
        <f t="shared" si="4044"/>
        <v>0</v>
      </c>
      <c r="BI200" s="264"/>
      <c r="BJ200" s="263">
        <f t="shared" si="4044"/>
        <v>0</v>
      </c>
      <c r="BK200" s="267"/>
      <c r="BL200" s="263">
        <f t="shared" si="4044"/>
        <v>0</v>
      </c>
      <c r="BM200" s="267"/>
      <c r="BN200" s="263">
        <f t="shared" si="4044"/>
        <v>0</v>
      </c>
      <c r="BO200" s="267"/>
      <c r="BP200" s="263">
        <f t="shared" si="4044"/>
        <v>0</v>
      </c>
      <c r="BQ200" s="268">
        <v>0.17</v>
      </c>
      <c r="BR200" s="263">
        <f t="shared" si="4044"/>
        <v>6823.8</v>
      </c>
      <c r="BS200" s="391">
        <v>0.17</v>
      </c>
      <c r="BT200" s="263">
        <f t="shared" si="4044"/>
        <v>6823.8</v>
      </c>
      <c r="BU200" s="268"/>
      <c r="BV200" s="263">
        <f t="shared" si="4044"/>
        <v>0</v>
      </c>
      <c r="BW200" s="268"/>
      <c r="BX200" s="263">
        <f t="shared" si="4044"/>
        <v>0</v>
      </c>
      <c r="BY200" s="268"/>
      <c r="BZ200" s="263">
        <f t="shared" si="4044"/>
        <v>0</v>
      </c>
      <c r="CA200" s="505">
        <f t="shared" si="4039"/>
        <v>1</v>
      </c>
      <c r="CB200" s="504">
        <f t="shared" si="4040"/>
        <v>40140</v>
      </c>
      <c r="CC200" s="171">
        <f t="shared" si="4042"/>
        <v>0</v>
      </c>
    </row>
    <row r="201" spans="1:81" ht="52.8">
      <c r="A201" s="279" t="s">
        <v>759</v>
      </c>
      <c r="B201" s="280" t="s">
        <v>145</v>
      </c>
      <c r="C201" s="410"/>
      <c r="D201" s="411" t="s">
        <v>1101</v>
      </c>
      <c r="E201" s="286" t="s">
        <v>1100</v>
      </c>
      <c r="F201" s="281" t="s">
        <v>695</v>
      </c>
      <c r="G201" s="344">
        <v>4</v>
      </c>
      <c r="H201" s="340">
        <v>10120.14</v>
      </c>
      <c r="I201" s="409">
        <v>40480.559999999998</v>
      </c>
      <c r="J201" s="275">
        <f>+I201/$I$467</f>
        <v>5.2019782914533433E-4</v>
      </c>
      <c r="K201" s="262"/>
      <c r="L201" s="263">
        <f t="shared" si="4044"/>
        <v>0</v>
      </c>
      <c r="M201" s="262"/>
      <c r="N201" s="263">
        <f t="shared" si="4044"/>
        <v>0</v>
      </c>
      <c r="O201" s="262"/>
      <c r="P201" s="263">
        <f t="shared" si="4044"/>
        <v>0</v>
      </c>
      <c r="Q201" s="262"/>
      <c r="R201" s="263">
        <f t="shared" si="4044"/>
        <v>0</v>
      </c>
      <c r="S201" s="262"/>
      <c r="T201" s="263">
        <f t="shared" si="4044"/>
        <v>0</v>
      </c>
      <c r="U201" s="262"/>
      <c r="V201" s="263">
        <f t="shared" si="4044"/>
        <v>0</v>
      </c>
      <c r="W201" s="264"/>
      <c r="X201" s="263">
        <f t="shared" si="4044"/>
        <v>0</v>
      </c>
      <c r="Y201" s="264"/>
      <c r="Z201" s="263">
        <f t="shared" si="4044"/>
        <v>0</v>
      </c>
      <c r="AA201" s="265"/>
      <c r="AB201" s="263">
        <f t="shared" si="4044"/>
        <v>0</v>
      </c>
      <c r="AC201" s="265"/>
      <c r="AD201" s="263">
        <f t="shared" si="4044"/>
        <v>0</v>
      </c>
      <c r="AE201" s="265"/>
      <c r="AF201" s="263">
        <f t="shared" si="4044"/>
        <v>0</v>
      </c>
      <c r="AG201" s="266"/>
      <c r="AH201" s="263">
        <f t="shared" si="4044"/>
        <v>0</v>
      </c>
      <c r="AI201" s="265"/>
      <c r="AJ201" s="263">
        <f t="shared" si="4044"/>
        <v>0</v>
      </c>
      <c r="AK201" s="265"/>
      <c r="AL201" s="263">
        <f t="shared" si="4044"/>
        <v>0</v>
      </c>
      <c r="AM201" s="265"/>
      <c r="AN201" s="263">
        <f t="shared" si="4044"/>
        <v>0</v>
      </c>
      <c r="AO201" s="265"/>
      <c r="AP201" s="263">
        <f t="shared" si="4044"/>
        <v>0</v>
      </c>
      <c r="AQ201" s="265"/>
      <c r="AR201" s="263">
        <f t="shared" si="4044"/>
        <v>0</v>
      </c>
      <c r="AS201" s="265"/>
      <c r="AT201" s="263">
        <f t="shared" si="4044"/>
        <v>0</v>
      </c>
      <c r="AU201" s="265"/>
      <c r="AV201" s="263">
        <f t="shared" si="4044"/>
        <v>0</v>
      </c>
      <c r="AW201" s="265"/>
      <c r="AX201" s="263">
        <f t="shared" si="4044"/>
        <v>0</v>
      </c>
      <c r="AY201" s="265"/>
      <c r="AZ201" s="263">
        <f t="shared" si="4044"/>
        <v>0</v>
      </c>
      <c r="BA201" s="265"/>
      <c r="BB201" s="263">
        <f t="shared" si="4044"/>
        <v>0</v>
      </c>
      <c r="BC201" s="265"/>
      <c r="BD201" s="263">
        <f t="shared" si="4044"/>
        <v>0</v>
      </c>
      <c r="BE201" s="264"/>
      <c r="BF201" s="263">
        <f t="shared" si="4044"/>
        <v>0</v>
      </c>
      <c r="BG201" s="383">
        <v>1</v>
      </c>
      <c r="BH201" s="263">
        <f t="shared" si="4044"/>
        <v>40480.559999999998</v>
      </c>
      <c r="BI201" s="264"/>
      <c r="BJ201" s="263">
        <f t="shared" si="4044"/>
        <v>0</v>
      </c>
      <c r="BK201" s="267"/>
      <c r="BL201" s="263">
        <f t="shared" si="4044"/>
        <v>0</v>
      </c>
      <c r="BM201" s="267"/>
      <c r="BN201" s="263">
        <f t="shared" si="4044"/>
        <v>0</v>
      </c>
      <c r="BO201" s="267"/>
      <c r="BP201" s="263">
        <f t="shared" si="4044"/>
        <v>0</v>
      </c>
      <c r="BQ201" s="267"/>
      <c r="BR201" s="263">
        <f t="shared" si="4044"/>
        <v>0</v>
      </c>
      <c r="BS201" s="267"/>
      <c r="BT201" s="263">
        <f t="shared" si="4044"/>
        <v>0</v>
      </c>
      <c r="BU201" s="268"/>
      <c r="BV201" s="263">
        <f t="shared" si="4044"/>
        <v>0</v>
      </c>
      <c r="BW201" s="268"/>
      <c r="BX201" s="263">
        <f t="shared" si="4044"/>
        <v>0</v>
      </c>
      <c r="BY201" s="268"/>
      <c r="BZ201" s="263">
        <f t="shared" si="4044"/>
        <v>0</v>
      </c>
      <c r="CA201" s="505">
        <f t="shared" si="4039"/>
        <v>1</v>
      </c>
      <c r="CB201" s="504">
        <f t="shared" si="4040"/>
        <v>40480.559999999998</v>
      </c>
      <c r="CC201" s="171">
        <f t="shared" si="4042"/>
        <v>0</v>
      </c>
    </row>
    <row r="202" spans="1:81" ht="13.2">
      <c r="A202" s="279"/>
      <c r="B202" s="280"/>
      <c r="C202" s="281"/>
      <c r="D202" s="407"/>
      <c r="E202" s="408" t="s">
        <v>69</v>
      </c>
      <c r="F202" s="283"/>
      <c r="G202" s="284"/>
      <c r="H202" s="284"/>
      <c r="I202" s="284"/>
      <c r="J202" s="233"/>
      <c r="K202" s="262"/>
      <c r="L202" s="263"/>
      <c r="M202" s="262"/>
      <c r="N202" s="263"/>
      <c r="O202" s="262"/>
      <c r="P202" s="263"/>
      <c r="Q202" s="262"/>
      <c r="R202" s="263"/>
      <c r="S202" s="262"/>
      <c r="T202" s="263"/>
      <c r="U202" s="262"/>
      <c r="V202" s="263"/>
      <c r="W202" s="264"/>
      <c r="X202" s="263"/>
      <c r="Y202" s="264"/>
      <c r="Z202" s="263"/>
      <c r="AA202" s="265"/>
      <c r="AB202" s="263"/>
      <c r="AC202" s="265"/>
      <c r="AD202" s="263"/>
      <c r="AE202" s="265"/>
      <c r="AF202" s="263"/>
      <c r="AG202" s="266"/>
      <c r="AH202" s="263"/>
      <c r="AI202" s="265"/>
      <c r="AJ202" s="263"/>
      <c r="AK202" s="265"/>
      <c r="AL202" s="263"/>
      <c r="AM202" s="265"/>
      <c r="AN202" s="263"/>
      <c r="AO202" s="265"/>
      <c r="AP202" s="263"/>
      <c r="AQ202" s="265"/>
      <c r="AR202" s="263"/>
      <c r="AS202" s="265"/>
      <c r="AT202" s="263"/>
      <c r="AU202" s="265"/>
      <c r="AV202" s="263"/>
      <c r="AW202" s="265"/>
      <c r="AX202" s="263"/>
      <c r="AY202" s="265"/>
      <c r="AZ202" s="263"/>
      <c r="BA202" s="265"/>
      <c r="BB202" s="263"/>
      <c r="BC202" s="265"/>
      <c r="BD202" s="263"/>
      <c r="BE202" s="264"/>
      <c r="BF202" s="263"/>
      <c r="BG202" s="265"/>
      <c r="BH202" s="263"/>
      <c r="BI202" s="264"/>
      <c r="BJ202" s="263"/>
      <c r="BK202" s="267"/>
      <c r="BL202" s="263"/>
      <c r="BM202" s="267"/>
      <c r="BN202" s="263"/>
      <c r="BO202" s="267"/>
      <c r="BP202" s="263"/>
      <c r="BQ202" s="267"/>
      <c r="BR202" s="263"/>
      <c r="BS202" s="267"/>
      <c r="BT202" s="263"/>
      <c r="BU202" s="268"/>
      <c r="BV202" s="263"/>
      <c r="BW202" s="268"/>
      <c r="BX202" s="263"/>
      <c r="BY202" s="268"/>
      <c r="BZ202" s="263"/>
      <c r="CA202" s="505">
        <f t="shared" si="4039"/>
        <v>0</v>
      </c>
      <c r="CB202" s="504">
        <f t="shared" si="4040"/>
        <v>0</v>
      </c>
      <c r="CC202" s="171">
        <f t="shared" si="4042"/>
        <v>0</v>
      </c>
    </row>
    <row r="203" spans="1:81" ht="39.6">
      <c r="A203" s="279" t="s">
        <v>761</v>
      </c>
      <c r="B203" s="280" t="s">
        <v>145</v>
      </c>
      <c r="C203" s="410"/>
      <c r="D203" s="411" t="s">
        <v>929</v>
      </c>
      <c r="E203" s="286" t="s">
        <v>1111</v>
      </c>
      <c r="F203" s="281" t="s">
        <v>62</v>
      </c>
      <c r="G203" s="344">
        <v>1748.03</v>
      </c>
      <c r="H203" s="340">
        <v>771.96</v>
      </c>
      <c r="I203" s="409">
        <v>1349409.24</v>
      </c>
      <c r="J203" s="275">
        <f>+I203/$I$467</f>
        <v>1.7340663204181352E-2</v>
      </c>
      <c r="K203" s="262"/>
      <c r="L203" s="263">
        <f t="shared" ref="L203:BZ206" si="4045">ROUND(K203*$I203,2)</f>
        <v>0</v>
      </c>
      <c r="M203" s="262"/>
      <c r="N203" s="263">
        <f t="shared" si="4045"/>
        <v>0</v>
      </c>
      <c r="O203" s="262"/>
      <c r="P203" s="263">
        <f t="shared" si="4045"/>
        <v>0</v>
      </c>
      <c r="Q203" s="262"/>
      <c r="R203" s="263">
        <f t="shared" si="4045"/>
        <v>0</v>
      </c>
      <c r="S203" s="262"/>
      <c r="T203" s="263">
        <f t="shared" si="4045"/>
        <v>0</v>
      </c>
      <c r="U203" s="262"/>
      <c r="V203" s="263">
        <f t="shared" si="4045"/>
        <v>0</v>
      </c>
      <c r="W203" s="264"/>
      <c r="X203" s="263">
        <f t="shared" si="4045"/>
        <v>0</v>
      </c>
      <c r="Y203" s="264"/>
      <c r="Z203" s="263">
        <f t="shared" si="4045"/>
        <v>0</v>
      </c>
      <c r="AA203" s="265"/>
      <c r="AB203" s="263">
        <f t="shared" si="4045"/>
        <v>0</v>
      </c>
      <c r="AC203" s="265"/>
      <c r="AD203" s="263">
        <f t="shared" si="4045"/>
        <v>0</v>
      </c>
      <c r="AE203" s="265"/>
      <c r="AF203" s="263">
        <f t="shared" si="4045"/>
        <v>0</v>
      </c>
      <c r="AG203" s="266"/>
      <c r="AH203" s="263">
        <f t="shared" si="4045"/>
        <v>0</v>
      </c>
      <c r="AI203" s="265"/>
      <c r="AJ203" s="263">
        <f t="shared" si="4045"/>
        <v>0</v>
      </c>
      <c r="AK203" s="265"/>
      <c r="AL203" s="263">
        <f t="shared" si="4045"/>
        <v>0</v>
      </c>
      <c r="AM203" s="265"/>
      <c r="AN203" s="263">
        <f t="shared" si="4045"/>
        <v>0</v>
      </c>
      <c r="AO203" s="265"/>
      <c r="AP203" s="263">
        <f t="shared" si="4045"/>
        <v>0</v>
      </c>
      <c r="AQ203" s="265"/>
      <c r="AR203" s="263">
        <f t="shared" si="4045"/>
        <v>0</v>
      </c>
      <c r="AS203" s="265"/>
      <c r="AT203" s="263">
        <f t="shared" si="4045"/>
        <v>0</v>
      </c>
      <c r="AU203" s="383">
        <v>0.2</v>
      </c>
      <c r="AV203" s="263">
        <f t="shared" si="4045"/>
        <v>269881.84999999998</v>
      </c>
      <c r="AW203" s="383">
        <v>0.2</v>
      </c>
      <c r="AX203" s="263">
        <f t="shared" si="4045"/>
        <v>269881.84999999998</v>
      </c>
      <c r="AY203" s="383">
        <v>0.2</v>
      </c>
      <c r="AZ203" s="263">
        <f t="shared" si="4045"/>
        <v>269881.84999999998</v>
      </c>
      <c r="BA203" s="383">
        <v>0.2</v>
      </c>
      <c r="BB203" s="263">
        <f t="shared" si="4045"/>
        <v>269881.84999999998</v>
      </c>
      <c r="BC203" s="383">
        <v>0.2</v>
      </c>
      <c r="BD203" s="263">
        <f t="shared" si="4045"/>
        <v>269881.84999999998</v>
      </c>
      <c r="BE203" s="264"/>
      <c r="BF203" s="263">
        <f t="shared" si="4045"/>
        <v>0</v>
      </c>
      <c r="BG203" s="265"/>
      <c r="BH203" s="263">
        <f t="shared" si="4045"/>
        <v>0</v>
      </c>
      <c r="BI203" s="264"/>
      <c r="BJ203" s="263">
        <f t="shared" si="4045"/>
        <v>0</v>
      </c>
      <c r="BK203" s="267"/>
      <c r="BL203" s="263">
        <f t="shared" si="4045"/>
        <v>0</v>
      </c>
      <c r="BM203" s="267"/>
      <c r="BN203" s="263">
        <f t="shared" si="4045"/>
        <v>0</v>
      </c>
      <c r="BO203" s="267"/>
      <c r="BP203" s="263">
        <f t="shared" si="4045"/>
        <v>0</v>
      </c>
      <c r="BQ203" s="267"/>
      <c r="BR203" s="263">
        <f t="shared" si="4045"/>
        <v>0</v>
      </c>
      <c r="BS203" s="267"/>
      <c r="BT203" s="263">
        <f t="shared" si="4045"/>
        <v>0</v>
      </c>
      <c r="BU203" s="268"/>
      <c r="BV203" s="263">
        <f t="shared" si="4045"/>
        <v>0</v>
      </c>
      <c r="BW203" s="268"/>
      <c r="BX203" s="263">
        <f t="shared" si="4045"/>
        <v>0</v>
      </c>
      <c r="BY203" s="268"/>
      <c r="BZ203" s="263">
        <f t="shared" si="4045"/>
        <v>0</v>
      </c>
      <c r="CA203" s="505">
        <f t="shared" si="4039"/>
        <v>1</v>
      </c>
      <c r="CB203" s="504">
        <f t="shared" si="4040"/>
        <v>1349409.25</v>
      </c>
      <c r="CC203" s="171">
        <f t="shared" si="4042"/>
        <v>-1.0000000009313226E-2</v>
      </c>
    </row>
    <row r="204" spans="1:81" ht="39.6">
      <c r="A204" s="279" t="s">
        <v>762</v>
      </c>
      <c r="B204" s="280" t="s">
        <v>145</v>
      </c>
      <c r="C204" s="410"/>
      <c r="D204" s="411" t="s">
        <v>1092</v>
      </c>
      <c r="E204" s="286" t="s">
        <v>1093</v>
      </c>
      <c r="F204" s="281" t="s">
        <v>693</v>
      </c>
      <c r="G204" s="344">
        <v>28.8</v>
      </c>
      <c r="H204" s="340">
        <v>475.14</v>
      </c>
      <c r="I204" s="409">
        <v>13684.03</v>
      </c>
      <c r="J204" s="275">
        <f>+I204/$I$467</f>
        <v>1.7584743639810393E-4</v>
      </c>
      <c r="K204" s="262"/>
      <c r="L204" s="263">
        <f t="shared" si="4045"/>
        <v>0</v>
      </c>
      <c r="M204" s="262"/>
      <c r="N204" s="263">
        <f t="shared" si="4045"/>
        <v>0</v>
      </c>
      <c r="O204" s="262"/>
      <c r="P204" s="263">
        <f t="shared" si="4045"/>
        <v>0</v>
      </c>
      <c r="Q204" s="262"/>
      <c r="R204" s="263">
        <f t="shared" si="4045"/>
        <v>0</v>
      </c>
      <c r="S204" s="262"/>
      <c r="T204" s="263">
        <f t="shared" si="4045"/>
        <v>0</v>
      </c>
      <c r="U204" s="262"/>
      <c r="V204" s="263">
        <f t="shared" si="4045"/>
        <v>0</v>
      </c>
      <c r="W204" s="264"/>
      <c r="X204" s="263">
        <f t="shared" si="4045"/>
        <v>0</v>
      </c>
      <c r="Y204" s="264"/>
      <c r="Z204" s="263">
        <f t="shared" si="4045"/>
        <v>0</v>
      </c>
      <c r="AA204" s="265"/>
      <c r="AB204" s="263">
        <f t="shared" si="4045"/>
        <v>0</v>
      </c>
      <c r="AC204" s="265"/>
      <c r="AD204" s="263">
        <f t="shared" si="4045"/>
        <v>0</v>
      </c>
      <c r="AE204" s="265"/>
      <c r="AF204" s="263">
        <f t="shared" si="4045"/>
        <v>0</v>
      </c>
      <c r="AG204" s="266"/>
      <c r="AH204" s="263">
        <f t="shared" si="4045"/>
        <v>0</v>
      </c>
      <c r="AI204" s="265"/>
      <c r="AJ204" s="263">
        <f t="shared" si="4045"/>
        <v>0</v>
      </c>
      <c r="AK204" s="265"/>
      <c r="AL204" s="263">
        <f t="shared" si="4045"/>
        <v>0</v>
      </c>
      <c r="AM204" s="265"/>
      <c r="AN204" s="263">
        <f t="shared" si="4045"/>
        <v>0</v>
      </c>
      <c r="AO204" s="265"/>
      <c r="AP204" s="263">
        <f t="shared" si="4045"/>
        <v>0</v>
      </c>
      <c r="AQ204" s="265"/>
      <c r="AR204" s="263">
        <f t="shared" si="4045"/>
        <v>0</v>
      </c>
      <c r="AS204" s="265"/>
      <c r="AT204" s="263">
        <f t="shared" si="4045"/>
        <v>0</v>
      </c>
      <c r="AU204" s="383">
        <v>0.2</v>
      </c>
      <c r="AV204" s="263">
        <f t="shared" si="4045"/>
        <v>2736.81</v>
      </c>
      <c r="AW204" s="383">
        <v>0.2</v>
      </c>
      <c r="AX204" s="263">
        <f t="shared" si="4045"/>
        <v>2736.81</v>
      </c>
      <c r="AY204" s="383">
        <v>0.2</v>
      </c>
      <c r="AZ204" s="263">
        <f t="shared" si="4045"/>
        <v>2736.81</v>
      </c>
      <c r="BA204" s="383">
        <v>0.2</v>
      </c>
      <c r="BB204" s="263">
        <f t="shared" si="4045"/>
        <v>2736.81</v>
      </c>
      <c r="BC204" s="383">
        <v>0.2</v>
      </c>
      <c r="BD204" s="263">
        <f t="shared" si="4045"/>
        <v>2736.81</v>
      </c>
      <c r="BE204" s="264"/>
      <c r="BF204" s="263">
        <f t="shared" si="4045"/>
        <v>0</v>
      </c>
      <c r="BG204" s="265"/>
      <c r="BH204" s="263">
        <f t="shared" si="4045"/>
        <v>0</v>
      </c>
      <c r="BI204" s="264"/>
      <c r="BJ204" s="263">
        <f t="shared" si="4045"/>
        <v>0</v>
      </c>
      <c r="BK204" s="267"/>
      <c r="BL204" s="263">
        <f t="shared" si="4045"/>
        <v>0</v>
      </c>
      <c r="BM204" s="267"/>
      <c r="BN204" s="263">
        <f t="shared" si="4045"/>
        <v>0</v>
      </c>
      <c r="BO204" s="267"/>
      <c r="BP204" s="263">
        <f t="shared" si="4045"/>
        <v>0</v>
      </c>
      <c r="BQ204" s="267"/>
      <c r="BR204" s="263">
        <f t="shared" si="4045"/>
        <v>0</v>
      </c>
      <c r="BS204" s="267"/>
      <c r="BT204" s="263">
        <f t="shared" si="4045"/>
        <v>0</v>
      </c>
      <c r="BU204" s="268"/>
      <c r="BV204" s="263">
        <f t="shared" si="4045"/>
        <v>0</v>
      </c>
      <c r="BW204" s="268"/>
      <c r="BX204" s="263">
        <f t="shared" si="4045"/>
        <v>0</v>
      </c>
      <c r="BY204" s="268"/>
      <c r="BZ204" s="263">
        <f t="shared" si="4045"/>
        <v>0</v>
      </c>
      <c r="CA204" s="505">
        <f t="shared" si="4039"/>
        <v>1</v>
      </c>
      <c r="CB204" s="504">
        <f t="shared" si="4040"/>
        <v>13684.05</v>
      </c>
      <c r="CC204" s="171">
        <f t="shared" si="4042"/>
        <v>-1.9999999998617568E-2</v>
      </c>
    </row>
    <row r="205" spans="1:81" s="117" customFormat="1" ht="13.2">
      <c r="A205" s="279" t="s">
        <v>1115</v>
      </c>
      <c r="B205" s="280" t="s">
        <v>162</v>
      </c>
      <c r="C205" s="410"/>
      <c r="D205" s="411">
        <v>85096</v>
      </c>
      <c r="E205" s="286" t="s">
        <v>1097</v>
      </c>
      <c r="F205" s="281" t="s">
        <v>693</v>
      </c>
      <c r="G205" s="344">
        <v>470.21</v>
      </c>
      <c r="H205" s="340">
        <v>294.26</v>
      </c>
      <c r="I205" s="409">
        <v>138363.99</v>
      </c>
      <c r="J205" s="275">
        <f>+I205/$I$467</f>
        <v>1.7780546323935922E-3</v>
      </c>
      <c r="K205" s="262"/>
      <c r="L205" s="263">
        <f t="shared" si="4045"/>
        <v>0</v>
      </c>
      <c r="M205" s="262"/>
      <c r="N205" s="263">
        <f t="shared" si="4045"/>
        <v>0</v>
      </c>
      <c r="O205" s="262"/>
      <c r="P205" s="263">
        <f t="shared" si="4045"/>
        <v>0</v>
      </c>
      <c r="Q205" s="262"/>
      <c r="R205" s="263">
        <f t="shared" si="4045"/>
        <v>0</v>
      </c>
      <c r="S205" s="262"/>
      <c r="T205" s="263">
        <f t="shared" si="4045"/>
        <v>0</v>
      </c>
      <c r="U205" s="262"/>
      <c r="V205" s="263">
        <f t="shared" si="4045"/>
        <v>0</v>
      </c>
      <c r="W205" s="264"/>
      <c r="X205" s="263">
        <f t="shared" si="4045"/>
        <v>0</v>
      </c>
      <c r="Y205" s="264"/>
      <c r="Z205" s="263">
        <f t="shared" si="4045"/>
        <v>0</v>
      </c>
      <c r="AA205" s="265"/>
      <c r="AB205" s="263">
        <f t="shared" si="4045"/>
        <v>0</v>
      </c>
      <c r="AC205" s="265"/>
      <c r="AD205" s="263">
        <f t="shared" si="4045"/>
        <v>0</v>
      </c>
      <c r="AE205" s="265"/>
      <c r="AF205" s="263">
        <f t="shared" si="4045"/>
        <v>0</v>
      </c>
      <c r="AG205" s="266"/>
      <c r="AH205" s="263">
        <f t="shared" si="4045"/>
        <v>0</v>
      </c>
      <c r="AI205" s="265"/>
      <c r="AJ205" s="263">
        <f t="shared" si="4045"/>
        <v>0</v>
      </c>
      <c r="AK205" s="265"/>
      <c r="AL205" s="263">
        <f t="shared" si="4045"/>
        <v>0</v>
      </c>
      <c r="AM205" s="265"/>
      <c r="AN205" s="263">
        <f t="shared" si="4045"/>
        <v>0</v>
      </c>
      <c r="AO205" s="265"/>
      <c r="AP205" s="263">
        <f t="shared" si="4045"/>
        <v>0</v>
      </c>
      <c r="AQ205" s="265"/>
      <c r="AR205" s="263">
        <f t="shared" si="4045"/>
        <v>0</v>
      </c>
      <c r="AS205" s="265"/>
      <c r="AT205" s="263">
        <f t="shared" si="4045"/>
        <v>0</v>
      </c>
      <c r="AU205" s="383">
        <v>0.2</v>
      </c>
      <c r="AV205" s="263">
        <f t="shared" si="4045"/>
        <v>27672.799999999999</v>
      </c>
      <c r="AW205" s="383">
        <v>0.2</v>
      </c>
      <c r="AX205" s="263">
        <f t="shared" si="4045"/>
        <v>27672.799999999999</v>
      </c>
      <c r="AY205" s="383">
        <v>0.2</v>
      </c>
      <c r="AZ205" s="263">
        <f t="shared" si="4045"/>
        <v>27672.799999999999</v>
      </c>
      <c r="BA205" s="383">
        <v>0.2</v>
      </c>
      <c r="BB205" s="263">
        <f t="shared" si="4045"/>
        <v>27672.799999999999</v>
      </c>
      <c r="BC205" s="383">
        <v>0.2</v>
      </c>
      <c r="BD205" s="263">
        <f t="shared" si="4045"/>
        <v>27672.799999999999</v>
      </c>
      <c r="BE205" s="264"/>
      <c r="BF205" s="263">
        <f t="shared" si="4045"/>
        <v>0</v>
      </c>
      <c r="BG205" s="265"/>
      <c r="BH205" s="263">
        <f t="shared" si="4045"/>
        <v>0</v>
      </c>
      <c r="BI205" s="264"/>
      <c r="BJ205" s="263">
        <f t="shared" si="4045"/>
        <v>0</v>
      </c>
      <c r="BK205" s="267"/>
      <c r="BL205" s="263">
        <f t="shared" si="4045"/>
        <v>0</v>
      </c>
      <c r="BM205" s="267"/>
      <c r="BN205" s="263">
        <f t="shared" si="4045"/>
        <v>0</v>
      </c>
      <c r="BO205" s="267"/>
      <c r="BP205" s="263">
        <f t="shared" si="4045"/>
        <v>0</v>
      </c>
      <c r="BQ205" s="267"/>
      <c r="BR205" s="263">
        <f t="shared" si="4045"/>
        <v>0</v>
      </c>
      <c r="BS205" s="267"/>
      <c r="BT205" s="263">
        <f t="shared" si="4045"/>
        <v>0</v>
      </c>
      <c r="BU205" s="268"/>
      <c r="BV205" s="263">
        <f t="shared" si="4045"/>
        <v>0</v>
      </c>
      <c r="BW205" s="268"/>
      <c r="BX205" s="263">
        <f t="shared" si="4045"/>
        <v>0</v>
      </c>
      <c r="BY205" s="268"/>
      <c r="BZ205" s="263">
        <f t="shared" si="4045"/>
        <v>0</v>
      </c>
      <c r="CA205" s="505">
        <f t="shared" si="4039"/>
        <v>1</v>
      </c>
      <c r="CB205" s="504">
        <f t="shared" si="4040"/>
        <v>138364</v>
      </c>
      <c r="CC205" s="171">
        <f t="shared" si="4042"/>
        <v>-1.0000000009313226E-2</v>
      </c>
    </row>
    <row r="206" spans="1:81" s="117" customFormat="1" ht="39.6">
      <c r="A206" s="279" t="s">
        <v>1116</v>
      </c>
      <c r="B206" s="280" t="s">
        <v>145</v>
      </c>
      <c r="C206" s="410"/>
      <c r="D206" s="411" t="s">
        <v>1113</v>
      </c>
      <c r="E206" s="286" t="s">
        <v>1114</v>
      </c>
      <c r="F206" s="281" t="s">
        <v>693</v>
      </c>
      <c r="G206" s="344">
        <v>49.81</v>
      </c>
      <c r="H206" s="340">
        <v>560.63</v>
      </c>
      <c r="I206" s="409">
        <v>27924.98</v>
      </c>
      <c r="J206" s="275">
        <f>+I206/$I$467</f>
        <v>3.5885160617656672E-4</v>
      </c>
      <c r="K206" s="262"/>
      <c r="L206" s="263">
        <f t="shared" si="4045"/>
        <v>0</v>
      </c>
      <c r="M206" s="262"/>
      <c r="N206" s="263">
        <f t="shared" si="4045"/>
        <v>0</v>
      </c>
      <c r="O206" s="262"/>
      <c r="P206" s="263">
        <f t="shared" si="4045"/>
        <v>0</v>
      </c>
      <c r="Q206" s="262"/>
      <c r="R206" s="263">
        <f t="shared" si="4045"/>
        <v>0</v>
      </c>
      <c r="S206" s="262"/>
      <c r="T206" s="263">
        <f t="shared" si="4045"/>
        <v>0</v>
      </c>
      <c r="U206" s="262"/>
      <c r="V206" s="263">
        <f t="shared" si="4045"/>
        <v>0</v>
      </c>
      <c r="W206" s="264"/>
      <c r="X206" s="263">
        <f t="shared" si="4045"/>
        <v>0</v>
      </c>
      <c r="Y206" s="264"/>
      <c r="Z206" s="263">
        <f t="shared" si="4045"/>
        <v>0</v>
      </c>
      <c r="AA206" s="265"/>
      <c r="AB206" s="263">
        <f t="shared" si="4045"/>
        <v>0</v>
      </c>
      <c r="AC206" s="265"/>
      <c r="AD206" s="263">
        <f t="shared" si="4045"/>
        <v>0</v>
      </c>
      <c r="AE206" s="265"/>
      <c r="AF206" s="263">
        <f t="shared" si="4045"/>
        <v>0</v>
      </c>
      <c r="AG206" s="266"/>
      <c r="AH206" s="263">
        <f t="shared" si="4045"/>
        <v>0</v>
      </c>
      <c r="AI206" s="265"/>
      <c r="AJ206" s="263">
        <f t="shared" si="4045"/>
        <v>0</v>
      </c>
      <c r="AK206" s="265"/>
      <c r="AL206" s="263">
        <f t="shared" si="4045"/>
        <v>0</v>
      </c>
      <c r="AM206" s="265"/>
      <c r="AN206" s="263">
        <f t="shared" si="4045"/>
        <v>0</v>
      </c>
      <c r="AO206" s="265"/>
      <c r="AP206" s="263">
        <f t="shared" si="4045"/>
        <v>0</v>
      </c>
      <c r="AQ206" s="265"/>
      <c r="AR206" s="263">
        <f t="shared" si="4045"/>
        <v>0</v>
      </c>
      <c r="AS206" s="265"/>
      <c r="AT206" s="263">
        <f t="shared" si="4045"/>
        <v>0</v>
      </c>
      <c r="AU206" s="265"/>
      <c r="AV206" s="263">
        <f t="shared" si="4045"/>
        <v>0</v>
      </c>
      <c r="AW206" s="265"/>
      <c r="AX206" s="263">
        <f t="shared" si="4045"/>
        <v>0</v>
      </c>
      <c r="AY206" s="265"/>
      <c r="AZ206" s="263">
        <f t="shared" si="4045"/>
        <v>0</v>
      </c>
      <c r="BA206" s="265"/>
      <c r="BB206" s="263">
        <f t="shared" si="4045"/>
        <v>0</v>
      </c>
      <c r="BC206" s="265"/>
      <c r="BD206" s="263">
        <f t="shared" si="4045"/>
        <v>0</v>
      </c>
      <c r="BE206" s="264">
        <v>1</v>
      </c>
      <c r="BF206" s="263">
        <f t="shared" si="4045"/>
        <v>27924.98</v>
      </c>
      <c r="BG206" s="265"/>
      <c r="BH206" s="263">
        <f t="shared" si="4045"/>
        <v>0</v>
      </c>
      <c r="BI206" s="264"/>
      <c r="BJ206" s="263">
        <f t="shared" si="4045"/>
        <v>0</v>
      </c>
      <c r="BK206" s="267"/>
      <c r="BL206" s="263">
        <f t="shared" si="4045"/>
        <v>0</v>
      </c>
      <c r="BM206" s="267"/>
      <c r="BN206" s="263">
        <f t="shared" si="4045"/>
        <v>0</v>
      </c>
      <c r="BO206" s="267"/>
      <c r="BP206" s="263">
        <f t="shared" si="4045"/>
        <v>0</v>
      </c>
      <c r="BQ206" s="267"/>
      <c r="BR206" s="263">
        <f t="shared" si="4045"/>
        <v>0</v>
      </c>
      <c r="BS206" s="267"/>
      <c r="BT206" s="263">
        <f t="shared" si="4045"/>
        <v>0</v>
      </c>
      <c r="BU206" s="268"/>
      <c r="BV206" s="263">
        <f t="shared" si="4045"/>
        <v>0</v>
      </c>
      <c r="BW206" s="268"/>
      <c r="BX206" s="263">
        <f t="shared" si="4045"/>
        <v>0</v>
      </c>
      <c r="BY206" s="268"/>
      <c r="BZ206" s="263">
        <f t="shared" si="4045"/>
        <v>0</v>
      </c>
      <c r="CA206" s="505">
        <f t="shared" si="4039"/>
        <v>1</v>
      </c>
      <c r="CB206" s="504">
        <f t="shared" si="4040"/>
        <v>27924.98</v>
      </c>
      <c r="CC206" s="171">
        <f t="shared" si="4042"/>
        <v>0</v>
      </c>
    </row>
    <row r="207" spans="1:81" ht="13.2">
      <c r="A207" s="279"/>
      <c r="B207" s="280"/>
      <c r="C207" s="281"/>
      <c r="D207" s="407"/>
      <c r="E207" s="408" t="s">
        <v>664</v>
      </c>
      <c r="F207" s="283"/>
      <c r="G207" s="284"/>
      <c r="H207" s="284"/>
      <c r="I207" s="284"/>
      <c r="J207" s="233"/>
      <c r="K207" s="262"/>
      <c r="L207" s="263"/>
      <c r="M207" s="262"/>
      <c r="N207" s="263"/>
      <c r="O207" s="262"/>
      <c r="P207" s="263"/>
      <c r="Q207" s="262"/>
      <c r="R207" s="263"/>
      <c r="S207" s="262"/>
      <c r="T207" s="263"/>
      <c r="U207" s="262"/>
      <c r="V207" s="263"/>
      <c r="W207" s="264"/>
      <c r="X207" s="263"/>
      <c r="Y207" s="264"/>
      <c r="Z207" s="263"/>
      <c r="AA207" s="265"/>
      <c r="AB207" s="263"/>
      <c r="AC207" s="265"/>
      <c r="AD207" s="263"/>
      <c r="AE207" s="265"/>
      <c r="AF207" s="263"/>
      <c r="AG207" s="266"/>
      <c r="AH207" s="263"/>
      <c r="AI207" s="265"/>
      <c r="AJ207" s="263"/>
      <c r="AK207" s="265"/>
      <c r="AL207" s="263"/>
      <c r="AM207" s="265"/>
      <c r="AN207" s="263"/>
      <c r="AO207" s="265"/>
      <c r="AP207" s="263"/>
      <c r="AQ207" s="265"/>
      <c r="AR207" s="263"/>
      <c r="AS207" s="265"/>
      <c r="AT207" s="263"/>
      <c r="AU207" s="265"/>
      <c r="AV207" s="263"/>
      <c r="AW207" s="265"/>
      <c r="AX207" s="263"/>
      <c r="AY207" s="265"/>
      <c r="AZ207" s="263"/>
      <c r="BA207" s="265"/>
      <c r="BB207" s="263"/>
      <c r="BC207" s="265"/>
      <c r="BD207" s="263"/>
      <c r="BE207" s="264"/>
      <c r="BF207" s="263"/>
      <c r="BG207" s="265"/>
      <c r="BH207" s="263"/>
      <c r="BI207" s="264"/>
      <c r="BJ207" s="263"/>
      <c r="BK207" s="267"/>
      <c r="BL207" s="263"/>
      <c r="BM207" s="267"/>
      <c r="BN207" s="263"/>
      <c r="BO207" s="267"/>
      <c r="BP207" s="263"/>
      <c r="BQ207" s="267"/>
      <c r="BR207" s="263"/>
      <c r="BS207" s="267"/>
      <c r="BT207" s="263"/>
      <c r="BU207" s="268"/>
      <c r="BV207" s="263"/>
      <c r="BW207" s="268"/>
      <c r="BX207" s="263"/>
      <c r="BY207" s="268"/>
      <c r="BZ207" s="263"/>
      <c r="CA207" s="505">
        <f t="shared" si="4039"/>
        <v>0</v>
      </c>
      <c r="CB207" s="504">
        <f t="shared" si="4040"/>
        <v>0</v>
      </c>
      <c r="CC207" s="171">
        <f t="shared" si="4042"/>
        <v>0</v>
      </c>
    </row>
    <row r="208" spans="1:81" ht="52.8">
      <c r="A208" s="279" t="s">
        <v>1117</v>
      </c>
      <c r="B208" s="280" t="s">
        <v>162</v>
      </c>
      <c r="C208" s="410"/>
      <c r="D208" s="411">
        <v>90830</v>
      </c>
      <c r="E208" s="286" t="s">
        <v>665</v>
      </c>
      <c r="F208" s="281" t="s">
        <v>654</v>
      </c>
      <c r="G208" s="344">
        <v>59</v>
      </c>
      <c r="H208" s="340">
        <v>74.03</v>
      </c>
      <c r="I208" s="409">
        <v>4367.7700000000004</v>
      </c>
      <c r="J208" s="275">
        <f t="shared" ref="J208:J213" si="4046">+I208/$I$467</f>
        <v>5.6128286570297381E-5</v>
      </c>
      <c r="K208" s="262"/>
      <c r="L208" s="263">
        <f t="shared" ref="L208:N213" si="4047">ROUND(K208*$I208,2)</f>
        <v>0</v>
      </c>
      <c r="M208" s="262"/>
      <c r="N208" s="263">
        <f t="shared" si="4047"/>
        <v>0</v>
      </c>
      <c r="O208" s="262"/>
      <c r="P208" s="263">
        <f t="shared" ref="P208" si="4048">ROUND(O208*$I208,2)</f>
        <v>0</v>
      </c>
      <c r="Q208" s="262"/>
      <c r="R208" s="263">
        <f t="shared" ref="R208" si="4049">ROUND(Q208*$I208,2)</f>
        <v>0</v>
      </c>
      <c r="S208" s="262"/>
      <c r="T208" s="263">
        <f t="shared" ref="T208" si="4050">ROUND(S208*$I208,2)</f>
        <v>0</v>
      </c>
      <c r="U208" s="262"/>
      <c r="V208" s="263">
        <f t="shared" ref="V208" si="4051">ROUND(U208*$I208,2)</f>
        <v>0</v>
      </c>
      <c r="W208" s="264"/>
      <c r="X208" s="263">
        <f t="shared" ref="X208" si="4052">ROUND(W208*$I208,2)</f>
        <v>0</v>
      </c>
      <c r="Y208" s="264"/>
      <c r="Z208" s="263">
        <f t="shared" ref="Z208" si="4053">ROUND(Y208*$I208,2)</f>
        <v>0</v>
      </c>
      <c r="AA208" s="265"/>
      <c r="AB208" s="263">
        <f t="shared" ref="AB208" si="4054">ROUND(AA208*$I208,2)</f>
        <v>0</v>
      </c>
      <c r="AC208" s="265"/>
      <c r="AD208" s="263">
        <f t="shared" ref="AD208" si="4055">ROUND(AC208*$I208,2)</f>
        <v>0</v>
      </c>
      <c r="AE208" s="265"/>
      <c r="AF208" s="263">
        <f t="shared" ref="AF208" si="4056">ROUND(AE208*$I208,2)</f>
        <v>0</v>
      </c>
      <c r="AG208" s="266"/>
      <c r="AH208" s="263">
        <f t="shared" ref="AH208" si="4057">ROUND(AG208*$I208,2)</f>
        <v>0</v>
      </c>
      <c r="AI208" s="265"/>
      <c r="AJ208" s="263">
        <f t="shared" ref="AJ208" si="4058">ROUND(AI208*$I208,2)</f>
        <v>0</v>
      </c>
      <c r="AK208" s="265"/>
      <c r="AL208" s="263">
        <f t="shared" ref="AL208" si="4059">ROUND(AK208*$I208,2)</f>
        <v>0</v>
      </c>
      <c r="AM208" s="265"/>
      <c r="AN208" s="263">
        <f t="shared" ref="AN208" si="4060">ROUND(AM208*$I208,2)</f>
        <v>0</v>
      </c>
      <c r="AO208" s="265"/>
      <c r="AP208" s="263">
        <f t="shared" ref="AP208" si="4061">ROUND(AO208*$I208,2)</f>
        <v>0</v>
      </c>
      <c r="AQ208" s="265"/>
      <c r="AR208" s="263">
        <f t="shared" ref="AR208" si="4062">ROUND(AQ208*$I208,2)</f>
        <v>0</v>
      </c>
      <c r="AS208" s="265"/>
      <c r="AT208" s="263">
        <f t="shared" ref="AT208" si="4063">ROUND(AS208*$I208,2)</f>
        <v>0</v>
      </c>
      <c r="AU208" s="265"/>
      <c r="AV208" s="263">
        <f t="shared" ref="AV208" si="4064">ROUND(AU208*$I208,2)</f>
        <v>0</v>
      </c>
      <c r="AW208" s="265"/>
      <c r="AX208" s="263">
        <f t="shared" ref="AX208" si="4065">ROUND(AW208*$I208,2)</f>
        <v>0</v>
      </c>
      <c r="AY208" s="383">
        <v>0.15</v>
      </c>
      <c r="AZ208" s="263">
        <f t="shared" ref="AZ208" si="4066">ROUND(AY208*$I208,2)</f>
        <v>655.16999999999996</v>
      </c>
      <c r="BA208" s="383">
        <v>0.25</v>
      </c>
      <c r="BB208" s="263">
        <f t="shared" ref="BB208" si="4067">ROUND(BA208*$I208,2)</f>
        <v>1091.94</v>
      </c>
      <c r="BC208" s="383">
        <v>0.17</v>
      </c>
      <c r="BD208" s="263">
        <f t="shared" ref="BD208" si="4068">ROUND(BC208*$I208,2)</f>
        <v>742.52</v>
      </c>
      <c r="BE208" s="264">
        <v>0.09</v>
      </c>
      <c r="BF208" s="263">
        <f t="shared" ref="BF208" si="4069">ROUND(BE208*$I208,2)</f>
        <v>393.1</v>
      </c>
      <c r="BG208" s="265"/>
      <c r="BH208" s="263">
        <f t="shared" ref="BH208" si="4070">ROUND(BG208*$I208,2)</f>
        <v>0</v>
      </c>
      <c r="BI208" s="264"/>
      <c r="BJ208" s="263">
        <f t="shared" ref="BJ208" si="4071">ROUND(BI208*$I208,2)</f>
        <v>0</v>
      </c>
      <c r="BK208" s="267"/>
      <c r="BL208" s="263">
        <f t="shared" ref="BL208" si="4072">ROUND(BK208*$I208,2)</f>
        <v>0</v>
      </c>
      <c r="BM208" s="267"/>
      <c r="BN208" s="263">
        <f t="shared" ref="BN208" si="4073">ROUND(BM208*$I208,2)</f>
        <v>0</v>
      </c>
      <c r="BO208" s="267"/>
      <c r="BP208" s="263">
        <f t="shared" ref="BP208" si="4074">ROUND(BO208*$I208,2)</f>
        <v>0</v>
      </c>
      <c r="BQ208" s="268">
        <v>0.17</v>
      </c>
      <c r="BR208" s="263">
        <f t="shared" ref="BR208" si="4075">ROUND(BQ208*$I208,2)</f>
        <v>742.52</v>
      </c>
      <c r="BS208" s="391">
        <v>0.17</v>
      </c>
      <c r="BT208" s="263">
        <f t="shared" ref="BT208" si="4076">ROUND(BS208*$I208,2)</f>
        <v>742.52</v>
      </c>
      <c r="BU208" s="268"/>
      <c r="BV208" s="263">
        <f t="shared" ref="BV208" si="4077">ROUND(BU208*$I208,2)</f>
        <v>0</v>
      </c>
      <c r="BW208" s="268"/>
      <c r="BX208" s="263">
        <f t="shared" ref="BX208" si="4078">ROUND(BW208*$I208,2)</f>
        <v>0</v>
      </c>
      <c r="BY208" s="268"/>
      <c r="BZ208" s="263">
        <f t="shared" ref="BZ208" si="4079">ROUND(BY208*$I208,2)</f>
        <v>0</v>
      </c>
      <c r="CA208" s="505">
        <f t="shared" si="4039"/>
        <v>1</v>
      </c>
      <c r="CB208" s="504">
        <f t="shared" si="4040"/>
        <v>4367.7699999999995</v>
      </c>
      <c r="CC208" s="171">
        <f t="shared" si="4042"/>
        <v>0</v>
      </c>
    </row>
    <row r="209" spans="1:81" ht="39.6">
      <c r="A209" s="279" t="s">
        <v>1118</v>
      </c>
      <c r="B209" s="280" t="s">
        <v>162</v>
      </c>
      <c r="C209" s="410"/>
      <c r="D209" s="411">
        <v>84880</v>
      </c>
      <c r="E209" s="286" t="s">
        <v>925</v>
      </c>
      <c r="F209" s="281" t="s">
        <v>695</v>
      </c>
      <c r="G209" s="344">
        <v>16</v>
      </c>
      <c r="H209" s="340">
        <v>58.75</v>
      </c>
      <c r="I209" s="409">
        <v>940</v>
      </c>
      <c r="J209" s="275">
        <f t="shared" si="4046"/>
        <v>1.207952556478009E-5</v>
      </c>
      <c r="K209" s="262"/>
      <c r="L209" s="263">
        <f t="shared" si="4047"/>
        <v>0</v>
      </c>
      <c r="M209" s="262"/>
      <c r="N209" s="263">
        <f t="shared" si="4047"/>
        <v>0</v>
      </c>
      <c r="O209" s="262"/>
      <c r="P209" s="263">
        <f t="shared" ref="P209" si="4080">ROUND(O209*$I209,2)</f>
        <v>0</v>
      </c>
      <c r="Q209" s="262"/>
      <c r="R209" s="263">
        <f t="shared" ref="R209" si="4081">ROUND(Q209*$I209,2)</f>
        <v>0</v>
      </c>
      <c r="S209" s="262"/>
      <c r="T209" s="263">
        <f t="shared" ref="T209" si="4082">ROUND(S209*$I209,2)</f>
        <v>0</v>
      </c>
      <c r="U209" s="262"/>
      <c r="V209" s="263">
        <f t="shared" ref="V209" si="4083">ROUND(U209*$I209,2)</f>
        <v>0</v>
      </c>
      <c r="W209" s="264"/>
      <c r="X209" s="263">
        <f t="shared" ref="X209" si="4084">ROUND(W209*$I209,2)</f>
        <v>0</v>
      </c>
      <c r="Y209" s="264"/>
      <c r="Z209" s="263">
        <f t="shared" ref="Z209" si="4085">ROUND(Y209*$I209,2)</f>
        <v>0</v>
      </c>
      <c r="AA209" s="265"/>
      <c r="AB209" s="263">
        <f t="shared" ref="AB209" si="4086">ROUND(AA209*$I209,2)</f>
        <v>0</v>
      </c>
      <c r="AC209" s="265"/>
      <c r="AD209" s="263">
        <f t="shared" ref="AD209" si="4087">ROUND(AC209*$I209,2)</f>
        <v>0</v>
      </c>
      <c r="AE209" s="265"/>
      <c r="AF209" s="263">
        <f t="shared" ref="AF209" si="4088">ROUND(AE209*$I209,2)</f>
        <v>0</v>
      </c>
      <c r="AG209" s="266"/>
      <c r="AH209" s="263">
        <f t="shared" ref="AH209" si="4089">ROUND(AG209*$I209,2)</f>
        <v>0</v>
      </c>
      <c r="AI209" s="265"/>
      <c r="AJ209" s="263">
        <f t="shared" ref="AJ209" si="4090">ROUND(AI209*$I209,2)</f>
        <v>0</v>
      </c>
      <c r="AK209" s="265"/>
      <c r="AL209" s="263">
        <f t="shared" ref="AL209" si="4091">ROUND(AK209*$I209,2)</f>
        <v>0</v>
      </c>
      <c r="AM209" s="265"/>
      <c r="AN209" s="263">
        <f t="shared" ref="AN209" si="4092">ROUND(AM209*$I209,2)</f>
        <v>0</v>
      </c>
      <c r="AO209" s="265"/>
      <c r="AP209" s="263">
        <f t="shared" ref="AP209" si="4093">ROUND(AO209*$I209,2)</f>
        <v>0</v>
      </c>
      <c r="AQ209" s="265"/>
      <c r="AR209" s="263">
        <f t="shared" ref="AR209" si="4094">ROUND(AQ209*$I209,2)</f>
        <v>0</v>
      </c>
      <c r="AS209" s="265"/>
      <c r="AT209" s="263">
        <f t="shared" ref="AT209" si="4095">ROUND(AS209*$I209,2)</f>
        <v>0</v>
      </c>
      <c r="AU209" s="265"/>
      <c r="AV209" s="263">
        <f t="shared" ref="AV209" si="4096">ROUND(AU209*$I209,2)</f>
        <v>0</v>
      </c>
      <c r="AW209" s="265"/>
      <c r="AX209" s="263">
        <f t="shared" ref="AX209" si="4097">ROUND(AW209*$I209,2)</f>
        <v>0</v>
      </c>
      <c r="AY209" s="383">
        <v>0.15</v>
      </c>
      <c r="AZ209" s="263">
        <f t="shared" ref="AZ209" si="4098">ROUND(AY209*$I209,2)</f>
        <v>141</v>
      </c>
      <c r="BA209" s="383">
        <v>0.25</v>
      </c>
      <c r="BB209" s="263">
        <f t="shared" ref="BB209" si="4099">ROUND(BA209*$I209,2)</f>
        <v>235</v>
      </c>
      <c r="BC209" s="383">
        <v>0.17</v>
      </c>
      <c r="BD209" s="263">
        <f t="shared" ref="BD209" si="4100">ROUND(BC209*$I209,2)</f>
        <v>159.80000000000001</v>
      </c>
      <c r="BE209" s="264">
        <v>0.09</v>
      </c>
      <c r="BF209" s="263">
        <f t="shared" ref="BF209" si="4101">ROUND(BE209*$I209,2)</f>
        <v>84.6</v>
      </c>
      <c r="BG209" s="265"/>
      <c r="BH209" s="263">
        <f t="shared" ref="BH209" si="4102">ROUND(BG209*$I209,2)</f>
        <v>0</v>
      </c>
      <c r="BI209" s="264"/>
      <c r="BJ209" s="263">
        <f t="shared" ref="BJ209" si="4103">ROUND(BI209*$I209,2)</f>
        <v>0</v>
      </c>
      <c r="BK209" s="267"/>
      <c r="BL209" s="263">
        <f t="shared" ref="BL209" si="4104">ROUND(BK209*$I209,2)</f>
        <v>0</v>
      </c>
      <c r="BM209" s="267"/>
      <c r="BN209" s="263">
        <f t="shared" ref="BN209" si="4105">ROUND(BM209*$I209,2)</f>
        <v>0</v>
      </c>
      <c r="BO209" s="267"/>
      <c r="BP209" s="263">
        <f t="shared" ref="BP209" si="4106">ROUND(BO209*$I209,2)</f>
        <v>0</v>
      </c>
      <c r="BQ209" s="268">
        <v>0.17</v>
      </c>
      <c r="BR209" s="263">
        <f t="shared" ref="BR209" si="4107">ROUND(BQ209*$I209,2)</f>
        <v>159.80000000000001</v>
      </c>
      <c r="BS209" s="391">
        <v>0.17</v>
      </c>
      <c r="BT209" s="263">
        <f t="shared" ref="BT209" si="4108">ROUND(BS209*$I209,2)</f>
        <v>159.80000000000001</v>
      </c>
      <c r="BU209" s="268"/>
      <c r="BV209" s="263">
        <f t="shared" ref="BV209" si="4109">ROUND(BU209*$I209,2)</f>
        <v>0</v>
      </c>
      <c r="BW209" s="268"/>
      <c r="BX209" s="263">
        <f t="shared" ref="BX209" si="4110">ROUND(BW209*$I209,2)</f>
        <v>0</v>
      </c>
      <c r="BY209" s="268"/>
      <c r="BZ209" s="263">
        <f t="shared" ref="BZ209" si="4111">ROUND(BY209*$I209,2)</f>
        <v>0</v>
      </c>
      <c r="CA209" s="505">
        <f t="shared" si="4039"/>
        <v>1</v>
      </c>
      <c r="CB209" s="504">
        <f t="shared" si="4040"/>
        <v>940</v>
      </c>
      <c r="CC209" s="171">
        <f t="shared" si="4042"/>
        <v>0</v>
      </c>
    </row>
    <row r="210" spans="1:81" ht="26.4">
      <c r="A210" s="279" t="s">
        <v>1130</v>
      </c>
      <c r="B210" s="280" t="s">
        <v>162</v>
      </c>
      <c r="C210" s="410"/>
      <c r="D210" s="411" t="s">
        <v>758</v>
      </c>
      <c r="E210" s="286" t="s">
        <v>757</v>
      </c>
      <c r="F210" s="281" t="s">
        <v>695</v>
      </c>
      <c r="G210" s="344">
        <v>84</v>
      </c>
      <c r="H210" s="340">
        <v>24.58</v>
      </c>
      <c r="I210" s="409">
        <v>2064.7199999999998</v>
      </c>
      <c r="J210" s="275">
        <f t="shared" si="4046"/>
        <v>2.6532806408630579E-5</v>
      </c>
      <c r="K210" s="262"/>
      <c r="L210" s="263">
        <f t="shared" si="4047"/>
        <v>0</v>
      </c>
      <c r="M210" s="262"/>
      <c r="N210" s="263">
        <f t="shared" si="4047"/>
        <v>0</v>
      </c>
      <c r="O210" s="262"/>
      <c r="P210" s="263">
        <f t="shared" ref="P210" si="4112">ROUND(O210*$I210,2)</f>
        <v>0</v>
      </c>
      <c r="Q210" s="262"/>
      <c r="R210" s="263">
        <f t="shared" ref="R210" si="4113">ROUND(Q210*$I210,2)</f>
        <v>0</v>
      </c>
      <c r="S210" s="262"/>
      <c r="T210" s="263">
        <f t="shared" ref="T210" si="4114">ROUND(S210*$I210,2)</f>
        <v>0</v>
      </c>
      <c r="U210" s="262"/>
      <c r="V210" s="263">
        <f t="shared" ref="V210" si="4115">ROUND(U210*$I210,2)</f>
        <v>0</v>
      </c>
      <c r="W210" s="264"/>
      <c r="X210" s="263">
        <f t="shared" ref="X210" si="4116">ROUND(W210*$I210,2)</f>
        <v>0</v>
      </c>
      <c r="Y210" s="264"/>
      <c r="Z210" s="263">
        <f t="shared" ref="Z210" si="4117">ROUND(Y210*$I210,2)</f>
        <v>0</v>
      </c>
      <c r="AA210" s="265"/>
      <c r="AB210" s="263">
        <f t="shared" ref="AB210" si="4118">ROUND(AA210*$I210,2)</f>
        <v>0</v>
      </c>
      <c r="AC210" s="265"/>
      <c r="AD210" s="263">
        <f t="shared" ref="AD210" si="4119">ROUND(AC210*$I210,2)</f>
        <v>0</v>
      </c>
      <c r="AE210" s="265"/>
      <c r="AF210" s="263">
        <f t="shared" ref="AF210" si="4120">ROUND(AE210*$I210,2)</f>
        <v>0</v>
      </c>
      <c r="AG210" s="266"/>
      <c r="AH210" s="263">
        <f t="shared" ref="AH210" si="4121">ROUND(AG210*$I210,2)</f>
        <v>0</v>
      </c>
      <c r="AI210" s="265"/>
      <c r="AJ210" s="263">
        <f t="shared" ref="AJ210" si="4122">ROUND(AI210*$I210,2)</f>
        <v>0</v>
      </c>
      <c r="AK210" s="265"/>
      <c r="AL210" s="263">
        <f t="shared" ref="AL210" si="4123">ROUND(AK210*$I210,2)</f>
        <v>0</v>
      </c>
      <c r="AM210" s="265"/>
      <c r="AN210" s="263">
        <f t="shared" ref="AN210" si="4124">ROUND(AM210*$I210,2)</f>
        <v>0</v>
      </c>
      <c r="AO210" s="265"/>
      <c r="AP210" s="263">
        <f t="shared" ref="AP210" si="4125">ROUND(AO210*$I210,2)</f>
        <v>0</v>
      </c>
      <c r="AQ210" s="265"/>
      <c r="AR210" s="263">
        <f t="shared" ref="AR210" si="4126">ROUND(AQ210*$I210,2)</f>
        <v>0</v>
      </c>
      <c r="AS210" s="265"/>
      <c r="AT210" s="263">
        <f t="shared" ref="AT210" si="4127">ROUND(AS210*$I210,2)</f>
        <v>0</v>
      </c>
      <c r="AU210" s="265"/>
      <c r="AV210" s="263">
        <f t="shared" ref="AV210" si="4128">ROUND(AU210*$I210,2)</f>
        <v>0</v>
      </c>
      <c r="AW210" s="265"/>
      <c r="AX210" s="263">
        <f t="shared" ref="AX210" si="4129">ROUND(AW210*$I210,2)</f>
        <v>0</v>
      </c>
      <c r="AY210" s="383">
        <v>0.15</v>
      </c>
      <c r="AZ210" s="263">
        <f t="shared" ref="AZ210" si="4130">ROUND(AY210*$I210,2)</f>
        <v>309.70999999999998</v>
      </c>
      <c r="BA210" s="383">
        <v>0.25</v>
      </c>
      <c r="BB210" s="263">
        <f t="shared" ref="BB210" si="4131">ROUND(BA210*$I210,2)</f>
        <v>516.17999999999995</v>
      </c>
      <c r="BC210" s="383">
        <v>0.17</v>
      </c>
      <c r="BD210" s="263">
        <f t="shared" ref="BD210" si="4132">ROUND(BC210*$I210,2)</f>
        <v>351</v>
      </c>
      <c r="BE210" s="264">
        <v>0.09</v>
      </c>
      <c r="BF210" s="263">
        <f t="shared" ref="BF210" si="4133">ROUND(BE210*$I210,2)</f>
        <v>185.82</v>
      </c>
      <c r="BG210" s="265"/>
      <c r="BH210" s="263">
        <f t="shared" ref="BH210" si="4134">ROUND(BG210*$I210,2)</f>
        <v>0</v>
      </c>
      <c r="BI210" s="264"/>
      <c r="BJ210" s="263">
        <f t="shared" ref="BJ210" si="4135">ROUND(BI210*$I210,2)</f>
        <v>0</v>
      </c>
      <c r="BK210" s="267"/>
      <c r="BL210" s="263">
        <f t="shared" ref="BL210" si="4136">ROUND(BK210*$I210,2)</f>
        <v>0</v>
      </c>
      <c r="BM210" s="267"/>
      <c r="BN210" s="263">
        <f t="shared" ref="BN210" si="4137">ROUND(BM210*$I210,2)</f>
        <v>0</v>
      </c>
      <c r="BO210" s="267"/>
      <c r="BP210" s="263">
        <f t="shared" ref="BP210" si="4138">ROUND(BO210*$I210,2)</f>
        <v>0</v>
      </c>
      <c r="BQ210" s="268">
        <v>0.17</v>
      </c>
      <c r="BR210" s="263">
        <f t="shared" ref="BR210" si="4139">ROUND(BQ210*$I210,2)</f>
        <v>351</v>
      </c>
      <c r="BS210" s="391">
        <v>0.17</v>
      </c>
      <c r="BT210" s="263">
        <f t="shared" ref="BT210" si="4140">ROUND(BS210*$I210,2)</f>
        <v>351</v>
      </c>
      <c r="BU210" s="268"/>
      <c r="BV210" s="263">
        <f t="shared" ref="BV210" si="4141">ROUND(BU210*$I210,2)</f>
        <v>0</v>
      </c>
      <c r="BW210" s="268"/>
      <c r="BX210" s="263">
        <f t="shared" ref="BX210" si="4142">ROUND(BW210*$I210,2)</f>
        <v>0</v>
      </c>
      <c r="BY210" s="268"/>
      <c r="BZ210" s="263">
        <f t="shared" ref="BZ210" si="4143">ROUND(BY210*$I210,2)</f>
        <v>0</v>
      </c>
      <c r="CA210" s="505">
        <f t="shared" si="4039"/>
        <v>1</v>
      </c>
      <c r="CB210" s="504">
        <f t="shared" si="4040"/>
        <v>2064.71</v>
      </c>
      <c r="CC210" s="171">
        <f t="shared" si="4042"/>
        <v>9.9999999997635314E-3</v>
      </c>
    </row>
    <row r="211" spans="1:81" ht="26.4">
      <c r="A211" s="279" t="s">
        <v>1131</v>
      </c>
      <c r="B211" s="280" t="s">
        <v>162</v>
      </c>
      <c r="C211" s="410"/>
      <c r="D211" s="411">
        <v>72200</v>
      </c>
      <c r="E211" s="286" t="s">
        <v>666</v>
      </c>
      <c r="F211" s="281" t="s">
        <v>62</v>
      </c>
      <c r="G211" s="344">
        <v>2251.17</v>
      </c>
      <c r="H211" s="340">
        <v>69.680000000000007</v>
      </c>
      <c r="I211" s="409">
        <v>156861.53</v>
      </c>
      <c r="J211" s="275">
        <f t="shared" si="4046"/>
        <v>2.0157583635803393E-3</v>
      </c>
      <c r="K211" s="262"/>
      <c r="L211" s="263">
        <f t="shared" si="4047"/>
        <v>0</v>
      </c>
      <c r="M211" s="262"/>
      <c r="N211" s="263">
        <f t="shared" si="4047"/>
        <v>0</v>
      </c>
      <c r="O211" s="262"/>
      <c r="P211" s="263">
        <f t="shared" ref="P211" si="4144">ROUND(O211*$I211,2)</f>
        <v>0</v>
      </c>
      <c r="Q211" s="262"/>
      <c r="R211" s="263">
        <f t="shared" ref="R211" si="4145">ROUND(Q211*$I211,2)</f>
        <v>0</v>
      </c>
      <c r="S211" s="262"/>
      <c r="T211" s="263">
        <f t="shared" ref="T211" si="4146">ROUND(S211*$I211,2)</f>
        <v>0</v>
      </c>
      <c r="U211" s="262"/>
      <c r="V211" s="263">
        <f t="shared" ref="V211" si="4147">ROUND(U211*$I211,2)</f>
        <v>0</v>
      </c>
      <c r="W211" s="264"/>
      <c r="X211" s="263">
        <f t="shared" ref="X211" si="4148">ROUND(W211*$I211,2)</f>
        <v>0</v>
      </c>
      <c r="Y211" s="264"/>
      <c r="Z211" s="263">
        <f t="shared" ref="Z211" si="4149">ROUND(Y211*$I211,2)</f>
        <v>0</v>
      </c>
      <c r="AA211" s="265"/>
      <c r="AB211" s="263">
        <f t="shared" ref="AB211" si="4150">ROUND(AA211*$I211,2)</f>
        <v>0</v>
      </c>
      <c r="AC211" s="265"/>
      <c r="AD211" s="263">
        <f t="shared" ref="AD211" si="4151">ROUND(AC211*$I211,2)</f>
        <v>0</v>
      </c>
      <c r="AE211" s="265"/>
      <c r="AF211" s="263">
        <f t="shared" ref="AF211" si="4152">ROUND(AE211*$I211,2)</f>
        <v>0</v>
      </c>
      <c r="AG211" s="266"/>
      <c r="AH211" s="263">
        <f t="shared" ref="AH211" si="4153">ROUND(AG211*$I211,2)</f>
        <v>0</v>
      </c>
      <c r="AI211" s="265"/>
      <c r="AJ211" s="263">
        <f t="shared" ref="AJ211" si="4154">ROUND(AI211*$I211,2)</f>
        <v>0</v>
      </c>
      <c r="AK211" s="265"/>
      <c r="AL211" s="263">
        <f t="shared" ref="AL211" si="4155">ROUND(AK211*$I211,2)</f>
        <v>0</v>
      </c>
      <c r="AM211" s="265"/>
      <c r="AN211" s="263">
        <f t="shared" ref="AN211" si="4156">ROUND(AM211*$I211,2)</f>
        <v>0</v>
      </c>
      <c r="AO211" s="265"/>
      <c r="AP211" s="263">
        <f t="shared" ref="AP211" si="4157">ROUND(AO211*$I211,2)</f>
        <v>0</v>
      </c>
      <c r="AQ211" s="265"/>
      <c r="AR211" s="263">
        <f t="shared" ref="AR211" si="4158">ROUND(AQ211*$I211,2)</f>
        <v>0</v>
      </c>
      <c r="AS211" s="265"/>
      <c r="AT211" s="263">
        <f t="shared" ref="AT211" si="4159">ROUND(AS211*$I211,2)</f>
        <v>0</v>
      </c>
      <c r="AU211" s="265"/>
      <c r="AV211" s="263">
        <f t="shared" ref="AV211" si="4160">ROUND(AU211*$I211,2)</f>
        <v>0</v>
      </c>
      <c r="AW211" s="265"/>
      <c r="AX211" s="263">
        <f t="shared" ref="AX211" si="4161">ROUND(AW211*$I211,2)</f>
        <v>0</v>
      </c>
      <c r="AY211" s="383">
        <v>0.15</v>
      </c>
      <c r="AZ211" s="263">
        <f t="shared" ref="AZ211" si="4162">ROUND(AY211*$I211,2)</f>
        <v>23529.23</v>
      </c>
      <c r="BA211" s="383">
        <v>0.25</v>
      </c>
      <c r="BB211" s="263">
        <f t="shared" ref="BB211" si="4163">ROUND(BA211*$I211,2)</f>
        <v>39215.379999999997</v>
      </c>
      <c r="BC211" s="383">
        <v>0.17</v>
      </c>
      <c r="BD211" s="263">
        <f t="shared" ref="BD211" si="4164">ROUND(BC211*$I211,2)</f>
        <v>26666.46</v>
      </c>
      <c r="BE211" s="264">
        <v>0.09</v>
      </c>
      <c r="BF211" s="263">
        <f t="shared" ref="BF211" si="4165">ROUND(BE211*$I211,2)</f>
        <v>14117.54</v>
      </c>
      <c r="BG211" s="265"/>
      <c r="BH211" s="263">
        <f t="shared" ref="BH211" si="4166">ROUND(BG211*$I211,2)</f>
        <v>0</v>
      </c>
      <c r="BI211" s="264"/>
      <c r="BJ211" s="263">
        <f t="shared" ref="BJ211" si="4167">ROUND(BI211*$I211,2)</f>
        <v>0</v>
      </c>
      <c r="BK211" s="267"/>
      <c r="BL211" s="263">
        <f t="shared" ref="BL211" si="4168">ROUND(BK211*$I211,2)</f>
        <v>0</v>
      </c>
      <c r="BM211" s="267"/>
      <c r="BN211" s="263">
        <f t="shared" ref="BN211" si="4169">ROUND(BM211*$I211,2)</f>
        <v>0</v>
      </c>
      <c r="BO211" s="267"/>
      <c r="BP211" s="263">
        <f t="shared" ref="BP211" si="4170">ROUND(BO211*$I211,2)</f>
        <v>0</v>
      </c>
      <c r="BQ211" s="268">
        <v>0.17</v>
      </c>
      <c r="BR211" s="263">
        <f t="shared" ref="BR211" si="4171">ROUND(BQ211*$I211,2)</f>
        <v>26666.46</v>
      </c>
      <c r="BS211" s="391">
        <v>0.17</v>
      </c>
      <c r="BT211" s="263">
        <f t="shared" ref="BT211" si="4172">ROUND(BS211*$I211,2)</f>
        <v>26666.46</v>
      </c>
      <c r="BU211" s="268"/>
      <c r="BV211" s="263">
        <f t="shared" ref="BV211" si="4173">ROUND(BU211*$I211,2)</f>
        <v>0</v>
      </c>
      <c r="BW211" s="268"/>
      <c r="BX211" s="263">
        <f t="shared" ref="BX211" si="4174">ROUND(BW211*$I211,2)</f>
        <v>0</v>
      </c>
      <c r="BY211" s="268"/>
      <c r="BZ211" s="263">
        <f t="shared" ref="BZ211" si="4175">ROUND(BY211*$I211,2)</f>
        <v>0</v>
      </c>
      <c r="CA211" s="505">
        <f t="shared" si="4039"/>
        <v>1</v>
      </c>
      <c r="CB211" s="504">
        <f t="shared" si="4040"/>
        <v>156861.53</v>
      </c>
      <c r="CC211" s="171">
        <f t="shared" si="4042"/>
        <v>0</v>
      </c>
    </row>
    <row r="212" spans="1:81" ht="26.4">
      <c r="A212" s="279" t="s">
        <v>1132</v>
      </c>
      <c r="B212" s="280" t="s">
        <v>145</v>
      </c>
      <c r="C212" s="411"/>
      <c r="D212" s="411" t="s">
        <v>936</v>
      </c>
      <c r="E212" s="286" t="s">
        <v>760</v>
      </c>
      <c r="F212" s="281" t="s">
        <v>164</v>
      </c>
      <c r="G212" s="344">
        <v>59</v>
      </c>
      <c r="H212" s="340">
        <v>100.34</v>
      </c>
      <c r="I212" s="409">
        <v>5920.06</v>
      </c>
      <c r="J212" s="275">
        <f t="shared" si="4046"/>
        <v>7.6076080973438317E-5</v>
      </c>
      <c r="K212" s="262"/>
      <c r="L212" s="263">
        <f t="shared" si="4047"/>
        <v>0</v>
      </c>
      <c r="M212" s="262"/>
      <c r="N212" s="263">
        <f t="shared" si="4047"/>
        <v>0</v>
      </c>
      <c r="O212" s="262"/>
      <c r="P212" s="263">
        <f t="shared" ref="P212" si="4176">ROUND(O212*$I212,2)</f>
        <v>0</v>
      </c>
      <c r="Q212" s="262"/>
      <c r="R212" s="263">
        <f t="shared" ref="R212" si="4177">ROUND(Q212*$I212,2)</f>
        <v>0</v>
      </c>
      <c r="S212" s="262"/>
      <c r="T212" s="263">
        <f t="shared" ref="T212" si="4178">ROUND(S212*$I212,2)</f>
        <v>0</v>
      </c>
      <c r="U212" s="262"/>
      <c r="V212" s="263">
        <f t="shared" ref="V212" si="4179">ROUND(U212*$I212,2)</f>
        <v>0</v>
      </c>
      <c r="W212" s="264"/>
      <c r="X212" s="263">
        <f t="shared" ref="X212" si="4180">ROUND(W212*$I212,2)</f>
        <v>0</v>
      </c>
      <c r="Y212" s="264"/>
      <c r="Z212" s="263">
        <f t="shared" ref="Z212" si="4181">ROUND(Y212*$I212,2)</f>
        <v>0</v>
      </c>
      <c r="AA212" s="265"/>
      <c r="AB212" s="263">
        <f t="shared" ref="AB212" si="4182">ROUND(AA212*$I212,2)</f>
        <v>0</v>
      </c>
      <c r="AC212" s="265"/>
      <c r="AD212" s="263">
        <f t="shared" ref="AD212" si="4183">ROUND(AC212*$I212,2)</f>
        <v>0</v>
      </c>
      <c r="AE212" s="265"/>
      <c r="AF212" s="263">
        <f t="shared" ref="AF212" si="4184">ROUND(AE212*$I212,2)</f>
        <v>0</v>
      </c>
      <c r="AG212" s="266"/>
      <c r="AH212" s="263">
        <f t="shared" ref="AH212" si="4185">ROUND(AG212*$I212,2)</f>
        <v>0</v>
      </c>
      <c r="AI212" s="265"/>
      <c r="AJ212" s="263">
        <f t="shared" ref="AJ212" si="4186">ROUND(AI212*$I212,2)</f>
        <v>0</v>
      </c>
      <c r="AK212" s="265"/>
      <c r="AL212" s="263">
        <f t="shared" ref="AL212" si="4187">ROUND(AK212*$I212,2)</f>
        <v>0</v>
      </c>
      <c r="AM212" s="265"/>
      <c r="AN212" s="263">
        <f t="shared" ref="AN212" si="4188">ROUND(AM212*$I212,2)</f>
        <v>0</v>
      </c>
      <c r="AO212" s="265"/>
      <c r="AP212" s="263">
        <f t="shared" ref="AP212" si="4189">ROUND(AO212*$I212,2)</f>
        <v>0</v>
      </c>
      <c r="AQ212" s="265"/>
      <c r="AR212" s="263">
        <f t="shared" ref="AR212" si="4190">ROUND(AQ212*$I212,2)</f>
        <v>0</v>
      </c>
      <c r="AS212" s="265"/>
      <c r="AT212" s="263">
        <f t="shared" ref="AT212" si="4191">ROUND(AS212*$I212,2)</f>
        <v>0</v>
      </c>
      <c r="AU212" s="265"/>
      <c r="AV212" s="263">
        <f t="shared" ref="AV212" si="4192">ROUND(AU212*$I212,2)</f>
        <v>0</v>
      </c>
      <c r="AW212" s="265"/>
      <c r="AX212" s="263">
        <f t="shared" ref="AX212" si="4193">ROUND(AW212*$I212,2)</f>
        <v>0</v>
      </c>
      <c r="AY212" s="383">
        <v>0.15</v>
      </c>
      <c r="AZ212" s="263">
        <f t="shared" ref="AZ212" si="4194">ROUND(AY212*$I212,2)</f>
        <v>888.01</v>
      </c>
      <c r="BA212" s="383">
        <v>0.25</v>
      </c>
      <c r="BB212" s="263">
        <f t="shared" ref="BB212" si="4195">ROUND(BA212*$I212,2)</f>
        <v>1480.02</v>
      </c>
      <c r="BC212" s="383">
        <v>0.17</v>
      </c>
      <c r="BD212" s="263">
        <f t="shared" ref="BD212" si="4196">ROUND(BC212*$I212,2)</f>
        <v>1006.41</v>
      </c>
      <c r="BE212" s="264">
        <v>0.09</v>
      </c>
      <c r="BF212" s="263">
        <f t="shared" ref="BF212" si="4197">ROUND(BE212*$I212,2)</f>
        <v>532.80999999999995</v>
      </c>
      <c r="BG212" s="265"/>
      <c r="BH212" s="263">
        <f t="shared" ref="BH212" si="4198">ROUND(BG212*$I212,2)</f>
        <v>0</v>
      </c>
      <c r="BI212" s="264"/>
      <c r="BJ212" s="263">
        <f t="shared" ref="BJ212" si="4199">ROUND(BI212*$I212,2)</f>
        <v>0</v>
      </c>
      <c r="BK212" s="267"/>
      <c r="BL212" s="263">
        <f t="shared" ref="BL212" si="4200">ROUND(BK212*$I212,2)</f>
        <v>0</v>
      </c>
      <c r="BM212" s="267"/>
      <c r="BN212" s="263">
        <f t="shared" ref="BN212" si="4201">ROUND(BM212*$I212,2)</f>
        <v>0</v>
      </c>
      <c r="BO212" s="267"/>
      <c r="BP212" s="263">
        <f t="shared" ref="BP212" si="4202">ROUND(BO212*$I212,2)</f>
        <v>0</v>
      </c>
      <c r="BQ212" s="268">
        <v>0.17</v>
      </c>
      <c r="BR212" s="263">
        <f t="shared" ref="BR212" si="4203">ROUND(BQ212*$I212,2)</f>
        <v>1006.41</v>
      </c>
      <c r="BS212" s="391">
        <v>0.17</v>
      </c>
      <c r="BT212" s="263">
        <f t="shared" ref="BT212" si="4204">ROUND(BS212*$I212,2)</f>
        <v>1006.41</v>
      </c>
      <c r="BU212" s="268"/>
      <c r="BV212" s="263">
        <f t="shared" ref="BV212" si="4205">ROUND(BU212*$I212,2)</f>
        <v>0</v>
      </c>
      <c r="BW212" s="268"/>
      <c r="BX212" s="263">
        <f t="shared" ref="BX212" si="4206">ROUND(BW212*$I212,2)</f>
        <v>0</v>
      </c>
      <c r="BY212" s="268"/>
      <c r="BZ212" s="263">
        <f t="shared" ref="BZ212" si="4207">ROUND(BY212*$I212,2)</f>
        <v>0</v>
      </c>
      <c r="CA212" s="505">
        <f t="shared" si="4039"/>
        <v>1</v>
      </c>
      <c r="CB212" s="504">
        <f t="shared" si="4040"/>
        <v>5920.07</v>
      </c>
      <c r="CC212" s="171">
        <f t="shared" si="4042"/>
        <v>-9.999999999308784E-3</v>
      </c>
    </row>
    <row r="213" spans="1:81" ht="26.4">
      <c r="A213" s="279" t="s">
        <v>1133</v>
      </c>
      <c r="B213" s="280" t="s">
        <v>1119</v>
      </c>
      <c r="C213" s="411"/>
      <c r="D213" s="411" t="s">
        <v>831</v>
      </c>
      <c r="E213" s="286" t="s">
        <v>930</v>
      </c>
      <c r="F213" s="281" t="s">
        <v>164</v>
      </c>
      <c r="G213" s="344">
        <v>92</v>
      </c>
      <c r="H213" s="340">
        <v>86.5</v>
      </c>
      <c r="I213" s="409">
        <v>7958</v>
      </c>
      <c r="J213" s="275">
        <f t="shared" si="4046"/>
        <v>1.0226474940906379E-4</v>
      </c>
      <c r="K213" s="262"/>
      <c r="L213" s="263">
        <f t="shared" si="4047"/>
        <v>0</v>
      </c>
      <c r="M213" s="262"/>
      <c r="N213" s="263">
        <f t="shared" si="4047"/>
        <v>0</v>
      </c>
      <c r="O213" s="262"/>
      <c r="P213" s="263">
        <f t="shared" ref="P213" si="4208">ROUND(O213*$I213,2)</f>
        <v>0</v>
      </c>
      <c r="Q213" s="262"/>
      <c r="R213" s="263">
        <f t="shared" ref="R213" si="4209">ROUND(Q213*$I213,2)</f>
        <v>0</v>
      </c>
      <c r="S213" s="262"/>
      <c r="T213" s="263">
        <f t="shared" ref="T213" si="4210">ROUND(S213*$I213,2)</f>
        <v>0</v>
      </c>
      <c r="U213" s="262"/>
      <c r="V213" s="263">
        <f t="shared" ref="V213" si="4211">ROUND(U213*$I213,2)</f>
        <v>0</v>
      </c>
      <c r="W213" s="264"/>
      <c r="X213" s="263">
        <f t="shared" ref="X213" si="4212">ROUND(W213*$I213,2)</f>
        <v>0</v>
      </c>
      <c r="Y213" s="264"/>
      <c r="Z213" s="263">
        <f t="shared" ref="Z213" si="4213">ROUND(Y213*$I213,2)</f>
        <v>0</v>
      </c>
      <c r="AA213" s="265"/>
      <c r="AB213" s="263">
        <f t="shared" ref="AB213" si="4214">ROUND(AA213*$I213,2)</f>
        <v>0</v>
      </c>
      <c r="AC213" s="265"/>
      <c r="AD213" s="263">
        <f t="shared" ref="AD213" si="4215">ROUND(AC213*$I213,2)</f>
        <v>0</v>
      </c>
      <c r="AE213" s="265"/>
      <c r="AF213" s="263">
        <f t="shared" ref="AF213" si="4216">ROUND(AE213*$I213,2)</f>
        <v>0</v>
      </c>
      <c r="AG213" s="266"/>
      <c r="AH213" s="263">
        <f t="shared" ref="AH213" si="4217">ROUND(AG213*$I213,2)</f>
        <v>0</v>
      </c>
      <c r="AI213" s="265"/>
      <c r="AJ213" s="263">
        <f t="shared" ref="AJ213" si="4218">ROUND(AI213*$I213,2)</f>
        <v>0</v>
      </c>
      <c r="AK213" s="265"/>
      <c r="AL213" s="263">
        <f t="shared" ref="AL213" si="4219">ROUND(AK213*$I213,2)</f>
        <v>0</v>
      </c>
      <c r="AM213" s="265"/>
      <c r="AN213" s="263">
        <f t="shared" ref="AN213" si="4220">ROUND(AM213*$I213,2)</f>
        <v>0</v>
      </c>
      <c r="AO213" s="265"/>
      <c r="AP213" s="263">
        <f t="shared" ref="AP213" si="4221">ROUND(AO213*$I213,2)</f>
        <v>0</v>
      </c>
      <c r="AQ213" s="265"/>
      <c r="AR213" s="263">
        <f t="shared" ref="AR213" si="4222">ROUND(AQ213*$I213,2)</f>
        <v>0</v>
      </c>
      <c r="AS213" s="265"/>
      <c r="AT213" s="263">
        <f t="shared" ref="AT213" si="4223">ROUND(AS213*$I213,2)</f>
        <v>0</v>
      </c>
      <c r="AU213" s="265"/>
      <c r="AV213" s="263">
        <f t="shared" ref="AV213" si="4224">ROUND(AU213*$I213,2)</f>
        <v>0</v>
      </c>
      <c r="AW213" s="265"/>
      <c r="AX213" s="263">
        <f t="shared" ref="AX213" si="4225">ROUND(AW213*$I213,2)</f>
        <v>0</v>
      </c>
      <c r="AY213" s="383">
        <v>0.15</v>
      </c>
      <c r="AZ213" s="263">
        <f t="shared" ref="AZ213" si="4226">ROUND(AY213*$I213,2)</f>
        <v>1193.7</v>
      </c>
      <c r="BA213" s="383">
        <v>0.25</v>
      </c>
      <c r="BB213" s="263">
        <f t="shared" ref="BB213" si="4227">ROUND(BA213*$I213,2)</f>
        <v>1989.5</v>
      </c>
      <c r="BC213" s="383">
        <v>0.17</v>
      </c>
      <c r="BD213" s="263">
        <f t="shared" ref="BD213" si="4228">ROUND(BC213*$I213,2)</f>
        <v>1352.86</v>
      </c>
      <c r="BE213" s="264">
        <v>0.09</v>
      </c>
      <c r="BF213" s="263">
        <f t="shared" ref="BF213" si="4229">ROUND(BE213*$I213,2)</f>
        <v>716.22</v>
      </c>
      <c r="BG213" s="265"/>
      <c r="BH213" s="263">
        <f t="shared" ref="BH213" si="4230">ROUND(BG213*$I213,2)</f>
        <v>0</v>
      </c>
      <c r="BI213" s="264"/>
      <c r="BJ213" s="263">
        <f t="shared" ref="BJ213" si="4231">ROUND(BI213*$I213,2)</f>
        <v>0</v>
      </c>
      <c r="BK213" s="267"/>
      <c r="BL213" s="263">
        <f t="shared" ref="BL213" si="4232">ROUND(BK213*$I213,2)</f>
        <v>0</v>
      </c>
      <c r="BM213" s="267"/>
      <c r="BN213" s="263">
        <f t="shared" ref="BN213" si="4233">ROUND(BM213*$I213,2)</f>
        <v>0</v>
      </c>
      <c r="BO213" s="267"/>
      <c r="BP213" s="263">
        <f t="shared" ref="BP213" si="4234">ROUND(BO213*$I213,2)</f>
        <v>0</v>
      </c>
      <c r="BQ213" s="268">
        <v>0.17</v>
      </c>
      <c r="BR213" s="263">
        <f t="shared" ref="BR213" si="4235">ROUND(BQ213*$I213,2)</f>
        <v>1352.86</v>
      </c>
      <c r="BS213" s="391">
        <v>0.17</v>
      </c>
      <c r="BT213" s="263">
        <f t="shared" ref="BT213" si="4236">ROUND(BS213*$I213,2)</f>
        <v>1352.86</v>
      </c>
      <c r="BU213" s="268"/>
      <c r="BV213" s="263">
        <f t="shared" ref="BV213" si="4237">ROUND(BU213*$I213,2)</f>
        <v>0</v>
      </c>
      <c r="BW213" s="268"/>
      <c r="BX213" s="263">
        <f t="shared" ref="BX213" si="4238">ROUND(BW213*$I213,2)</f>
        <v>0</v>
      </c>
      <c r="BY213" s="268"/>
      <c r="BZ213" s="263">
        <f t="shared" ref="BZ213" si="4239">ROUND(BY213*$I213,2)</f>
        <v>0</v>
      </c>
      <c r="CA213" s="505">
        <f t="shared" si="4039"/>
        <v>1</v>
      </c>
      <c r="CB213" s="504">
        <f t="shared" si="4040"/>
        <v>7957.9999999999991</v>
      </c>
      <c r="CC213" s="171">
        <f t="shared" si="4042"/>
        <v>0</v>
      </c>
    </row>
    <row r="214" spans="1:81" s="187" customFormat="1" ht="15.6" customHeight="1">
      <c r="A214" s="295"/>
      <c r="B214" s="296"/>
      <c r="C214" s="297"/>
      <c r="D214" s="297"/>
      <c r="E214" s="295" t="s">
        <v>319</v>
      </c>
      <c r="F214" s="297"/>
      <c r="G214" s="297"/>
      <c r="H214" s="298"/>
      <c r="I214" s="299">
        <f>SUBTOTAL(109,I179:I213)</f>
        <v>2300876.3600000003</v>
      </c>
      <c r="J214" s="320"/>
      <c r="K214" s="301">
        <f>+L214/$I214</f>
        <v>0</v>
      </c>
      <c r="L214" s="299">
        <f>SUBTOTAL(109,L179:L213)</f>
        <v>0</v>
      </c>
      <c r="M214" s="301">
        <f t="shared" ref="M214" si="4240">+N214/$I214</f>
        <v>0</v>
      </c>
      <c r="N214" s="299">
        <f t="shared" ref="N214" si="4241">SUBTOTAL(109,N179:N213)</f>
        <v>0</v>
      </c>
      <c r="O214" s="301">
        <f t="shared" ref="O214" si="4242">+P214/$I214</f>
        <v>0</v>
      </c>
      <c r="P214" s="299">
        <f t="shared" ref="P214" si="4243">SUBTOTAL(109,P179:P213)</f>
        <v>0</v>
      </c>
      <c r="Q214" s="301">
        <f t="shared" ref="Q214" si="4244">+R214/$I214</f>
        <v>0</v>
      </c>
      <c r="R214" s="299">
        <f t="shared" ref="R214" si="4245">SUBTOTAL(109,R179:R213)</f>
        <v>0</v>
      </c>
      <c r="S214" s="301">
        <f t="shared" ref="S214" si="4246">+T214/$I214</f>
        <v>0</v>
      </c>
      <c r="T214" s="299">
        <f t="shared" ref="T214" si="4247">SUBTOTAL(109,T179:T213)</f>
        <v>0</v>
      </c>
      <c r="U214" s="301">
        <f t="shared" ref="U214" si="4248">+V214/$I214</f>
        <v>0</v>
      </c>
      <c r="V214" s="299">
        <f t="shared" ref="V214" si="4249">SUBTOTAL(109,V179:V213)</f>
        <v>0</v>
      </c>
      <c r="W214" s="301">
        <f t="shared" ref="W214" si="4250">+X214/$I214</f>
        <v>0</v>
      </c>
      <c r="X214" s="299">
        <f t="shared" ref="X214" si="4251">SUBTOTAL(109,X179:X213)</f>
        <v>0</v>
      </c>
      <c r="Y214" s="301">
        <f t="shared" ref="Y214" si="4252">+Z214/$I214</f>
        <v>0</v>
      </c>
      <c r="Z214" s="299">
        <f t="shared" ref="Z214" si="4253">SUBTOTAL(109,Z179:Z213)</f>
        <v>0</v>
      </c>
      <c r="AA214" s="301">
        <f t="shared" ref="AA214" si="4254">+AB214/$I214</f>
        <v>0</v>
      </c>
      <c r="AB214" s="299">
        <f t="shared" ref="AB214" si="4255">SUBTOTAL(109,AB179:AB213)</f>
        <v>0</v>
      </c>
      <c r="AC214" s="301">
        <f t="shared" ref="AC214" si="4256">+AD214/$I214</f>
        <v>0</v>
      </c>
      <c r="AD214" s="299">
        <f t="shared" ref="AD214" si="4257">SUBTOTAL(109,AD179:AD213)</f>
        <v>0</v>
      </c>
      <c r="AE214" s="301">
        <f t="shared" ref="AE214" si="4258">+AF214/$I214</f>
        <v>0</v>
      </c>
      <c r="AF214" s="299">
        <f t="shared" ref="AF214" si="4259">SUBTOTAL(109,AF179:AF213)</f>
        <v>0</v>
      </c>
      <c r="AG214" s="301">
        <f t="shared" ref="AG214" si="4260">+AH214/$I214</f>
        <v>0</v>
      </c>
      <c r="AH214" s="299">
        <f t="shared" ref="AH214" si="4261">SUBTOTAL(109,AH179:AH213)</f>
        <v>0</v>
      </c>
      <c r="AI214" s="301">
        <f t="shared" ref="AI214" si="4262">+AJ214/$I214</f>
        <v>0</v>
      </c>
      <c r="AJ214" s="299">
        <f t="shared" ref="AJ214" si="4263">SUBTOTAL(109,AJ179:AJ213)</f>
        <v>0</v>
      </c>
      <c r="AK214" s="301">
        <f t="shared" ref="AK214" si="4264">+AL214/$I214</f>
        <v>0</v>
      </c>
      <c r="AL214" s="299">
        <f t="shared" ref="AL214" si="4265">SUBTOTAL(109,AL179:AL213)</f>
        <v>0</v>
      </c>
      <c r="AM214" s="301">
        <f t="shared" ref="AM214" si="4266">+AN214/$I214</f>
        <v>0</v>
      </c>
      <c r="AN214" s="299">
        <f t="shared" ref="AN214" si="4267">SUBTOTAL(109,AN179:AN213)</f>
        <v>0</v>
      </c>
      <c r="AO214" s="301">
        <f t="shared" ref="AO214" si="4268">+AP214/$I214</f>
        <v>0</v>
      </c>
      <c r="AP214" s="299">
        <f t="shared" ref="AP214" si="4269">SUBTOTAL(109,AP179:AP213)</f>
        <v>0</v>
      </c>
      <c r="AQ214" s="301">
        <f t="shared" ref="AQ214" si="4270">+AR214/$I214</f>
        <v>0</v>
      </c>
      <c r="AR214" s="299">
        <f t="shared" ref="AR214" si="4271">SUBTOTAL(109,AR179:AR213)</f>
        <v>0</v>
      </c>
      <c r="AS214" s="301">
        <f t="shared" ref="AS214" si="4272">+AT214/$I214</f>
        <v>0</v>
      </c>
      <c r="AT214" s="299">
        <f t="shared" ref="AT214" si="4273">SUBTOTAL(109,AT179:AT213)</f>
        <v>0</v>
      </c>
      <c r="AU214" s="301">
        <f t="shared" ref="AU214" si="4274">+AV214/$I214</f>
        <v>0.1305117759565316</v>
      </c>
      <c r="AV214" s="299">
        <f t="shared" ref="AV214" si="4275">SUBTOTAL(109,AV179:AV213)</f>
        <v>300291.45999999996</v>
      </c>
      <c r="AW214" s="301">
        <f t="shared" ref="AW214" si="4276">+AX214/$I214</f>
        <v>0.1305117759565316</v>
      </c>
      <c r="AX214" s="299">
        <f t="shared" ref="AX214" si="4277">SUBTOTAL(109,AX179:AX213)</f>
        <v>300291.45999999996</v>
      </c>
      <c r="AY214" s="301">
        <f t="shared" ref="AY214" si="4278">+AZ214/$I214</f>
        <v>0.20358723230134795</v>
      </c>
      <c r="AZ214" s="299">
        <f t="shared" ref="AZ214" si="4279">SUBTOTAL(109,AZ179:AZ213)</f>
        <v>468429.05</v>
      </c>
      <c r="BA214" s="301">
        <f t="shared" ref="BA214" si="4280">+BB214/$I214</f>
        <v>0.19204593418483376</v>
      </c>
      <c r="BB214" s="299">
        <f t="shared" ref="BB214" si="4281">SUBTOTAL(109,BB179:BB213)</f>
        <v>441873.94999999995</v>
      </c>
      <c r="BC214" s="301">
        <f t="shared" ref="BC214" si="4282">+BD214/$I214</f>
        <v>0.18066520966819785</v>
      </c>
      <c r="BD214" s="299">
        <f t="shared" ref="BD214" si="4283">SUBTOTAL(109,BD179:BD213)</f>
        <v>415688.30999999994</v>
      </c>
      <c r="BE214" s="301">
        <f t="shared" ref="BE214" si="4284">+BF214/$I214</f>
        <v>4.9735605958418382E-2</v>
      </c>
      <c r="BF214" s="299">
        <f t="shared" ref="BF214" si="4285">SUBTOTAL(109,BF179:BF213)</f>
        <v>114435.48000000001</v>
      </c>
      <c r="BG214" s="301">
        <f t="shared" ref="BG214" si="4286">+BH214/$I214</f>
        <v>2.9256039642217017E-2</v>
      </c>
      <c r="BH214" s="299">
        <f t="shared" ref="BH214" si="4287">SUBTOTAL(109,BH179:BH213)</f>
        <v>67314.53</v>
      </c>
      <c r="BI214" s="301">
        <f t="shared" ref="BI214" si="4288">+BJ214/$I214</f>
        <v>0</v>
      </c>
      <c r="BJ214" s="299">
        <f t="shared" ref="BJ214" si="4289">SUBTOTAL(109,BJ179:BJ213)</f>
        <v>0</v>
      </c>
      <c r="BK214" s="301">
        <f t="shared" ref="BK214" si="4290">+BL214/$I214</f>
        <v>0</v>
      </c>
      <c r="BL214" s="299">
        <f t="shared" ref="BL214" si="4291">SUBTOTAL(109,BL179:BL213)</f>
        <v>0</v>
      </c>
      <c r="BM214" s="301">
        <f t="shared" ref="BM214" si="4292">+BN214/$I214</f>
        <v>0</v>
      </c>
      <c r="BN214" s="299">
        <f t="shared" ref="BN214" si="4293">SUBTOTAL(109,BN179:BN213)</f>
        <v>0</v>
      </c>
      <c r="BO214" s="301">
        <f t="shared" ref="BO214" si="4294">+BP214/$I214</f>
        <v>0</v>
      </c>
      <c r="BP214" s="299">
        <f t="shared" ref="BP214" si="4295">SUBTOTAL(109,BP179:BP213)</f>
        <v>0</v>
      </c>
      <c r="BQ214" s="301">
        <f t="shared" ref="BQ214" si="4296">+BR214/$I214</f>
        <v>4.1843226204471062E-2</v>
      </c>
      <c r="BR214" s="299">
        <f t="shared" ref="BR214" si="4297">SUBTOTAL(109,BR179:BR213)</f>
        <v>96276.090000000011</v>
      </c>
      <c r="BS214" s="301">
        <f t="shared" ref="BS214" si="4298">+BT214/$I214</f>
        <v>4.1843226204471062E-2</v>
      </c>
      <c r="BT214" s="299">
        <f t="shared" ref="BT214" si="4299">SUBTOTAL(109,BT179:BT213)</f>
        <v>96276.090000000011</v>
      </c>
      <c r="BU214" s="301">
        <f t="shared" ref="BU214" si="4300">+BV214/$I214</f>
        <v>0</v>
      </c>
      <c r="BV214" s="299">
        <f t="shared" ref="BV214" si="4301">SUBTOTAL(109,BV179:BV213)</f>
        <v>0</v>
      </c>
      <c r="BW214" s="301">
        <f t="shared" ref="BW214" si="4302">+BX214/$I214</f>
        <v>0</v>
      </c>
      <c r="BX214" s="299">
        <f t="shared" ref="BX214" si="4303">SUBTOTAL(109,BX179:BX213)</f>
        <v>0</v>
      </c>
      <c r="BY214" s="301">
        <f t="shared" ref="BY214" si="4304">+BZ214/$I214</f>
        <v>0</v>
      </c>
      <c r="BZ214" s="299">
        <f t="shared" ref="BZ214" si="4305">SUBTOTAL(109,BZ179:BZ213)</f>
        <v>0</v>
      </c>
      <c r="CA214" s="235">
        <f>+CB214/I214</f>
        <v>1.0000000260770203</v>
      </c>
      <c r="CB214" s="234">
        <f>SUBTOTAL(109,CB179:CB213)</f>
        <v>2300876.42</v>
      </c>
      <c r="CC214" s="188">
        <f t="shared" si="4042"/>
        <v>-5.9999999590218067E-2</v>
      </c>
    </row>
    <row r="215" spans="1:81" ht="17.25" customHeight="1">
      <c r="A215" s="321" t="s">
        <v>320</v>
      </c>
      <c r="B215" s="629" t="s">
        <v>321</v>
      </c>
      <c r="C215" s="630"/>
      <c r="D215" s="630"/>
      <c r="E215" s="630"/>
      <c r="F215" s="322"/>
      <c r="G215" s="322"/>
      <c r="H215" s="322"/>
      <c r="I215" s="323"/>
      <c r="J215" s="233"/>
      <c r="K215" s="262"/>
      <c r="L215" s="263"/>
      <c r="M215" s="262"/>
      <c r="N215" s="263"/>
      <c r="O215" s="262"/>
      <c r="P215" s="263"/>
      <c r="Q215" s="262"/>
      <c r="R215" s="263"/>
      <c r="S215" s="262"/>
      <c r="T215" s="263"/>
      <c r="U215" s="262"/>
      <c r="V215" s="263"/>
      <c r="W215" s="264"/>
      <c r="X215" s="263"/>
      <c r="Y215" s="264"/>
      <c r="Z215" s="263"/>
      <c r="AA215" s="265"/>
      <c r="AB215" s="263"/>
      <c r="AC215" s="265"/>
      <c r="AD215" s="263"/>
      <c r="AE215" s="265"/>
      <c r="AF215" s="263"/>
      <c r="AG215" s="266"/>
      <c r="AH215" s="263"/>
      <c r="AI215" s="265"/>
      <c r="AJ215" s="263"/>
      <c r="AK215" s="265"/>
      <c r="AL215" s="263"/>
      <c r="AM215" s="265"/>
      <c r="AN215" s="263"/>
      <c r="AO215" s="265"/>
      <c r="AP215" s="263"/>
      <c r="AQ215" s="265"/>
      <c r="AR215" s="263"/>
      <c r="AS215" s="265"/>
      <c r="AT215" s="263"/>
      <c r="AU215" s="265"/>
      <c r="AV215" s="263"/>
      <c r="AW215" s="265"/>
      <c r="AX215" s="263"/>
      <c r="AY215" s="265"/>
      <c r="AZ215" s="263"/>
      <c r="BA215" s="265"/>
      <c r="BB215" s="263"/>
      <c r="BC215" s="265"/>
      <c r="BD215" s="263"/>
      <c r="BE215" s="264"/>
      <c r="BF215" s="263"/>
      <c r="BG215" s="265"/>
      <c r="BH215" s="263"/>
      <c r="BI215" s="264"/>
      <c r="BJ215" s="263"/>
      <c r="BK215" s="267"/>
      <c r="BL215" s="263"/>
      <c r="BM215" s="267"/>
      <c r="BN215" s="263"/>
      <c r="BO215" s="267"/>
      <c r="BP215" s="263"/>
      <c r="BQ215" s="267"/>
      <c r="BR215" s="263"/>
      <c r="BS215" s="267"/>
      <c r="BT215" s="263"/>
      <c r="BU215" s="268"/>
      <c r="BV215" s="263"/>
      <c r="BW215" s="268"/>
      <c r="BX215" s="263"/>
      <c r="BY215" s="268"/>
      <c r="BZ215" s="263"/>
      <c r="CA215" s="505">
        <f t="shared" si="4039"/>
        <v>0</v>
      </c>
      <c r="CB215" s="504">
        <f t="shared" si="4040"/>
        <v>0</v>
      </c>
      <c r="CC215" s="171">
        <f t="shared" si="4042"/>
        <v>0</v>
      </c>
    </row>
    <row r="216" spans="1:81" ht="39.6">
      <c r="A216" s="279" t="s">
        <v>764</v>
      </c>
      <c r="B216" s="412" t="s">
        <v>162</v>
      </c>
      <c r="C216" s="413"/>
      <c r="D216" s="279">
        <v>72120</v>
      </c>
      <c r="E216" s="286" t="s">
        <v>323</v>
      </c>
      <c r="F216" s="279" t="s">
        <v>186</v>
      </c>
      <c r="G216" s="313">
        <v>29.07</v>
      </c>
      <c r="H216" s="340">
        <v>345.36</v>
      </c>
      <c r="I216" s="284">
        <v>10039.620000000001</v>
      </c>
      <c r="J216" s="275">
        <f>+I216/$I$467</f>
        <v>1.2901473026667818E-4</v>
      </c>
      <c r="K216" s="262"/>
      <c r="L216" s="263">
        <f t="shared" ref="L216:BZ219" si="4306">ROUND(K216*$I216,2)</f>
        <v>0</v>
      </c>
      <c r="M216" s="262"/>
      <c r="N216" s="263">
        <f t="shared" si="4306"/>
        <v>0</v>
      </c>
      <c r="O216" s="262"/>
      <c r="P216" s="263">
        <f t="shared" si="4306"/>
        <v>0</v>
      </c>
      <c r="Q216" s="262"/>
      <c r="R216" s="263">
        <f t="shared" si="4306"/>
        <v>0</v>
      </c>
      <c r="S216" s="262"/>
      <c r="T216" s="263">
        <f t="shared" si="4306"/>
        <v>0</v>
      </c>
      <c r="U216" s="262"/>
      <c r="V216" s="263">
        <f t="shared" si="4306"/>
        <v>0</v>
      </c>
      <c r="W216" s="264"/>
      <c r="X216" s="263">
        <f t="shared" si="4306"/>
        <v>0</v>
      </c>
      <c r="Y216" s="264"/>
      <c r="Z216" s="263">
        <f t="shared" si="4306"/>
        <v>0</v>
      </c>
      <c r="AA216" s="265"/>
      <c r="AB216" s="263">
        <f t="shared" si="4306"/>
        <v>0</v>
      </c>
      <c r="AC216" s="265"/>
      <c r="AD216" s="263">
        <f t="shared" si="4306"/>
        <v>0</v>
      </c>
      <c r="AE216" s="265"/>
      <c r="AF216" s="263">
        <f t="shared" si="4306"/>
        <v>0</v>
      </c>
      <c r="AG216" s="266"/>
      <c r="AH216" s="263">
        <f t="shared" si="4306"/>
        <v>0</v>
      </c>
      <c r="AI216" s="265"/>
      <c r="AJ216" s="263">
        <f t="shared" si="4306"/>
        <v>0</v>
      </c>
      <c r="AK216" s="265"/>
      <c r="AL216" s="263">
        <f t="shared" si="4306"/>
        <v>0</v>
      </c>
      <c r="AM216" s="265"/>
      <c r="AN216" s="263">
        <f t="shared" si="4306"/>
        <v>0</v>
      </c>
      <c r="AO216" s="265"/>
      <c r="AP216" s="263">
        <f t="shared" si="4306"/>
        <v>0</v>
      </c>
      <c r="AQ216" s="265"/>
      <c r="AR216" s="263">
        <f t="shared" si="4306"/>
        <v>0</v>
      </c>
      <c r="AS216" s="265"/>
      <c r="AT216" s="263">
        <f t="shared" si="4306"/>
        <v>0</v>
      </c>
      <c r="AU216" s="265"/>
      <c r="AV216" s="263">
        <f t="shared" si="4306"/>
        <v>0</v>
      </c>
      <c r="AW216" s="265"/>
      <c r="AX216" s="263">
        <f t="shared" si="4306"/>
        <v>0</v>
      </c>
      <c r="AY216" s="265"/>
      <c r="AZ216" s="263">
        <f t="shared" si="4306"/>
        <v>0</v>
      </c>
      <c r="BA216" s="265"/>
      <c r="BB216" s="263">
        <f t="shared" si="4306"/>
        <v>0</v>
      </c>
      <c r="BC216" s="265"/>
      <c r="BD216" s="263">
        <f t="shared" si="4306"/>
        <v>0</v>
      </c>
      <c r="BE216" s="264">
        <v>1</v>
      </c>
      <c r="BF216" s="263">
        <f t="shared" si="4306"/>
        <v>10039.620000000001</v>
      </c>
      <c r="BG216" s="265"/>
      <c r="BH216" s="263">
        <f t="shared" si="4306"/>
        <v>0</v>
      </c>
      <c r="BI216" s="264"/>
      <c r="BJ216" s="263">
        <f t="shared" si="4306"/>
        <v>0</v>
      </c>
      <c r="BK216" s="267"/>
      <c r="BL216" s="263">
        <f t="shared" si="4306"/>
        <v>0</v>
      </c>
      <c r="BM216" s="267"/>
      <c r="BN216" s="263">
        <f t="shared" si="4306"/>
        <v>0</v>
      </c>
      <c r="BO216" s="267"/>
      <c r="BP216" s="263">
        <f t="shared" si="4306"/>
        <v>0</v>
      </c>
      <c r="BQ216" s="267"/>
      <c r="BR216" s="263">
        <f t="shared" si="4306"/>
        <v>0</v>
      </c>
      <c r="BS216" s="267"/>
      <c r="BT216" s="263">
        <f t="shared" si="4306"/>
        <v>0</v>
      </c>
      <c r="BU216" s="268"/>
      <c r="BV216" s="263">
        <f t="shared" si="4306"/>
        <v>0</v>
      </c>
      <c r="BW216" s="268"/>
      <c r="BX216" s="263">
        <f t="shared" si="4306"/>
        <v>0</v>
      </c>
      <c r="BY216" s="268"/>
      <c r="BZ216" s="263">
        <f t="shared" si="4306"/>
        <v>0</v>
      </c>
      <c r="CA216" s="505">
        <f t="shared" si="4039"/>
        <v>1</v>
      </c>
      <c r="CB216" s="504">
        <f t="shared" si="4040"/>
        <v>10039.620000000001</v>
      </c>
      <c r="CC216" s="171">
        <f t="shared" si="4042"/>
        <v>0</v>
      </c>
    </row>
    <row r="217" spans="1:81" ht="26.4">
      <c r="A217" s="279" t="s">
        <v>322</v>
      </c>
      <c r="B217" s="280" t="s">
        <v>145</v>
      </c>
      <c r="C217" s="410"/>
      <c r="D217" s="411" t="s">
        <v>931</v>
      </c>
      <c r="E217" s="286" t="s">
        <v>668</v>
      </c>
      <c r="F217" s="279" t="s">
        <v>252</v>
      </c>
      <c r="G217" s="313">
        <v>0.6</v>
      </c>
      <c r="H217" s="318">
        <v>4314.82</v>
      </c>
      <c r="I217" s="284">
        <v>2588.89</v>
      </c>
      <c r="J217" s="275">
        <f>+I217/$I$467</f>
        <v>3.3268683978088855E-5</v>
      </c>
      <c r="K217" s="262"/>
      <c r="L217" s="263">
        <f t="shared" si="4306"/>
        <v>0</v>
      </c>
      <c r="M217" s="262"/>
      <c r="N217" s="263">
        <f t="shared" si="4306"/>
        <v>0</v>
      </c>
      <c r="O217" s="262"/>
      <c r="P217" s="263">
        <f t="shared" si="4306"/>
        <v>0</v>
      </c>
      <c r="Q217" s="262"/>
      <c r="R217" s="263">
        <f t="shared" si="4306"/>
        <v>0</v>
      </c>
      <c r="S217" s="262"/>
      <c r="T217" s="263">
        <f t="shared" si="4306"/>
        <v>0</v>
      </c>
      <c r="U217" s="262"/>
      <c r="V217" s="263">
        <f t="shared" si="4306"/>
        <v>0</v>
      </c>
      <c r="W217" s="264"/>
      <c r="X217" s="263">
        <f t="shared" si="4306"/>
        <v>0</v>
      </c>
      <c r="Y217" s="264"/>
      <c r="Z217" s="263">
        <f t="shared" si="4306"/>
        <v>0</v>
      </c>
      <c r="AA217" s="265"/>
      <c r="AB217" s="263">
        <f t="shared" si="4306"/>
        <v>0</v>
      </c>
      <c r="AC217" s="265"/>
      <c r="AD217" s="263">
        <f t="shared" si="4306"/>
        <v>0</v>
      </c>
      <c r="AE217" s="265"/>
      <c r="AF217" s="263">
        <f t="shared" si="4306"/>
        <v>0</v>
      </c>
      <c r="AG217" s="266"/>
      <c r="AH217" s="263">
        <f t="shared" si="4306"/>
        <v>0</v>
      </c>
      <c r="AI217" s="265"/>
      <c r="AJ217" s="263">
        <f t="shared" si="4306"/>
        <v>0</v>
      </c>
      <c r="AK217" s="265"/>
      <c r="AL217" s="263">
        <f t="shared" si="4306"/>
        <v>0</v>
      </c>
      <c r="AM217" s="265"/>
      <c r="AN217" s="263">
        <f t="shared" si="4306"/>
        <v>0</v>
      </c>
      <c r="AO217" s="265"/>
      <c r="AP217" s="263">
        <f t="shared" si="4306"/>
        <v>0</v>
      </c>
      <c r="AQ217" s="265"/>
      <c r="AR217" s="263">
        <f t="shared" si="4306"/>
        <v>0</v>
      </c>
      <c r="AS217" s="265"/>
      <c r="AT217" s="263">
        <f t="shared" si="4306"/>
        <v>0</v>
      </c>
      <c r="AU217" s="265"/>
      <c r="AV217" s="263">
        <f t="shared" si="4306"/>
        <v>0</v>
      </c>
      <c r="AW217" s="265"/>
      <c r="AX217" s="263">
        <f t="shared" si="4306"/>
        <v>0</v>
      </c>
      <c r="AY217" s="265"/>
      <c r="AZ217" s="263">
        <f t="shared" si="4306"/>
        <v>0</v>
      </c>
      <c r="BA217" s="265"/>
      <c r="BB217" s="263">
        <f t="shared" si="4306"/>
        <v>0</v>
      </c>
      <c r="BC217" s="265"/>
      <c r="BD217" s="263">
        <f t="shared" si="4306"/>
        <v>0</v>
      </c>
      <c r="BE217" s="264">
        <v>1</v>
      </c>
      <c r="BF217" s="263">
        <f t="shared" si="4306"/>
        <v>2588.89</v>
      </c>
      <c r="BG217" s="265"/>
      <c r="BH217" s="263">
        <f t="shared" si="4306"/>
        <v>0</v>
      </c>
      <c r="BI217" s="264"/>
      <c r="BJ217" s="263">
        <f t="shared" si="4306"/>
        <v>0</v>
      </c>
      <c r="BK217" s="267"/>
      <c r="BL217" s="263">
        <f t="shared" si="4306"/>
        <v>0</v>
      </c>
      <c r="BM217" s="267"/>
      <c r="BN217" s="263">
        <f t="shared" si="4306"/>
        <v>0</v>
      </c>
      <c r="BO217" s="267"/>
      <c r="BP217" s="263">
        <f t="shared" si="4306"/>
        <v>0</v>
      </c>
      <c r="BQ217" s="267"/>
      <c r="BR217" s="263">
        <f t="shared" si="4306"/>
        <v>0</v>
      </c>
      <c r="BS217" s="267"/>
      <c r="BT217" s="263">
        <f t="shared" si="4306"/>
        <v>0</v>
      </c>
      <c r="BU217" s="268"/>
      <c r="BV217" s="263">
        <f t="shared" si="4306"/>
        <v>0</v>
      </c>
      <c r="BW217" s="268"/>
      <c r="BX217" s="263">
        <f t="shared" si="4306"/>
        <v>0</v>
      </c>
      <c r="BY217" s="268"/>
      <c r="BZ217" s="263">
        <f t="shared" si="4306"/>
        <v>0</v>
      </c>
      <c r="CA217" s="505">
        <f t="shared" si="4039"/>
        <v>1</v>
      </c>
      <c r="CB217" s="504">
        <f t="shared" si="4040"/>
        <v>2588.89</v>
      </c>
      <c r="CC217" s="171">
        <f t="shared" si="4042"/>
        <v>0</v>
      </c>
    </row>
    <row r="218" spans="1:81" ht="66">
      <c r="A218" s="279" t="s">
        <v>324</v>
      </c>
      <c r="B218" s="280" t="s">
        <v>162</v>
      </c>
      <c r="C218" s="410"/>
      <c r="D218" s="411">
        <v>72139</v>
      </c>
      <c r="E218" s="286" t="s">
        <v>1094</v>
      </c>
      <c r="F218" s="279" t="s">
        <v>693</v>
      </c>
      <c r="G218" s="313">
        <v>3.84</v>
      </c>
      <c r="H218" s="318">
        <v>532.47</v>
      </c>
      <c r="I218" s="284">
        <v>2027.02</v>
      </c>
      <c r="J218" s="275">
        <f>+I218/$I$467</f>
        <v>2.604834033012823E-5</v>
      </c>
      <c r="K218" s="262"/>
      <c r="L218" s="263">
        <f t="shared" si="4306"/>
        <v>0</v>
      </c>
      <c r="M218" s="262"/>
      <c r="N218" s="263">
        <f t="shared" si="4306"/>
        <v>0</v>
      </c>
      <c r="O218" s="262"/>
      <c r="P218" s="263">
        <f t="shared" si="4306"/>
        <v>0</v>
      </c>
      <c r="Q218" s="262"/>
      <c r="R218" s="263">
        <f t="shared" si="4306"/>
        <v>0</v>
      </c>
      <c r="S218" s="262"/>
      <c r="T218" s="263">
        <f t="shared" si="4306"/>
        <v>0</v>
      </c>
      <c r="U218" s="262"/>
      <c r="V218" s="263">
        <f t="shared" si="4306"/>
        <v>0</v>
      </c>
      <c r="W218" s="264"/>
      <c r="X218" s="263">
        <f t="shared" si="4306"/>
        <v>0</v>
      </c>
      <c r="Y218" s="264"/>
      <c r="Z218" s="263">
        <f t="shared" si="4306"/>
        <v>0</v>
      </c>
      <c r="AA218" s="265"/>
      <c r="AB218" s="263">
        <f t="shared" si="4306"/>
        <v>0</v>
      </c>
      <c r="AC218" s="265"/>
      <c r="AD218" s="263">
        <f t="shared" si="4306"/>
        <v>0</v>
      </c>
      <c r="AE218" s="265"/>
      <c r="AF218" s="263">
        <f t="shared" si="4306"/>
        <v>0</v>
      </c>
      <c r="AG218" s="266"/>
      <c r="AH218" s="263">
        <f t="shared" si="4306"/>
        <v>0</v>
      </c>
      <c r="AI218" s="265"/>
      <c r="AJ218" s="263">
        <f t="shared" si="4306"/>
        <v>0</v>
      </c>
      <c r="AK218" s="265"/>
      <c r="AL218" s="263">
        <f t="shared" si="4306"/>
        <v>0</v>
      </c>
      <c r="AM218" s="265"/>
      <c r="AN218" s="263">
        <f t="shared" si="4306"/>
        <v>0</v>
      </c>
      <c r="AO218" s="265"/>
      <c r="AP218" s="263">
        <f t="shared" si="4306"/>
        <v>0</v>
      </c>
      <c r="AQ218" s="265"/>
      <c r="AR218" s="263">
        <f t="shared" si="4306"/>
        <v>0</v>
      </c>
      <c r="AS218" s="265"/>
      <c r="AT218" s="263">
        <f t="shared" si="4306"/>
        <v>0</v>
      </c>
      <c r="AU218" s="265"/>
      <c r="AV218" s="263">
        <f t="shared" si="4306"/>
        <v>0</v>
      </c>
      <c r="AW218" s="265"/>
      <c r="AX218" s="263">
        <f t="shared" si="4306"/>
        <v>0</v>
      </c>
      <c r="AY218" s="265"/>
      <c r="AZ218" s="263">
        <f t="shared" si="4306"/>
        <v>0</v>
      </c>
      <c r="BA218" s="383">
        <v>0.5</v>
      </c>
      <c r="BB218" s="263">
        <f t="shared" si="4306"/>
        <v>1013.51</v>
      </c>
      <c r="BC218" s="265"/>
      <c r="BD218" s="263">
        <f t="shared" si="4306"/>
        <v>0</v>
      </c>
      <c r="BE218" s="264">
        <v>0.5</v>
      </c>
      <c r="BF218" s="263">
        <f t="shared" si="4306"/>
        <v>1013.51</v>
      </c>
      <c r="BG218" s="265"/>
      <c r="BH218" s="263">
        <f t="shared" si="4306"/>
        <v>0</v>
      </c>
      <c r="BI218" s="264"/>
      <c r="BJ218" s="263">
        <f t="shared" si="4306"/>
        <v>0</v>
      </c>
      <c r="BK218" s="267"/>
      <c r="BL218" s="263">
        <f t="shared" si="4306"/>
        <v>0</v>
      </c>
      <c r="BM218" s="267"/>
      <c r="BN218" s="263">
        <f t="shared" si="4306"/>
        <v>0</v>
      </c>
      <c r="BO218" s="267"/>
      <c r="BP218" s="263">
        <f t="shared" si="4306"/>
        <v>0</v>
      </c>
      <c r="BQ218" s="267"/>
      <c r="BR218" s="263">
        <f t="shared" si="4306"/>
        <v>0</v>
      </c>
      <c r="BS218" s="267"/>
      <c r="BT218" s="263">
        <f t="shared" si="4306"/>
        <v>0</v>
      </c>
      <c r="BU218" s="268"/>
      <c r="BV218" s="263">
        <f t="shared" si="4306"/>
        <v>0</v>
      </c>
      <c r="BW218" s="268"/>
      <c r="BX218" s="263">
        <f t="shared" si="4306"/>
        <v>0</v>
      </c>
      <c r="BY218" s="268"/>
      <c r="BZ218" s="263">
        <f t="shared" si="4306"/>
        <v>0</v>
      </c>
      <c r="CA218" s="505">
        <f t="shared" si="4039"/>
        <v>1</v>
      </c>
      <c r="CB218" s="504">
        <f t="shared" si="4040"/>
        <v>2027.02</v>
      </c>
      <c r="CC218" s="171">
        <f t="shared" si="4042"/>
        <v>0</v>
      </c>
    </row>
    <row r="219" spans="1:81" ht="26.4">
      <c r="A219" s="279" t="s">
        <v>1095</v>
      </c>
      <c r="B219" s="414" t="s">
        <v>474</v>
      </c>
      <c r="C219" s="281"/>
      <c r="D219" s="392">
        <v>10036</v>
      </c>
      <c r="E219" s="286" t="s">
        <v>932</v>
      </c>
      <c r="F219" s="281" t="s">
        <v>186</v>
      </c>
      <c r="G219" s="313">
        <v>637.29</v>
      </c>
      <c r="H219" s="318">
        <v>1374.52</v>
      </c>
      <c r="I219" s="284">
        <v>875967.85</v>
      </c>
      <c r="J219" s="275">
        <f>+I219/$I$467</f>
        <v>1.1256676636170693E-2</v>
      </c>
      <c r="K219" s="262"/>
      <c r="L219" s="263">
        <f t="shared" si="4306"/>
        <v>0</v>
      </c>
      <c r="M219" s="262"/>
      <c r="N219" s="263">
        <f t="shared" si="4306"/>
        <v>0</v>
      </c>
      <c r="O219" s="262"/>
      <c r="P219" s="263">
        <f t="shared" si="4306"/>
        <v>0</v>
      </c>
      <c r="Q219" s="262"/>
      <c r="R219" s="263">
        <f t="shared" si="4306"/>
        <v>0</v>
      </c>
      <c r="S219" s="262"/>
      <c r="T219" s="263">
        <f t="shared" si="4306"/>
        <v>0</v>
      </c>
      <c r="U219" s="262"/>
      <c r="V219" s="263">
        <f t="shared" si="4306"/>
        <v>0</v>
      </c>
      <c r="W219" s="264"/>
      <c r="X219" s="263">
        <f t="shared" si="4306"/>
        <v>0</v>
      </c>
      <c r="Y219" s="264"/>
      <c r="Z219" s="263">
        <f t="shared" si="4306"/>
        <v>0</v>
      </c>
      <c r="AA219" s="265"/>
      <c r="AB219" s="263">
        <f t="shared" si="4306"/>
        <v>0</v>
      </c>
      <c r="AC219" s="265"/>
      <c r="AD219" s="263">
        <f t="shared" si="4306"/>
        <v>0</v>
      </c>
      <c r="AE219" s="265"/>
      <c r="AF219" s="263">
        <f t="shared" si="4306"/>
        <v>0</v>
      </c>
      <c r="AG219" s="266"/>
      <c r="AH219" s="263">
        <f t="shared" si="4306"/>
        <v>0</v>
      </c>
      <c r="AI219" s="265"/>
      <c r="AJ219" s="263">
        <f t="shared" si="4306"/>
        <v>0</v>
      </c>
      <c r="AK219" s="265"/>
      <c r="AL219" s="263">
        <f t="shared" si="4306"/>
        <v>0</v>
      </c>
      <c r="AM219" s="265"/>
      <c r="AN219" s="263">
        <f t="shared" si="4306"/>
        <v>0</v>
      </c>
      <c r="AO219" s="265"/>
      <c r="AP219" s="263">
        <f t="shared" si="4306"/>
        <v>0</v>
      </c>
      <c r="AQ219" s="265"/>
      <c r="AR219" s="263">
        <f t="shared" si="4306"/>
        <v>0</v>
      </c>
      <c r="AS219" s="265"/>
      <c r="AT219" s="263">
        <f t="shared" si="4306"/>
        <v>0</v>
      </c>
      <c r="AU219" s="265"/>
      <c r="AV219" s="263">
        <f t="shared" si="4306"/>
        <v>0</v>
      </c>
      <c r="AW219" s="265"/>
      <c r="AX219" s="263">
        <f t="shared" si="4306"/>
        <v>0</v>
      </c>
      <c r="AY219" s="265"/>
      <c r="AZ219" s="263">
        <f t="shared" si="4306"/>
        <v>0</v>
      </c>
      <c r="BA219" s="383">
        <v>0.25</v>
      </c>
      <c r="BB219" s="263">
        <f t="shared" si="4306"/>
        <v>218991.96</v>
      </c>
      <c r="BC219" s="383">
        <v>0.25</v>
      </c>
      <c r="BD219" s="263">
        <f t="shared" si="4306"/>
        <v>218991.96</v>
      </c>
      <c r="BE219" s="264">
        <v>0.25</v>
      </c>
      <c r="BF219" s="263">
        <f t="shared" si="4306"/>
        <v>218991.96</v>
      </c>
      <c r="BG219" s="383">
        <v>0.25</v>
      </c>
      <c r="BH219" s="263">
        <f t="shared" si="4306"/>
        <v>218991.96</v>
      </c>
      <c r="BI219" s="264"/>
      <c r="BJ219" s="263">
        <f t="shared" si="4306"/>
        <v>0</v>
      </c>
      <c r="BK219" s="267"/>
      <c r="BL219" s="263">
        <f t="shared" si="4306"/>
        <v>0</v>
      </c>
      <c r="BM219" s="267"/>
      <c r="BN219" s="263">
        <f t="shared" si="4306"/>
        <v>0</v>
      </c>
      <c r="BO219" s="267"/>
      <c r="BP219" s="263">
        <f t="shared" si="4306"/>
        <v>0</v>
      </c>
      <c r="BQ219" s="267"/>
      <c r="BR219" s="263">
        <f t="shared" si="4306"/>
        <v>0</v>
      </c>
      <c r="BS219" s="267"/>
      <c r="BT219" s="263">
        <f t="shared" si="4306"/>
        <v>0</v>
      </c>
      <c r="BU219" s="268"/>
      <c r="BV219" s="263">
        <f t="shared" si="4306"/>
        <v>0</v>
      </c>
      <c r="BW219" s="268"/>
      <c r="BX219" s="263">
        <f t="shared" si="4306"/>
        <v>0</v>
      </c>
      <c r="BY219" s="268"/>
      <c r="BZ219" s="263">
        <f t="shared" si="4306"/>
        <v>0</v>
      </c>
      <c r="CA219" s="505">
        <f t="shared" si="4039"/>
        <v>1</v>
      </c>
      <c r="CB219" s="504">
        <f t="shared" si="4040"/>
        <v>875967.84</v>
      </c>
      <c r="CC219" s="171">
        <f t="shared" si="4042"/>
        <v>1.0000000009313226E-2</v>
      </c>
    </row>
    <row r="220" spans="1:81" s="187" customFormat="1" ht="15.6" customHeight="1">
      <c r="A220" s="295"/>
      <c r="B220" s="296"/>
      <c r="C220" s="297"/>
      <c r="D220" s="297"/>
      <c r="E220" s="295" t="s">
        <v>1300</v>
      </c>
      <c r="F220" s="297"/>
      <c r="G220" s="297"/>
      <c r="H220" s="298"/>
      <c r="I220" s="299">
        <f>SUBTOTAL(109,I216:I219)</f>
        <v>890623.38</v>
      </c>
      <c r="J220" s="320"/>
      <c r="K220" s="301">
        <f>+L220/$I220</f>
        <v>0</v>
      </c>
      <c r="L220" s="299">
        <f>SUBTOTAL(109,L216:L219)</f>
        <v>0</v>
      </c>
      <c r="M220" s="301">
        <f t="shared" ref="M220" si="4307">+N220/$I220</f>
        <v>0</v>
      </c>
      <c r="N220" s="299">
        <f t="shared" ref="N220" si="4308">SUBTOTAL(109,N216:N219)</f>
        <v>0</v>
      </c>
      <c r="O220" s="301">
        <f t="shared" ref="O220" si="4309">+P220/$I220</f>
        <v>0</v>
      </c>
      <c r="P220" s="299">
        <f t="shared" ref="P220" si="4310">SUBTOTAL(109,P216:P219)</f>
        <v>0</v>
      </c>
      <c r="Q220" s="301">
        <f t="shared" ref="Q220" si="4311">+R220/$I220</f>
        <v>0</v>
      </c>
      <c r="R220" s="299">
        <f t="shared" ref="R220" si="4312">SUBTOTAL(109,R216:R219)</f>
        <v>0</v>
      </c>
      <c r="S220" s="301">
        <f t="shared" ref="S220" si="4313">+T220/$I220</f>
        <v>0</v>
      </c>
      <c r="T220" s="299">
        <f t="shared" ref="T220" si="4314">SUBTOTAL(109,T216:T219)</f>
        <v>0</v>
      </c>
      <c r="U220" s="301">
        <f t="shared" ref="U220" si="4315">+V220/$I220</f>
        <v>0</v>
      </c>
      <c r="V220" s="299">
        <f t="shared" ref="V220" si="4316">SUBTOTAL(109,V216:V219)</f>
        <v>0</v>
      </c>
      <c r="W220" s="301">
        <f t="shared" ref="W220" si="4317">+X220/$I220</f>
        <v>0</v>
      </c>
      <c r="X220" s="299">
        <f t="shared" ref="X220" si="4318">SUBTOTAL(109,X216:X219)</f>
        <v>0</v>
      </c>
      <c r="Y220" s="301">
        <f t="shared" ref="Y220" si="4319">+Z220/$I220</f>
        <v>0</v>
      </c>
      <c r="Z220" s="299">
        <f t="shared" ref="Z220" si="4320">SUBTOTAL(109,Z216:Z219)</f>
        <v>0</v>
      </c>
      <c r="AA220" s="301">
        <f t="shared" ref="AA220" si="4321">+AB220/$I220</f>
        <v>0</v>
      </c>
      <c r="AB220" s="299">
        <f t="shared" ref="AB220" si="4322">SUBTOTAL(109,AB216:AB219)</f>
        <v>0</v>
      </c>
      <c r="AC220" s="301">
        <f t="shared" ref="AC220" si="4323">+AD220/$I220</f>
        <v>0</v>
      </c>
      <c r="AD220" s="299">
        <f t="shared" ref="AD220" si="4324">SUBTOTAL(109,AD216:AD219)</f>
        <v>0</v>
      </c>
      <c r="AE220" s="301">
        <f t="shared" ref="AE220" si="4325">+AF220/$I220</f>
        <v>0</v>
      </c>
      <c r="AF220" s="299">
        <f t="shared" ref="AF220" si="4326">SUBTOTAL(109,AF216:AF219)</f>
        <v>0</v>
      </c>
      <c r="AG220" s="301">
        <f t="shared" ref="AG220" si="4327">+AH220/$I220</f>
        <v>0</v>
      </c>
      <c r="AH220" s="299">
        <f t="shared" ref="AH220" si="4328">SUBTOTAL(109,AH216:AH219)</f>
        <v>0</v>
      </c>
      <c r="AI220" s="301">
        <f t="shared" ref="AI220" si="4329">+AJ220/$I220</f>
        <v>0</v>
      </c>
      <c r="AJ220" s="299">
        <f t="shared" ref="AJ220" si="4330">SUBTOTAL(109,AJ216:AJ219)</f>
        <v>0</v>
      </c>
      <c r="AK220" s="301">
        <f t="shared" ref="AK220" si="4331">+AL220/$I220</f>
        <v>0</v>
      </c>
      <c r="AL220" s="299">
        <f t="shared" ref="AL220" si="4332">SUBTOTAL(109,AL216:AL219)</f>
        <v>0</v>
      </c>
      <c r="AM220" s="301">
        <f t="shared" ref="AM220" si="4333">+AN220/$I220</f>
        <v>0</v>
      </c>
      <c r="AN220" s="299">
        <f t="shared" ref="AN220" si="4334">SUBTOTAL(109,AN216:AN219)</f>
        <v>0</v>
      </c>
      <c r="AO220" s="301">
        <f t="shared" ref="AO220" si="4335">+AP220/$I220</f>
        <v>0</v>
      </c>
      <c r="AP220" s="299">
        <f t="shared" ref="AP220" si="4336">SUBTOTAL(109,AP216:AP219)</f>
        <v>0</v>
      </c>
      <c r="AQ220" s="301">
        <f t="shared" ref="AQ220" si="4337">+AR220/$I220</f>
        <v>0</v>
      </c>
      <c r="AR220" s="299">
        <f t="shared" ref="AR220" si="4338">SUBTOTAL(109,AR216:AR219)</f>
        <v>0</v>
      </c>
      <c r="AS220" s="301">
        <f t="shared" ref="AS220" si="4339">+AT220/$I220</f>
        <v>0</v>
      </c>
      <c r="AT220" s="299">
        <f t="shared" ref="AT220" si="4340">SUBTOTAL(109,AT216:AT219)</f>
        <v>0</v>
      </c>
      <c r="AU220" s="301">
        <f t="shared" ref="AU220" si="4341">+AV220/$I220</f>
        <v>0</v>
      </c>
      <c r="AV220" s="299">
        <f t="shared" ref="AV220" si="4342">SUBTOTAL(109,AV216:AV219)</f>
        <v>0</v>
      </c>
      <c r="AW220" s="301">
        <f t="shared" ref="AW220" si="4343">+AX220/$I220</f>
        <v>0</v>
      </c>
      <c r="AX220" s="299">
        <f t="shared" ref="AX220" si="4344">SUBTOTAL(109,AX216:AX219)</f>
        <v>0</v>
      </c>
      <c r="AY220" s="301">
        <f t="shared" ref="AY220" si="4345">+AZ220/$I220</f>
        <v>0</v>
      </c>
      <c r="AZ220" s="299">
        <f t="shared" ref="AZ220" si="4346">SUBTOTAL(109,AZ216:AZ219)</f>
        <v>0</v>
      </c>
      <c r="BA220" s="301">
        <f t="shared" ref="BA220" si="4347">+BB220/$I220</f>
        <v>0.24702413493793526</v>
      </c>
      <c r="BB220" s="299">
        <f t="shared" ref="BB220" si="4348">SUBTOTAL(109,BB216:BB219)</f>
        <v>220005.47</v>
      </c>
      <c r="BC220" s="301">
        <f t="shared" ref="BC220" si="4349">+BD220/$I220</f>
        <v>0.2458861567276619</v>
      </c>
      <c r="BD220" s="299">
        <f t="shared" ref="BD220" si="4350">SUBTOTAL(109,BD216:BD219)</f>
        <v>218991.96</v>
      </c>
      <c r="BE220" s="301">
        <f t="shared" ref="BE220" si="4351">+BF220/$I220</f>
        <v>0.26120354037865029</v>
      </c>
      <c r="BF220" s="299">
        <f t="shared" ref="BF220" si="4352">SUBTOTAL(109,BF216:BF219)</f>
        <v>232633.97999999998</v>
      </c>
      <c r="BG220" s="301">
        <f t="shared" ref="BG220" si="4353">+BH220/$I220</f>
        <v>0.2458861567276619</v>
      </c>
      <c r="BH220" s="299">
        <f t="shared" ref="BH220" si="4354">SUBTOTAL(109,BH216:BH219)</f>
        <v>218991.96</v>
      </c>
      <c r="BI220" s="301">
        <f t="shared" ref="BI220" si="4355">+BJ220/$I220</f>
        <v>0</v>
      </c>
      <c r="BJ220" s="299">
        <f t="shared" ref="BJ220" si="4356">SUBTOTAL(109,BJ216:BJ219)</f>
        <v>0</v>
      </c>
      <c r="BK220" s="301">
        <f t="shared" ref="BK220" si="4357">+BL220/$I220</f>
        <v>0</v>
      </c>
      <c r="BL220" s="299">
        <f t="shared" ref="BL220" si="4358">SUBTOTAL(109,BL216:BL219)</f>
        <v>0</v>
      </c>
      <c r="BM220" s="301">
        <f t="shared" ref="BM220" si="4359">+BN220/$I220</f>
        <v>0</v>
      </c>
      <c r="BN220" s="299">
        <f t="shared" ref="BN220" si="4360">SUBTOTAL(109,BN216:BN219)</f>
        <v>0</v>
      </c>
      <c r="BO220" s="301">
        <f t="shared" ref="BO220" si="4361">+BP220/$I220</f>
        <v>0</v>
      </c>
      <c r="BP220" s="299">
        <f t="shared" ref="BP220" si="4362">SUBTOTAL(109,BP216:BP219)</f>
        <v>0</v>
      </c>
      <c r="BQ220" s="301">
        <f t="shared" ref="BQ220" si="4363">+BR220/$I220</f>
        <v>0</v>
      </c>
      <c r="BR220" s="299">
        <f t="shared" ref="BR220" si="4364">SUBTOTAL(109,BR216:BR219)</f>
        <v>0</v>
      </c>
      <c r="BS220" s="301">
        <f t="shared" ref="BS220" si="4365">+BT220/$I220</f>
        <v>0</v>
      </c>
      <c r="BT220" s="299">
        <f t="shared" ref="BT220" si="4366">SUBTOTAL(109,BT216:BT219)</f>
        <v>0</v>
      </c>
      <c r="BU220" s="301">
        <f t="shared" ref="BU220" si="4367">+BV220/$I220</f>
        <v>0</v>
      </c>
      <c r="BV220" s="299">
        <f t="shared" ref="BV220" si="4368">SUBTOTAL(109,BV216:BV219)</f>
        <v>0</v>
      </c>
      <c r="BW220" s="301">
        <f t="shared" ref="BW220" si="4369">+BX220/$I220</f>
        <v>0</v>
      </c>
      <c r="BX220" s="299">
        <f t="shared" ref="BX220" si="4370">SUBTOTAL(109,BX216:BX219)</f>
        <v>0</v>
      </c>
      <c r="BY220" s="301">
        <f t="shared" ref="BY220" si="4371">+BZ220/$I220</f>
        <v>0</v>
      </c>
      <c r="BZ220" s="299">
        <f t="shared" ref="BZ220" si="4372">SUBTOTAL(109,BZ216:BZ219)</f>
        <v>0</v>
      </c>
      <c r="CA220" s="235">
        <f>+CB220/I220</f>
        <v>0.99999998877190943</v>
      </c>
      <c r="CB220" s="234">
        <f>SUBTOTAL(109,CB216:CB219)</f>
        <v>890623.37</v>
      </c>
      <c r="CC220" s="188">
        <f t="shared" si="4042"/>
        <v>1.0000000009313226E-2</v>
      </c>
    </row>
    <row r="221" spans="1:81" ht="15.6" customHeight="1">
      <c r="A221" s="321" t="s">
        <v>325</v>
      </c>
      <c r="B221" s="629" t="s">
        <v>326</v>
      </c>
      <c r="C221" s="630"/>
      <c r="D221" s="630"/>
      <c r="E221" s="630"/>
      <c r="F221" s="322"/>
      <c r="G221" s="322"/>
      <c r="H221" s="322"/>
      <c r="I221" s="323"/>
      <c r="J221" s="233"/>
      <c r="K221" s="262"/>
      <c r="L221" s="263"/>
      <c r="M221" s="262"/>
      <c r="N221" s="263"/>
      <c r="O221" s="262"/>
      <c r="P221" s="263"/>
      <c r="Q221" s="262"/>
      <c r="R221" s="263"/>
      <c r="S221" s="262"/>
      <c r="T221" s="263"/>
      <c r="U221" s="262"/>
      <c r="V221" s="263"/>
      <c r="W221" s="264"/>
      <c r="X221" s="263"/>
      <c r="Y221" s="264"/>
      <c r="Z221" s="263"/>
      <c r="AA221" s="265"/>
      <c r="AB221" s="263"/>
      <c r="AC221" s="265"/>
      <c r="AD221" s="263"/>
      <c r="AE221" s="265"/>
      <c r="AF221" s="263"/>
      <c r="AG221" s="266"/>
      <c r="AH221" s="263"/>
      <c r="AI221" s="265"/>
      <c r="AJ221" s="263"/>
      <c r="AK221" s="265"/>
      <c r="AL221" s="263"/>
      <c r="AM221" s="265"/>
      <c r="AN221" s="263"/>
      <c r="AO221" s="265"/>
      <c r="AP221" s="263"/>
      <c r="AQ221" s="265"/>
      <c r="AR221" s="263"/>
      <c r="AS221" s="265"/>
      <c r="AT221" s="263"/>
      <c r="AU221" s="265"/>
      <c r="AV221" s="263"/>
      <c r="AW221" s="265"/>
      <c r="AX221" s="263"/>
      <c r="AY221" s="265"/>
      <c r="AZ221" s="263"/>
      <c r="BA221" s="265"/>
      <c r="BB221" s="263"/>
      <c r="BC221" s="265"/>
      <c r="BD221" s="263"/>
      <c r="BE221" s="264"/>
      <c r="BF221" s="263"/>
      <c r="BG221" s="265"/>
      <c r="BH221" s="263"/>
      <c r="BI221" s="264"/>
      <c r="BJ221" s="263"/>
      <c r="BK221" s="267"/>
      <c r="BL221" s="263"/>
      <c r="BM221" s="267"/>
      <c r="BN221" s="263"/>
      <c r="BO221" s="267"/>
      <c r="BP221" s="263"/>
      <c r="BQ221" s="267"/>
      <c r="BR221" s="263"/>
      <c r="BS221" s="267"/>
      <c r="BT221" s="263"/>
      <c r="BU221" s="268"/>
      <c r="BV221" s="263"/>
      <c r="BW221" s="268"/>
      <c r="BX221" s="263"/>
      <c r="BY221" s="268"/>
      <c r="BZ221" s="263"/>
      <c r="CA221" s="505">
        <f t="shared" si="4039"/>
        <v>0</v>
      </c>
      <c r="CB221" s="504">
        <f t="shared" si="4040"/>
        <v>0</v>
      </c>
      <c r="CC221" s="171">
        <f t="shared" si="4042"/>
        <v>0</v>
      </c>
    </row>
    <row r="222" spans="1:81" ht="39.6">
      <c r="A222" s="415" t="s">
        <v>765</v>
      </c>
      <c r="B222" s="416" t="s">
        <v>469</v>
      </c>
      <c r="C222" s="417"/>
      <c r="D222" s="418" t="s">
        <v>669</v>
      </c>
      <c r="E222" s="419" t="s">
        <v>670</v>
      </c>
      <c r="F222" s="415" t="s">
        <v>186</v>
      </c>
      <c r="G222" s="420">
        <v>788.02</v>
      </c>
      <c r="H222" s="421">
        <v>417.61</v>
      </c>
      <c r="I222" s="422">
        <v>343151.19</v>
      </c>
      <c r="J222" s="275">
        <f>+I222/$I$467</f>
        <v>4.4096846512656487E-3</v>
      </c>
      <c r="K222" s="262"/>
      <c r="L222" s="263">
        <f t="shared" ref="L222:BZ222" si="4373">ROUND(K222*$I222,2)</f>
        <v>0</v>
      </c>
      <c r="M222" s="262"/>
      <c r="N222" s="263">
        <f t="shared" si="4373"/>
        <v>0</v>
      </c>
      <c r="O222" s="262"/>
      <c r="P222" s="263">
        <f t="shared" si="4373"/>
        <v>0</v>
      </c>
      <c r="Q222" s="262"/>
      <c r="R222" s="263">
        <f t="shared" si="4373"/>
        <v>0</v>
      </c>
      <c r="S222" s="262"/>
      <c r="T222" s="263">
        <f t="shared" si="4373"/>
        <v>0</v>
      </c>
      <c r="U222" s="262"/>
      <c r="V222" s="263">
        <f t="shared" si="4373"/>
        <v>0</v>
      </c>
      <c r="W222" s="264"/>
      <c r="X222" s="263">
        <f t="shared" si="4373"/>
        <v>0</v>
      </c>
      <c r="Y222" s="264"/>
      <c r="Z222" s="263">
        <f t="shared" si="4373"/>
        <v>0</v>
      </c>
      <c r="AA222" s="265"/>
      <c r="AB222" s="263">
        <f t="shared" si="4373"/>
        <v>0</v>
      </c>
      <c r="AC222" s="265"/>
      <c r="AD222" s="263">
        <f t="shared" si="4373"/>
        <v>0</v>
      </c>
      <c r="AE222" s="265"/>
      <c r="AF222" s="263">
        <f t="shared" si="4373"/>
        <v>0</v>
      </c>
      <c r="AG222" s="266"/>
      <c r="AH222" s="263">
        <f t="shared" si="4373"/>
        <v>0</v>
      </c>
      <c r="AI222" s="265"/>
      <c r="AJ222" s="263">
        <f t="shared" si="4373"/>
        <v>0</v>
      </c>
      <c r="AK222" s="265"/>
      <c r="AL222" s="263">
        <f t="shared" si="4373"/>
        <v>0</v>
      </c>
      <c r="AM222" s="265"/>
      <c r="AN222" s="263">
        <f t="shared" si="4373"/>
        <v>0</v>
      </c>
      <c r="AO222" s="265"/>
      <c r="AP222" s="263">
        <f t="shared" si="4373"/>
        <v>0</v>
      </c>
      <c r="AQ222" s="265"/>
      <c r="AR222" s="263">
        <f t="shared" si="4373"/>
        <v>0</v>
      </c>
      <c r="AS222" s="265"/>
      <c r="AT222" s="263">
        <f t="shared" si="4373"/>
        <v>0</v>
      </c>
      <c r="AU222" s="265"/>
      <c r="AV222" s="263">
        <f t="shared" si="4373"/>
        <v>0</v>
      </c>
      <c r="AW222" s="265"/>
      <c r="AX222" s="263">
        <f t="shared" si="4373"/>
        <v>0</v>
      </c>
      <c r="AY222" s="265"/>
      <c r="AZ222" s="263">
        <f t="shared" si="4373"/>
        <v>0</v>
      </c>
      <c r="BA222" s="383"/>
      <c r="BB222" s="263">
        <f t="shared" si="4373"/>
        <v>0</v>
      </c>
      <c r="BC222" s="383"/>
      <c r="BD222" s="263">
        <f t="shared" si="4373"/>
        <v>0</v>
      </c>
      <c r="BE222" s="264">
        <v>0.4</v>
      </c>
      <c r="BF222" s="263">
        <f t="shared" si="4373"/>
        <v>137260.48000000001</v>
      </c>
      <c r="BG222" s="383">
        <v>0.5</v>
      </c>
      <c r="BH222" s="263">
        <f t="shared" si="4373"/>
        <v>171575.6</v>
      </c>
      <c r="BI222" s="264">
        <v>0.1</v>
      </c>
      <c r="BJ222" s="263">
        <f t="shared" si="4373"/>
        <v>34315.120000000003</v>
      </c>
      <c r="BK222" s="267"/>
      <c r="BL222" s="263">
        <f t="shared" si="4373"/>
        <v>0</v>
      </c>
      <c r="BM222" s="267"/>
      <c r="BN222" s="263">
        <f t="shared" si="4373"/>
        <v>0</v>
      </c>
      <c r="BO222" s="267"/>
      <c r="BP222" s="263">
        <f t="shared" si="4373"/>
        <v>0</v>
      </c>
      <c r="BQ222" s="267"/>
      <c r="BR222" s="263">
        <f t="shared" si="4373"/>
        <v>0</v>
      </c>
      <c r="BS222" s="267"/>
      <c r="BT222" s="263">
        <f t="shared" si="4373"/>
        <v>0</v>
      </c>
      <c r="BU222" s="268"/>
      <c r="BV222" s="263">
        <f t="shared" si="4373"/>
        <v>0</v>
      </c>
      <c r="BW222" s="268"/>
      <c r="BX222" s="263">
        <f t="shared" si="4373"/>
        <v>0</v>
      </c>
      <c r="BY222" s="268"/>
      <c r="BZ222" s="263">
        <f t="shared" si="4373"/>
        <v>0</v>
      </c>
      <c r="CA222" s="505">
        <f>+BY222+BW222+BU222+BS222+BQ222+BO222+BM222+BK222+BI222+BG222+BE222+BC222+BA222+AY222+AW222+AU222+AS222+AQ222+AO222+AM222+AK222+AI222+AG222+AE222+AC222+AA222+Y222+W222+U222+S222+Q222+O222+M222+K222</f>
        <v>1</v>
      </c>
      <c r="CB222" s="504">
        <f>+BZ222+BX222+BV222+BT222+BR222+BP222+BN222+BL222+BJ222+BH222+BF222+BD222+BB222+AZ222+AX222+AV222+AT222+AR222+AP222+AN222+AL222+AJ222+AH222+AF222+AD222+AB222+Z222+X222+V222+T222+R222+P222+N222+L222</f>
        <v>343151.2</v>
      </c>
      <c r="CC222" s="171">
        <f t="shared" si="4042"/>
        <v>-1.0000000009313226E-2</v>
      </c>
    </row>
    <row r="223" spans="1:81" s="187" customFormat="1" ht="15.6" customHeight="1">
      <c r="A223" s="295"/>
      <c r="B223" s="296"/>
      <c r="C223" s="297"/>
      <c r="D223" s="297"/>
      <c r="E223" s="295" t="s">
        <v>327</v>
      </c>
      <c r="F223" s="297"/>
      <c r="G223" s="297"/>
      <c r="H223" s="298"/>
      <c r="I223" s="299">
        <f>SUBTOTAL(109,I222)</f>
        <v>343151.19</v>
      </c>
      <c r="J223" s="320"/>
      <c r="K223" s="301">
        <f>+L223/$I223</f>
        <v>0</v>
      </c>
      <c r="L223" s="299">
        <f>SUBTOTAL(109,L222)</f>
        <v>0</v>
      </c>
      <c r="M223" s="301">
        <f t="shared" ref="M223" si="4374">+N223/$I223</f>
        <v>0</v>
      </c>
      <c r="N223" s="299">
        <f t="shared" ref="N223" si="4375">SUBTOTAL(109,N222)</f>
        <v>0</v>
      </c>
      <c r="O223" s="301">
        <f t="shared" ref="O223" si="4376">+P223/$I223</f>
        <v>0</v>
      </c>
      <c r="P223" s="299">
        <f t="shared" ref="P223" si="4377">SUBTOTAL(109,P222)</f>
        <v>0</v>
      </c>
      <c r="Q223" s="301">
        <f t="shared" ref="Q223" si="4378">+R223/$I223</f>
        <v>0</v>
      </c>
      <c r="R223" s="299">
        <f t="shared" ref="R223" si="4379">SUBTOTAL(109,R222)</f>
        <v>0</v>
      </c>
      <c r="S223" s="301">
        <f t="shared" ref="S223" si="4380">+T223/$I223</f>
        <v>0</v>
      </c>
      <c r="T223" s="299">
        <f t="shared" ref="T223" si="4381">SUBTOTAL(109,T222)</f>
        <v>0</v>
      </c>
      <c r="U223" s="301">
        <f t="shared" ref="U223" si="4382">+V223/$I223</f>
        <v>0</v>
      </c>
      <c r="V223" s="299">
        <f t="shared" ref="V223" si="4383">SUBTOTAL(109,V222)</f>
        <v>0</v>
      </c>
      <c r="W223" s="301">
        <f t="shared" ref="W223" si="4384">+X223/$I223</f>
        <v>0</v>
      </c>
      <c r="X223" s="299">
        <f t="shared" ref="X223" si="4385">SUBTOTAL(109,X222)</f>
        <v>0</v>
      </c>
      <c r="Y223" s="301">
        <f t="shared" ref="Y223" si="4386">+Z223/$I223</f>
        <v>0</v>
      </c>
      <c r="Z223" s="299">
        <f t="shared" ref="Z223" si="4387">SUBTOTAL(109,Z222)</f>
        <v>0</v>
      </c>
      <c r="AA223" s="301">
        <f t="shared" ref="AA223" si="4388">+AB223/$I223</f>
        <v>0</v>
      </c>
      <c r="AB223" s="299">
        <f t="shared" ref="AB223" si="4389">SUBTOTAL(109,AB222)</f>
        <v>0</v>
      </c>
      <c r="AC223" s="301">
        <f t="shared" ref="AC223" si="4390">+AD223/$I223</f>
        <v>0</v>
      </c>
      <c r="AD223" s="299">
        <f t="shared" ref="AD223" si="4391">SUBTOTAL(109,AD222)</f>
        <v>0</v>
      </c>
      <c r="AE223" s="301">
        <f t="shared" ref="AE223" si="4392">+AF223/$I223</f>
        <v>0</v>
      </c>
      <c r="AF223" s="299">
        <f t="shared" ref="AF223" si="4393">SUBTOTAL(109,AF222)</f>
        <v>0</v>
      </c>
      <c r="AG223" s="301">
        <f t="shared" ref="AG223" si="4394">+AH223/$I223</f>
        <v>0</v>
      </c>
      <c r="AH223" s="299">
        <f t="shared" ref="AH223" si="4395">SUBTOTAL(109,AH222)</f>
        <v>0</v>
      </c>
      <c r="AI223" s="301">
        <f t="shared" ref="AI223" si="4396">+AJ223/$I223</f>
        <v>0</v>
      </c>
      <c r="AJ223" s="299">
        <f t="shared" ref="AJ223" si="4397">SUBTOTAL(109,AJ222)</f>
        <v>0</v>
      </c>
      <c r="AK223" s="301">
        <f t="shared" ref="AK223" si="4398">+AL223/$I223</f>
        <v>0</v>
      </c>
      <c r="AL223" s="299">
        <f t="shared" ref="AL223" si="4399">SUBTOTAL(109,AL222)</f>
        <v>0</v>
      </c>
      <c r="AM223" s="301">
        <f t="shared" ref="AM223" si="4400">+AN223/$I223</f>
        <v>0</v>
      </c>
      <c r="AN223" s="299">
        <f t="shared" ref="AN223" si="4401">SUBTOTAL(109,AN222)</f>
        <v>0</v>
      </c>
      <c r="AO223" s="301">
        <f t="shared" ref="AO223" si="4402">+AP223/$I223</f>
        <v>0</v>
      </c>
      <c r="AP223" s="299">
        <f t="shared" ref="AP223" si="4403">SUBTOTAL(109,AP222)</f>
        <v>0</v>
      </c>
      <c r="AQ223" s="301">
        <f t="shared" ref="AQ223" si="4404">+AR223/$I223</f>
        <v>0</v>
      </c>
      <c r="AR223" s="299">
        <f t="shared" ref="AR223" si="4405">SUBTOTAL(109,AR222)</f>
        <v>0</v>
      </c>
      <c r="AS223" s="301">
        <f t="shared" ref="AS223" si="4406">+AT223/$I223</f>
        <v>0</v>
      </c>
      <c r="AT223" s="299">
        <f t="shared" ref="AT223" si="4407">SUBTOTAL(109,AT222)</f>
        <v>0</v>
      </c>
      <c r="AU223" s="301">
        <f t="shared" ref="AU223" si="4408">+AV223/$I223</f>
        <v>0</v>
      </c>
      <c r="AV223" s="299">
        <f t="shared" ref="AV223" si="4409">SUBTOTAL(109,AV222)</f>
        <v>0</v>
      </c>
      <c r="AW223" s="301">
        <f t="shared" ref="AW223" si="4410">+AX223/$I223</f>
        <v>0</v>
      </c>
      <c r="AX223" s="299">
        <f t="shared" ref="AX223" si="4411">SUBTOTAL(109,AX222)</f>
        <v>0</v>
      </c>
      <c r="AY223" s="301">
        <f t="shared" ref="AY223" si="4412">+AZ223/$I223</f>
        <v>0</v>
      </c>
      <c r="AZ223" s="299">
        <f t="shared" ref="AZ223" si="4413">SUBTOTAL(109,AZ222)</f>
        <v>0</v>
      </c>
      <c r="BA223" s="301">
        <f t="shared" ref="BA223" si="4414">+BB223/$I223</f>
        <v>0</v>
      </c>
      <c r="BB223" s="299">
        <f t="shared" ref="BB223" si="4415">SUBTOTAL(109,BB222)</f>
        <v>0</v>
      </c>
      <c r="BC223" s="301">
        <f t="shared" ref="BC223" si="4416">+BD223/$I223</f>
        <v>0</v>
      </c>
      <c r="BD223" s="299">
        <f t="shared" ref="BD223" si="4417">SUBTOTAL(109,BD222)</f>
        <v>0</v>
      </c>
      <c r="BE223" s="301">
        <f t="shared" ref="BE223" si="4418">+BF223/$I223</f>
        <v>0.40000001165666949</v>
      </c>
      <c r="BF223" s="299">
        <f t="shared" ref="BF223" si="4419">SUBTOTAL(109,BF222)</f>
        <v>137260.48000000001</v>
      </c>
      <c r="BG223" s="301">
        <f t="shared" ref="BG223" si="4420">+BH223/$I223</f>
        <v>0.50000001457083687</v>
      </c>
      <c r="BH223" s="299">
        <f t="shared" ref="BH223" si="4421">SUBTOTAL(109,BH222)</f>
        <v>171575.6</v>
      </c>
      <c r="BI223" s="301">
        <f t="shared" ref="BI223" si="4422">+BJ223/$I223</f>
        <v>0.10000000291416737</v>
      </c>
      <c r="BJ223" s="299">
        <f t="shared" ref="BJ223" si="4423">SUBTOTAL(109,BJ222)</f>
        <v>34315.120000000003</v>
      </c>
      <c r="BK223" s="301">
        <f t="shared" ref="BK223" si="4424">+BL223/$I223</f>
        <v>0</v>
      </c>
      <c r="BL223" s="299">
        <f t="shared" ref="BL223" si="4425">SUBTOTAL(109,BL222)</f>
        <v>0</v>
      </c>
      <c r="BM223" s="301">
        <f t="shared" ref="BM223" si="4426">+BN223/$I223</f>
        <v>0</v>
      </c>
      <c r="BN223" s="299">
        <f t="shared" ref="BN223" si="4427">SUBTOTAL(109,BN222)</f>
        <v>0</v>
      </c>
      <c r="BO223" s="301">
        <f t="shared" ref="BO223" si="4428">+BP223/$I223</f>
        <v>0</v>
      </c>
      <c r="BP223" s="299">
        <f t="shared" ref="BP223" si="4429">SUBTOTAL(109,BP222)</f>
        <v>0</v>
      </c>
      <c r="BQ223" s="301">
        <f t="shared" ref="BQ223" si="4430">+BR223/$I223</f>
        <v>0</v>
      </c>
      <c r="BR223" s="299">
        <f t="shared" ref="BR223" si="4431">SUBTOTAL(109,BR222)</f>
        <v>0</v>
      </c>
      <c r="BS223" s="301">
        <f t="shared" ref="BS223" si="4432">+BT223/$I223</f>
        <v>0</v>
      </c>
      <c r="BT223" s="299">
        <f t="shared" ref="BT223" si="4433">SUBTOTAL(109,BT222)</f>
        <v>0</v>
      </c>
      <c r="BU223" s="301">
        <f t="shared" ref="BU223" si="4434">+BV223/$I223</f>
        <v>0</v>
      </c>
      <c r="BV223" s="299">
        <f t="shared" ref="BV223" si="4435">SUBTOTAL(109,BV222)</f>
        <v>0</v>
      </c>
      <c r="BW223" s="301">
        <f t="shared" ref="BW223" si="4436">+BX223/$I223</f>
        <v>0</v>
      </c>
      <c r="BX223" s="299">
        <f t="shared" ref="BX223" si="4437">SUBTOTAL(109,BX222)</f>
        <v>0</v>
      </c>
      <c r="BY223" s="301">
        <f t="shared" ref="BY223" si="4438">+BZ223/$I223</f>
        <v>0</v>
      </c>
      <c r="BZ223" s="299">
        <f t="shared" ref="BZ223" si="4439">SUBTOTAL(109,BZ222)</f>
        <v>0</v>
      </c>
      <c r="CA223" s="235">
        <f>+CB223/I223</f>
        <v>1.0000000291416737</v>
      </c>
      <c r="CB223" s="234">
        <f>SUBTOTAL(109,CB222)</f>
        <v>343151.2</v>
      </c>
      <c r="CC223" s="188">
        <f t="shared" si="4042"/>
        <v>-1.0000000009313226E-2</v>
      </c>
    </row>
    <row r="224" spans="1:81" s="185" customFormat="1" ht="13.95" customHeight="1" thickBot="1">
      <c r="A224" s="395"/>
      <c r="B224" s="396"/>
      <c r="C224" s="397"/>
      <c r="D224" s="397"/>
      <c r="E224" s="395" t="s">
        <v>328</v>
      </c>
      <c r="F224" s="397"/>
      <c r="G224" s="397"/>
      <c r="H224" s="398"/>
      <c r="I224" s="356">
        <f>SUBTOTAL(109,I170:I223)</f>
        <v>5271774.2100000009</v>
      </c>
      <c r="J224" s="357"/>
      <c r="K224" s="358">
        <f>+L224/$I224</f>
        <v>0</v>
      </c>
      <c r="L224" s="356">
        <f>SUBTOTAL(109,L170:L223)</f>
        <v>0</v>
      </c>
      <c r="M224" s="358">
        <f t="shared" ref="M224" si="4440">+N224/$I224</f>
        <v>0</v>
      </c>
      <c r="N224" s="356">
        <f t="shared" ref="N224" si="4441">SUBTOTAL(109,N170:N223)</f>
        <v>0</v>
      </c>
      <c r="O224" s="358">
        <f t="shared" ref="O224" si="4442">+P224/$I224</f>
        <v>0</v>
      </c>
      <c r="P224" s="356">
        <f t="shared" ref="P224" si="4443">SUBTOTAL(109,P170:P223)</f>
        <v>0</v>
      </c>
      <c r="Q224" s="358">
        <f t="shared" ref="Q224" si="4444">+R224/$I224</f>
        <v>0</v>
      </c>
      <c r="R224" s="356">
        <f t="shared" ref="R224" si="4445">SUBTOTAL(109,R170:R223)</f>
        <v>0</v>
      </c>
      <c r="S224" s="358">
        <f t="shared" ref="S224" si="4446">+T224/$I224</f>
        <v>0</v>
      </c>
      <c r="T224" s="356">
        <f t="shared" ref="T224" si="4447">SUBTOTAL(109,T170:T223)</f>
        <v>0</v>
      </c>
      <c r="U224" s="358">
        <f t="shared" ref="U224" si="4448">+V224/$I224</f>
        <v>0</v>
      </c>
      <c r="V224" s="356">
        <f t="shared" ref="V224" si="4449">SUBTOTAL(109,V170:V223)</f>
        <v>0</v>
      </c>
      <c r="W224" s="358">
        <f t="shared" ref="W224" si="4450">+X224/$I224</f>
        <v>0</v>
      </c>
      <c r="X224" s="356">
        <f t="shared" ref="X224" si="4451">SUBTOTAL(109,X170:X223)</f>
        <v>0</v>
      </c>
      <c r="Y224" s="358">
        <f t="shared" ref="Y224" si="4452">+Z224/$I224</f>
        <v>0</v>
      </c>
      <c r="Z224" s="356">
        <f t="shared" ref="Z224" si="4453">SUBTOTAL(109,Z170:Z223)</f>
        <v>0</v>
      </c>
      <c r="AA224" s="358">
        <f t="shared" ref="AA224" si="4454">+AB224/$I224</f>
        <v>0</v>
      </c>
      <c r="AB224" s="356">
        <f t="shared" ref="AB224" si="4455">SUBTOTAL(109,AB170:AB223)</f>
        <v>0</v>
      </c>
      <c r="AC224" s="358">
        <f t="shared" ref="AC224" si="4456">+AD224/$I224</f>
        <v>0</v>
      </c>
      <c r="AD224" s="356">
        <f t="shared" ref="AD224" si="4457">SUBTOTAL(109,AD170:AD223)</f>
        <v>0</v>
      </c>
      <c r="AE224" s="358">
        <f t="shared" ref="AE224" si="4458">+AF224/$I224</f>
        <v>0</v>
      </c>
      <c r="AF224" s="356">
        <f t="shared" ref="AF224" si="4459">SUBTOTAL(109,AF170:AF223)</f>
        <v>0</v>
      </c>
      <c r="AG224" s="358">
        <f t="shared" ref="AG224" si="4460">+AH224/$I224</f>
        <v>3.0311834997956023E-2</v>
      </c>
      <c r="AH224" s="356">
        <f t="shared" ref="AH224" si="4461">SUBTOTAL(109,AH170:AH223)</f>
        <v>159797.15</v>
      </c>
      <c r="AI224" s="358">
        <f t="shared" ref="AI224" si="4462">+AJ224/$I224</f>
        <v>3.0311834997956023E-2</v>
      </c>
      <c r="AJ224" s="356">
        <f t="shared" ref="AJ224" si="4463">SUBTOTAL(109,AJ170:AJ223)</f>
        <v>159797.15</v>
      </c>
      <c r="AK224" s="358">
        <f t="shared" ref="AK224" si="4464">+AL224/$I224</f>
        <v>3.0311834997956023E-2</v>
      </c>
      <c r="AL224" s="356">
        <f t="shared" ref="AL224" si="4465">SUBTOTAL(109,AL170:AL223)</f>
        <v>159797.15</v>
      </c>
      <c r="AM224" s="358">
        <f t="shared" ref="AM224" si="4466">+AN224/$I224</f>
        <v>3.0311834997956023E-2</v>
      </c>
      <c r="AN224" s="356">
        <f t="shared" ref="AN224" si="4467">SUBTOTAL(109,AN170:AN223)</f>
        <v>159797.15</v>
      </c>
      <c r="AO224" s="358">
        <f t="shared" ref="AO224" si="4468">+AP224/$I224</f>
        <v>3.0311834997956023E-2</v>
      </c>
      <c r="AP224" s="356">
        <f t="shared" ref="AP224" si="4469">SUBTOTAL(109,AP170:AP223)</f>
        <v>159797.15</v>
      </c>
      <c r="AQ224" s="358">
        <f t="shared" ref="AQ224" si="4470">+AR224/$I224</f>
        <v>3.0311834997956023E-2</v>
      </c>
      <c r="AR224" s="356">
        <f t="shared" ref="AR224" si="4471">SUBTOTAL(109,AR170:AR223)</f>
        <v>159797.15</v>
      </c>
      <c r="AS224" s="358">
        <f t="shared" ref="AS224" si="4472">+AT224/$I224</f>
        <v>3.0311834997956023E-2</v>
      </c>
      <c r="AT224" s="356">
        <f t="shared" ref="AT224" si="4473">SUBTOTAL(109,AT170:AT223)</f>
        <v>159797.15</v>
      </c>
      <c r="AU224" s="358">
        <f t="shared" ref="AU224" si="4474">+AV224/$I224</f>
        <v>6.4880811729605525E-2</v>
      </c>
      <c r="AV224" s="356">
        <f t="shared" ref="AV224" si="4475">SUBTOTAL(109,AV170:AV223)</f>
        <v>342036.99</v>
      </c>
      <c r="AW224" s="358">
        <f t="shared" ref="AW224" si="4476">+AX224/$I224</f>
        <v>6.2241248757882575E-2</v>
      </c>
      <c r="AX224" s="356">
        <f t="shared" ref="AX224" si="4477">SUBTOTAL(109,AX170:AX223)</f>
        <v>328121.80999999994</v>
      </c>
      <c r="AY224" s="358">
        <f t="shared" ref="AY224" si="4478">+AZ224/$I224</f>
        <v>9.1495616235809901E-2</v>
      </c>
      <c r="AZ224" s="356">
        <f t="shared" ref="AZ224" si="4479">SUBTOTAL(109,AZ170:AZ223)</f>
        <v>482344.23</v>
      </c>
      <c r="BA224" s="358">
        <f t="shared" ref="BA224" si="4480">+BB224/$I224</f>
        <v>0.12555154937107973</v>
      </c>
      <c r="BB224" s="356">
        <f t="shared" ref="BB224" si="4481">SUBTOTAL(109,BB170:BB223)</f>
        <v>661879.41999999993</v>
      </c>
      <c r="BC224" s="358">
        <f t="shared" ref="BC224" si="4482">+BD224/$I224</f>
        <v>0.12039215731130484</v>
      </c>
      <c r="BD224" s="356">
        <f t="shared" ref="BD224" si="4483">SUBTOTAL(109,BD170:BD223)</f>
        <v>634680.2699999999</v>
      </c>
      <c r="BE224" s="358">
        <f t="shared" ref="BE224" si="4484">+BF224/$I224</f>
        <v>9.1872284492244952E-2</v>
      </c>
      <c r="BF224" s="356">
        <f t="shared" ref="BF224" si="4485">SUBTOTAL(109,BF170:BF223)</f>
        <v>484329.93999999994</v>
      </c>
      <c r="BG224" s="358">
        <f t="shared" ref="BG224" si="4486">+BH224/$I224</f>
        <v>8.685540612332103E-2</v>
      </c>
      <c r="BH224" s="356">
        <f t="shared" ref="BH224" si="4487">SUBTOTAL(109,BH170:BH223)</f>
        <v>457882.08999999997</v>
      </c>
      <c r="BI224" s="358">
        <f t="shared" ref="BI224" si="4488">+BJ224/$I224</f>
        <v>6.5092165622169153E-3</v>
      </c>
      <c r="BJ224" s="356">
        <f t="shared" ref="BJ224" si="4489">SUBTOTAL(109,BJ170:BJ223)</f>
        <v>34315.120000000003</v>
      </c>
      <c r="BK224" s="358">
        <f t="shared" ref="BK224" si="4490">+BL224/$I224</f>
        <v>3.0311834997956023E-2</v>
      </c>
      <c r="BL224" s="356">
        <f t="shared" ref="BL224" si="4491">SUBTOTAL(109,BL170:BL223)</f>
        <v>159797.15</v>
      </c>
      <c r="BM224" s="358">
        <f t="shared" ref="BM224" si="4492">+BN224/$I224</f>
        <v>3.0311834997956023E-2</v>
      </c>
      <c r="BN224" s="356">
        <f t="shared" ref="BN224" si="4493">SUBTOTAL(109,BN170:BN223)</f>
        <v>159797.15</v>
      </c>
      <c r="BO224" s="358">
        <f t="shared" ref="BO224" si="4494">+BP224/$I224</f>
        <v>3.0311834997956023E-2</v>
      </c>
      <c r="BP224" s="356">
        <f t="shared" ref="BP224" si="4495">SUBTOTAL(109,BP170:BP223)</f>
        <v>159797.15</v>
      </c>
      <c r="BQ224" s="358">
        <f t="shared" ref="BQ224" si="4496">+BR224/$I224</f>
        <v>2.3541683512276219E-2</v>
      </c>
      <c r="BR224" s="356">
        <f t="shared" ref="BR224" si="4497">SUBTOTAL(109,BR170:BR223)</f>
        <v>124106.44000000002</v>
      </c>
      <c r="BS224" s="358">
        <f t="shared" ref="BS224" si="4498">+BT224/$I224</f>
        <v>2.3541683512276219E-2</v>
      </c>
      <c r="BT224" s="356">
        <f t="shared" ref="BT224" si="4499">SUBTOTAL(109,BT170:BT223)</f>
        <v>124106.44000000002</v>
      </c>
      <c r="BU224" s="358">
        <f t="shared" ref="BU224" si="4500">+BV224/$I224</f>
        <v>0</v>
      </c>
      <c r="BV224" s="356">
        <f t="shared" ref="BV224" si="4501">SUBTOTAL(109,BV170:BV223)</f>
        <v>0</v>
      </c>
      <c r="BW224" s="358">
        <f t="shared" ref="BW224" si="4502">+BX224/$I224</f>
        <v>0</v>
      </c>
      <c r="BX224" s="356">
        <f t="shared" ref="BX224" si="4503">SUBTOTAL(109,BX170:BX223)</f>
        <v>0</v>
      </c>
      <c r="BY224" s="358">
        <f t="shared" ref="BY224" si="4504">+BZ224/$I224</f>
        <v>0</v>
      </c>
      <c r="BZ224" s="356">
        <f t="shared" ref="BZ224" si="4505">SUBTOTAL(109,BZ170:BZ223)</f>
        <v>0</v>
      </c>
      <c r="CA224" s="506">
        <f>+CB224/I224</f>
        <v>1.0000000075875781</v>
      </c>
      <c r="CB224" s="236">
        <f>SUBTOTAL(109,CB170:CB223)</f>
        <v>5271774.25</v>
      </c>
      <c r="CC224" s="186">
        <f t="shared" si="4042"/>
        <v>-3.9999999105930328E-2</v>
      </c>
    </row>
    <row r="225" spans="1:81" ht="16.5" customHeight="1" thickBot="1">
      <c r="A225" s="269">
        <v>5</v>
      </c>
      <c r="B225" s="622" t="s">
        <v>329</v>
      </c>
      <c r="C225" s="623"/>
      <c r="D225" s="623"/>
      <c r="E225" s="623"/>
      <c r="F225" s="423"/>
      <c r="G225" s="424"/>
      <c r="H225" s="424"/>
      <c r="I225" s="425"/>
      <c r="J225" s="275">
        <f>+I237/$I$467</f>
        <v>8.3991095005623052E-3</v>
      </c>
      <c r="K225" s="262"/>
      <c r="L225" s="263"/>
      <c r="M225" s="262"/>
      <c r="N225" s="263"/>
      <c r="O225" s="262"/>
      <c r="P225" s="263"/>
      <c r="Q225" s="262"/>
      <c r="R225" s="263"/>
      <c r="S225" s="262"/>
      <c r="T225" s="263"/>
      <c r="U225" s="262"/>
      <c r="V225" s="263"/>
      <c r="W225" s="264"/>
      <c r="X225" s="263"/>
      <c r="Y225" s="264"/>
      <c r="Z225" s="263"/>
      <c r="AA225" s="265"/>
      <c r="AB225" s="263"/>
      <c r="AC225" s="265"/>
      <c r="AD225" s="263"/>
      <c r="AE225" s="265"/>
      <c r="AF225" s="263"/>
      <c r="AG225" s="266"/>
      <c r="AH225" s="263"/>
      <c r="AI225" s="265"/>
      <c r="AJ225" s="263"/>
      <c r="AK225" s="265"/>
      <c r="AL225" s="263"/>
      <c r="AM225" s="265"/>
      <c r="AN225" s="263"/>
      <c r="AO225" s="265"/>
      <c r="AP225" s="263"/>
      <c r="AQ225" s="265"/>
      <c r="AR225" s="263"/>
      <c r="AS225" s="265"/>
      <c r="AT225" s="263"/>
      <c r="AU225" s="265"/>
      <c r="AV225" s="263"/>
      <c r="AW225" s="265"/>
      <c r="AX225" s="263"/>
      <c r="AY225" s="265"/>
      <c r="AZ225" s="263"/>
      <c r="BA225" s="265"/>
      <c r="BB225" s="263"/>
      <c r="BC225" s="265"/>
      <c r="BD225" s="263"/>
      <c r="BE225" s="264"/>
      <c r="BF225" s="263"/>
      <c r="BG225" s="265"/>
      <c r="BH225" s="263"/>
      <c r="BI225" s="264"/>
      <c r="BJ225" s="263"/>
      <c r="BK225" s="267"/>
      <c r="BL225" s="263"/>
      <c r="BM225" s="267"/>
      <c r="BN225" s="263"/>
      <c r="BO225" s="267"/>
      <c r="BP225" s="263"/>
      <c r="BQ225" s="267"/>
      <c r="BR225" s="263"/>
      <c r="BS225" s="267"/>
      <c r="BT225" s="263"/>
      <c r="BU225" s="268"/>
      <c r="BV225" s="263"/>
      <c r="BW225" s="268"/>
      <c r="BX225" s="263"/>
      <c r="BY225" s="268"/>
      <c r="BZ225" s="263"/>
      <c r="CA225" s="505">
        <f t="shared" si="4039"/>
        <v>0</v>
      </c>
      <c r="CB225" s="504">
        <f t="shared" si="4040"/>
        <v>0</v>
      </c>
      <c r="CC225" s="171">
        <f t="shared" si="4042"/>
        <v>0</v>
      </c>
    </row>
    <row r="226" spans="1:81" ht="15.6" customHeight="1">
      <c r="A226" s="363" t="s">
        <v>330</v>
      </c>
      <c r="B226" s="607" t="s">
        <v>331</v>
      </c>
      <c r="C226" s="608"/>
      <c r="D226" s="608"/>
      <c r="E226" s="608"/>
      <c r="F226" s="402"/>
      <c r="G226" s="402"/>
      <c r="H226" s="402"/>
      <c r="I226" s="403"/>
      <c r="J226" s="233"/>
      <c r="K226" s="262"/>
      <c r="L226" s="263"/>
      <c r="M226" s="262"/>
      <c r="N226" s="263"/>
      <c r="O226" s="262"/>
      <c r="P226" s="263"/>
      <c r="Q226" s="262"/>
      <c r="R226" s="263"/>
      <c r="S226" s="262"/>
      <c r="T226" s="263"/>
      <c r="U226" s="262"/>
      <c r="V226" s="263"/>
      <c r="W226" s="264"/>
      <c r="X226" s="263"/>
      <c r="Y226" s="264"/>
      <c r="Z226" s="263"/>
      <c r="AA226" s="265"/>
      <c r="AB226" s="263"/>
      <c r="AC226" s="265"/>
      <c r="AD226" s="263"/>
      <c r="AE226" s="265"/>
      <c r="AF226" s="263"/>
      <c r="AG226" s="266"/>
      <c r="AH226" s="263"/>
      <c r="AI226" s="265"/>
      <c r="AJ226" s="263"/>
      <c r="AK226" s="265"/>
      <c r="AL226" s="263"/>
      <c r="AM226" s="265"/>
      <c r="AN226" s="263"/>
      <c r="AO226" s="265"/>
      <c r="AP226" s="263"/>
      <c r="AQ226" s="265"/>
      <c r="AR226" s="263"/>
      <c r="AS226" s="265"/>
      <c r="AT226" s="263"/>
      <c r="AU226" s="265"/>
      <c r="AV226" s="263"/>
      <c r="AW226" s="265"/>
      <c r="AX226" s="263"/>
      <c r="AY226" s="265"/>
      <c r="AZ226" s="263"/>
      <c r="BA226" s="265"/>
      <c r="BB226" s="263"/>
      <c r="BC226" s="265"/>
      <c r="BD226" s="263"/>
      <c r="BE226" s="264"/>
      <c r="BF226" s="263"/>
      <c r="BG226" s="265"/>
      <c r="BH226" s="263"/>
      <c r="BI226" s="264"/>
      <c r="BJ226" s="263"/>
      <c r="BK226" s="267"/>
      <c r="BL226" s="263"/>
      <c r="BM226" s="267"/>
      <c r="BN226" s="263"/>
      <c r="BO226" s="267"/>
      <c r="BP226" s="263"/>
      <c r="BQ226" s="267"/>
      <c r="BR226" s="263"/>
      <c r="BS226" s="267"/>
      <c r="BT226" s="263"/>
      <c r="BU226" s="268"/>
      <c r="BV226" s="263"/>
      <c r="BW226" s="268"/>
      <c r="BX226" s="263"/>
      <c r="BY226" s="268"/>
      <c r="BZ226" s="263"/>
      <c r="CA226" s="505">
        <f t="shared" si="4039"/>
        <v>0</v>
      </c>
      <c r="CB226" s="504">
        <f t="shared" si="4040"/>
        <v>0</v>
      </c>
      <c r="CC226" s="171">
        <f t="shared" si="4042"/>
        <v>0</v>
      </c>
    </row>
    <row r="227" spans="1:81" ht="79.2">
      <c r="A227" s="426" t="s">
        <v>332</v>
      </c>
      <c r="B227" s="427" t="s">
        <v>468</v>
      </c>
      <c r="C227" s="407"/>
      <c r="D227" s="279">
        <v>72111</v>
      </c>
      <c r="E227" s="286" t="s">
        <v>467</v>
      </c>
      <c r="F227" s="281" t="s">
        <v>147</v>
      </c>
      <c r="G227" s="313">
        <v>3010.87</v>
      </c>
      <c r="H227" s="318">
        <v>65.180000000000007</v>
      </c>
      <c r="I227" s="284">
        <v>196248.51</v>
      </c>
      <c r="J227" s="275">
        <f>+I227/$I$467</f>
        <v>2.5219030782925545E-3</v>
      </c>
      <c r="K227" s="262"/>
      <c r="L227" s="263">
        <f t="shared" ref="L227:BZ230" si="4506">ROUND(K227*$I227,2)</f>
        <v>0</v>
      </c>
      <c r="M227" s="262"/>
      <c r="N227" s="263">
        <f t="shared" si="4506"/>
        <v>0</v>
      </c>
      <c r="O227" s="262"/>
      <c r="P227" s="263">
        <f t="shared" si="4506"/>
        <v>0</v>
      </c>
      <c r="Q227" s="262"/>
      <c r="R227" s="263">
        <f t="shared" si="4506"/>
        <v>0</v>
      </c>
      <c r="S227" s="262"/>
      <c r="T227" s="263">
        <f t="shared" si="4506"/>
        <v>0</v>
      </c>
      <c r="U227" s="262"/>
      <c r="V227" s="263">
        <f t="shared" si="4506"/>
        <v>0</v>
      </c>
      <c r="W227" s="264"/>
      <c r="X227" s="263">
        <f t="shared" si="4506"/>
        <v>0</v>
      </c>
      <c r="Y227" s="264"/>
      <c r="Z227" s="263">
        <f t="shared" si="4506"/>
        <v>0</v>
      </c>
      <c r="AA227" s="265"/>
      <c r="AB227" s="263">
        <f t="shared" si="4506"/>
        <v>0</v>
      </c>
      <c r="AC227" s="265"/>
      <c r="AD227" s="263">
        <f t="shared" si="4506"/>
        <v>0</v>
      </c>
      <c r="AE227" s="265"/>
      <c r="AF227" s="263">
        <f t="shared" si="4506"/>
        <v>0</v>
      </c>
      <c r="AG227" s="266"/>
      <c r="AH227" s="263">
        <f t="shared" si="4506"/>
        <v>0</v>
      </c>
      <c r="AI227" s="265"/>
      <c r="AJ227" s="263">
        <f t="shared" si="4506"/>
        <v>0</v>
      </c>
      <c r="AK227" s="265"/>
      <c r="AL227" s="263">
        <f t="shared" si="4506"/>
        <v>0</v>
      </c>
      <c r="AM227" s="265"/>
      <c r="AN227" s="263">
        <f t="shared" si="4506"/>
        <v>0</v>
      </c>
      <c r="AO227" s="265"/>
      <c r="AP227" s="263">
        <f t="shared" si="4506"/>
        <v>0</v>
      </c>
      <c r="AQ227" s="383">
        <v>0.7</v>
      </c>
      <c r="AR227" s="263">
        <f t="shared" si="4506"/>
        <v>137373.96</v>
      </c>
      <c r="AS227" s="383">
        <v>0.3</v>
      </c>
      <c r="AT227" s="263">
        <f t="shared" si="4506"/>
        <v>58874.55</v>
      </c>
      <c r="AU227" s="265"/>
      <c r="AV227" s="263">
        <f t="shared" si="4506"/>
        <v>0</v>
      </c>
      <c r="AW227" s="265"/>
      <c r="AX227" s="263">
        <f t="shared" si="4506"/>
        <v>0</v>
      </c>
      <c r="AY227" s="265"/>
      <c r="AZ227" s="263">
        <f t="shared" si="4506"/>
        <v>0</v>
      </c>
      <c r="BA227" s="265"/>
      <c r="BB227" s="263">
        <f t="shared" si="4506"/>
        <v>0</v>
      </c>
      <c r="BC227" s="265"/>
      <c r="BD227" s="263">
        <f t="shared" si="4506"/>
        <v>0</v>
      </c>
      <c r="BE227" s="264"/>
      <c r="BF227" s="263">
        <f t="shared" si="4506"/>
        <v>0</v>
      </c>
      <c r="BG227" s="265"/>
      <c r="BH227" s="263">
        <f t="shared" si="4506"/>
        <v>0</v>
      </c>
      <c r="BI227" s="264"/>
      <c r="BJ227" s="263">
        <f t="shared" si="4506"/>
        <v>0</v>
      </c>
      <c r="BK227" s="267"/>
      <c r="BL227" s="263">
        <f t="shared" si="4506"/>
        <v>0</v>
      </c>
      <c r="BM227" s="267"/>
      <c r="BN227" s="263">
        <f t="shared" si="4506"/>
        <v>0</v>
      </c>
      <c r="BO227" s="267"/>
      <c r="BP227" s="263">
        <f t="shared" si="4506"/>
        <v>0</v>
      </c>
      <c r="BQ227" s="267"/>
      <c r="BR227" s="263">
        <f t="shared" si="4506"/>
        <v>0</v>
      </c>
      <c r="BS227" s="267"/>
      <c r="BT227" s="263">
        <f t="shared" si="4506"/>
        <v>0</v>
      </c>
      <c r="BU227" s="268"/>
      <c r="BV227" s="263">
        <f t="shared" si="4506"/>
        <v>0</v>
      </c>
      <c r="BW227" s="268"/>
      <c r="BX227" s="263">
        <f t="shared" si="4506"/>
        <v>0</v>
      </c>
      <c r="BY227" s="268"/>
      <c r="BZ227" s="263">
        <f t="shared" si="4506"/>
        <v>0</v>
      </c>
      <c r="CA227" s="505">
        <f t="shared" si="4039"/>
        <v>1</v>
      </c>
      <c r="CB227" s="504">
        <f t="shared" si="4040"/>
        <v>196248.51</v>
      </c>
      <c r="CC227" s="171">
        <f t="shared" si="4042"/>
        <v>0</v>
      </c>
    </row>
    <row r="228" spans="1:81" ht="26.4">
      <c r="A228" s="426" t="s">
        <v>333</v>
      </c>
      <c r="B228" s="427" t="s">
        <v>162</v>
      </c>
      <c r="C228" s="407"/>
      <c r="D228" s="279" t="s">
        <v>334</v>
      </c>
      <c r="E228" s="286" t="s">
        <v>335</v>
      </c>
      <c r="F228" s="281" t="s">
        <v>147</v>
      </c>
      <c r="G228" s="313">
        <v>3010.87</v>
      </c>
      <c r="H228" s="318">
        <v>13.56</v>
      </c>
      <c r="I228" s="284">
        <v>40827.4</v>
      </c>
      <c r="J228" s="275">
        <f>+I228/$I$467</f>
        <v>5.2465491706755606E-4</v>
      </c>
      <c r="K228" s="262"/>
      <c r="L228" s="263">
        <f t="shared" si="4506"/>
        <v>0</v>
      </c>
      <c r="M228" s="262"/>
      <c r="N228" s="263">
        <f t="shared" si="4506"/>
        <v>0</v>
      </c>
      <c r="O228" s="262"/>
      <c r="P228" s="263">
        <f t="shared" si="4506"/>
        <v>0</v>
      </c>
      <c r="Q228" s="262"/>
      <c r="R228" s="263">
        <f t="shared" si="4506"/>
        <v>0</v>
      </c>
      <c r="S228" s="262"/>
      <c r="T228" s="263">
        <f t="shared" si="4506"/>
        <v>0</v>
      </c>
      <c r="U228" s="262"/>
      <c r="V228" s="263">
        <f t="shared" si="4506"/>
        <v>0</v>
      </c>
      <c r="W228" s="264"/>
      <c r="X228" s="263">
        <f t="shared" si="4506"/>
        <v>0</v>
      </c>
      <c r="Y228" s="264"/>
      <c r="Z228" s="263">
        <f t="shared" si="4506"/>
        <v>0</v>
      </c>
      <c r="AA228" s="265"/>
      <c r="AB228" s="263">
        <f t="shared" si="4506"/>
        <v>0</v>
      </c>
      <c r="AC228" s="265"/>
      <c r="AD228" s="263">
        <f t="shared" si="4506"/>
        <v>0</v>
      </c>
      <c r="AE228" s="265"/>
      <c r="AF228" s="263">
        <f t="shared" si="4506"/>
        <v>0</v>
      </c>
      <c r="AG228" s="266"/>
      <c r="AH228" s="263">
        <f t="shared" si="4506"/>
        <v>0</v>
      </c>
      <c r="AI228" s="265"/>
      <c r="AJ228" s="263">
        <f t="shared" si="4506"/>
        <v>0</v>
      </c>
      <c r="AK228" s="265"/>
      <c r="AL228" s="263">
        <f t="shared" si="4506"/>
        <v>0</v>
      </c>
      <c r="AM228" s="265"/>
      <c r="AN228" s="263">
        <f t="shared" si="4506"/>
        <v>0</v>
      </c>
      <c r="AO228" s="265"/>
      <c r="AP228" s="263">
        <f t="shared" si="4506"/>
        <v>0</v>
      </c>
      <c r="AQ228" s="383">
        <v>0.7</v>
      </c>
      <c r="AR228" s="263">
        <f t="shared" si="4506"/>
        <v>28579.18</v>
      </c>
      <c r="AS228" s="383">
        <v>0.3</v>
      </c>
      <c r="AT228" s="263">
        <f t="shared" si="4506"/>
        <v>12248.22</v>
      </c>
      <c r="AU228" s="265"/>
      <c r="AV228" s="263">
        <f t="shared" si="4506"/>
        <v>0</v>
      </c>
      <c r="AW228" s="265"/>
      <c r="AX228" s="263">
        <f t="shared" si="4506"/>
        <v>0</v>
      </c>
      <c r="AY228" s="265"/>
      <c r="AZ228" s="263">
        <f t="shared" si="4506"/>
        <v>0</v>
      </c>
      <c r="BA228" s="265"/>
      <c r="BB228" s="263">
        <f t="shared" si="4506"/>
        <v>0</v>
      </c>
      <c r="BC228" s="265"/>
      <c r="BD228" s="263">
        <f t="shared" si="4506"/>
        <v>0</v>
      </c>
      <c r="BE228" s="264"/>
      <c r="BF228" s="263">
        <f t="shared" si="4506"/>
        <v>0</v>
      </c>
      <c r="BG228" s="265"/>
      <c r="BH228" s="263">
        <f t="shared" si="4506"/>
        <v>0</v>
      </c>
      <c r="BI228" s="264"/>
      <c r="BJ228" s="263">
        <f t="shared" si="4506"/>
        <v>0</v>
      </c>
      <c r="BK228" s="267"/>
      <c r="BL228" s="263">
        <f t="shared" si="4506"/>
        <v>0</v>
      </c>
      <c r="BM228" s="267"/>
      <c r="BN228" s="263">
        <f t="shared" si="4506"/>
        <v>0</v>
      </c>
      <c r="BO228" s="267"/>
      <c r="BP228" s="263">
        <f t="shared" si="4506"/>
        <v>0</v>
      </c>
      <c r="BQ228" s="267"/>
      <c r="BR228" s="263">
        <f t="shared" si="4506"/>
        <v>0</v>
      </c>
      <c r="BS228" s="267"/>
      <c r="BT228" s="263">
        <f t="shared" si="4506"/>
        <v>0</v>
      </c>
      <c r="BU228" s="268"/>
      <c r="BV228" s="263">
        <f t="shared" si="4506"/>
        <v>0</v>
      </c>
      <c r="BW228" s="268"/>
      <c r="BX228" s="263">
        <f t="shared" si="4506"/>
        <v>0</v>
      </c>
      <c r="BY228" s="268"/>
      <c r="BZ228" s="263">
        <f t="shared" si="4506"/>
        <v>0</v>
      </c>
      <c r="CA228" s="505">
        <f t="shared" si="4039"/>
        <v>1</v>
      </c>
      <c r="CB228" s="504">
        <f t="shared" si="4040"/>
        <v>40827.4</v>
      </c>
      <c r="CC228" s="171">
        <f t="shared" si="4042"/>
        <v>0</v>
      </c>
    </row>
    <row r="229" spans="1:81" ht="52.8">
      <c r="A229" s="426" t="s">
        <v>336</v>
      </c>
      <c r="B229" s="427" t="s">
        <v>162</v>
      </c>
      <c r="C229" s="407"/>
      <c r="D229" s="279" t="s">
        <v>337</v>
      </c>
      <c r="E229" s="286" t="s">
        <v>338</v>
      </c>
      <c r="F229" s="281" t="s">
        <v>147</v>
      </c>
      <c r="G229" s="313">
        <v>3010.87</v>
      </c>
      <c r="H229" s="318">
        <v>18.04</v>
      </c>
      <c r="I229" s="284">
        <v>54316.09</v>
      </c>
      <c r="J229" s="275">
        <f>+I229/$I$467</f>
        <v>6.9799212524882567E-4</v>
      </c>
      <c r="K229" s="262"/>
      <c r="L229" s="263">
        <f t="shared" si="4506"/>
        <v>0</v>
      </c>
      <c r="M229" s="262"/>
      <c r="N229" s="263">
        <f t="shared" si="4506"/>
        <v>0</v>
      </c>
      <c r="O229" s="262"/>
      <c r="P229" s="263">
        <f t="shared" si="4506"/>
        <v>0</v>
      </c>
      <c r="Q229" s="262"/>
      <c r="R229" s="263">
        <f t="shared" si="4506"/>
        <v>0</v>
      </c>
      <c r="S229" s="262"/>
      <c r="T229" s="263">
        <f t="shared" si="4506"/>
        <v>0</v>
      </c>
      <c r="U229" s="262"/>
      <c r="V229" s="263">
        <f t="shared" si="4506"/>
        <v>0</v>
      </c>
      <c r="W229" s="264"/>
      <c r="X229" s="263">
        <f t="shared" si="4506"/>
        <v>0</v>
      </c>
      <c r="Y229" s="264"/>
      <c r="Z229" s="263">
        <f t="shared" si="4506"/>
        <v>0</v>
      </c>
      <c r="AA229" s="265"/>
      <c r="AB229" s="263">
        <f t="shared" si="4506"/>
        <v>0</v>
      </c>
      <c r="AC229" s="265"/>
      <c r="AD229" s="263">
        <f t="shared" si="4506"/>
        <v>0</v>
      </c>
      <c r="AE229" s="265"/>
      <c r="AF229" s="263">
        <f t="shared" si="4506"/>
        <v>0</v>
      </c>
      <c r="AG229" s="266"/>
      <c r="AH229" s="263">
        <f t="shared" si="4506"/>
        <v>0</v>
      </c>
      <c r="AI229" s="265"/>
      <c r="AJ229" s="263">
        <f t="shared" si="4506"/>
        <v>0</v>
      </c>
      <c r="AK229" s="265"/>
      <c r="AL229" s="263">
        <f t="shared" si="4506"/>
        <v>0</v>
      </c>
      <c r="AM229" s="265"/>
      <c r="AN229" s="263">
        <f t="shared" si="4506"/>
        <v>0</v>
      </c>
      <c r="AO229" s="265"/>
      <c r="AP229" s="263">
        <f t="shared" si="4506"/>
        <v>0</v>
      </c>
      <c r="AQ229" s="383">
        <v>0.7</v>
      </c>
      <c r="AR229" s="263">
        <f t="shared" si="4506"/>
        <v>38021.26</v>
      </c>
      <c r="AS229" s="383">
        <v>0.3</v>
      </c>
      <c r="AT229" s="263">
        <f t="shared" si="4506"/>
        <v>16294.83</v>
      </c>
      <c r="AU229" s="265"/>
      <c r="AV229" s="263">
        <f t="shared" si="4506"/>
        <v>0</v>
      </c>
      <c r="AW229" s="265"/>
      <c r="AX229" s="263">
        <f t="shared" si="4506"/>
        <v>0</v>
      </c>
      <c r="AY229" s="265"/>
      <c r="AZ229" s="263">
        <f t="shared" si="4506"/>
        <v>0</v>
      </c>
      <c r="BA229" s="265"/>
      <c r="BB229" s="263">
        <f t="shared" si="4506"/>
        <v>0</v>
      </c>
      <c r="BC229" s="265"/>
      <c r="BD229" s="263">
        <f t="shared" si="4506"/>
        <v>0</v>
      </c>
      <c r="BE229" s="264"/>
      <c r="BF229" s="263">
        <f t="shared" si="4506"/>
        <v>0</v>
      </c>
      <c r="BG229" s="265"/>
      <c r="BH229" s="263">
        <f t="shared" si="4506"/>
        <v>0</v>
      </c>
      <c r="BI229" s="264"/>
      <c r="BJ229" s="263">
        <f t="shared" si="4506"/>
        <v>0</v>
      </c>
      <c r="BK229" s="267"/>
      <c r="BL229" s="263">
        <f t="shared" si="4506"/>
        <v>0</v>
      </c>
      <c r="BM229" s="267"/>
      <c r="BN229" s="263">
        <f t="shared" si="4506"/>
        <v>0</v>
      </c>
      <c r="BO229" s="267"/>
      <c r="BP229" s="263">
        <f t="shared" si="4506"/>
        <v>0</v>
      </c>
      <c r="BQ229" s="267"/>
      <c r="BR229" s="263">
        <f t="shared" si="4506"/>
        <v>0</v>
      </c>
      <c r="BS229" s="267"/>
      <c r="BT229" s="263">
        <f t="shared" si="4506"/>
        <v>0</v>
      </c>
      <c r="BU229" s="268"/>
      <c r="BV229" s="263">
        <f t="shared" si="4506"/>
        <v>0</v>
      </c>
      <c r="BW229" s="268"/>
      <c r="BX229" s="263">
        <f t="shared" si="4506"/>
        <v>0</v>
      </c>
      <c r="BY229" s="268"/>
      <c r="BZ229" s="263">
        <f t="shared" si="4506"/>
        <v>0</v>
      </c>
      <c r="CA229" s="505">
        <f t="shared" si="4039"/>
        <v>1</v>
      </c>
      <c r="CB229" s="504">
        <f t="shared" si="4040"/>
        <v>54316.090000000004</v>
      </c>
      <c r="CC229" s="171">
        <f t="shared" si="4042"/>
        <v>0</v>
      </c>
    </row>
    <row r="230" spans="1:81" ht="26.4">
      <c r="A230" s="426" t="s">
        <v>339</v>
      </c>
      <c r="B230" s="280" t="s">
        <v>162</v>
      </c>
      <c r="C230" s="407"/>
      <c r="D230" s="279">
        <v>94216</v>
      </c>
      <c r="E230" s="286" t="s">
        <v>933</v>
      </c>
      <c r="F230" s="281" t="s">
        <v>186</v>
      </c>
      <c r="G230" s="313">
        <v>3010.87</v>
      </c>
      <c r="H230" s="318">
        <v>97.25</v>
      </c>
      <c r="I230" s="284">
        <v>292807.11</v>
      </c>
      <c r="J230" s="275">
        <f>+I230/$I$467</f>
        <v>3.7627350753131656E-3</v>
      </c>
      <c r="K230" s="262"/>
      <c r="L230" s="263">
        <f t="shared" si="4506"/>
        <v>0</v>
      </c>
      <c r="M230" s="262"/>
      <c r="N230" s="263">
        <f t="shared" si="4506"/>
        <v>0</v>
      </c>
      <c r="O230" s="262"/>
      <c r="P230" s="263">
        <f t="shared" si="4506"/>
        <v>0</v>
      </c>
      <c r="Q230" s="262"/>
      <c r="R230" s="263">
        <f t="shared" si="4506"/>
        <v>0</v>
      </c>
      <c r="S230" s="262"/>
      <c r="T230" s="263">
        <f t="shared" si="4506"/>
        <v>0</v>
      </c>
      <c r="U230" s="262"/>
      <c r="V230" s="263">
        <f t="shared" si="4506"/>
        <v>0</v>
      </c>
      <c r="W230" s="264"/>
      <c r="X230" s="263">
        <f t="shared" si="4506"/>
        <v>0</v>
      </c>
      <c r="Y230" s="264"/>
      <c r="Z230" s="263">
        <f t="shared" si="4506"/>
        <v>0</v>
      </c>
      <c r="AA230" s="265"/>
      <c r="AB230" s="263">
        <f t="shared" si="4506"/>
        <v>0</v>
      </c>
      <c r="AC230" s="265"/>
      <c r="AD230" s="263">
        <f t="shared" si="4506"/>
        <v>0</v>
      </c>
      <c r="AE230" s="265"/>
      <c r="AF230" s="263">
        <f t="shared" si="4506"/>
        <v>0</v>
      </c>
      <c r="AG230" s="266"/>
      <c r="AH230" s="263">
        <f t="shared" si="4506"/>
        <v>0</v>
      </c>
      <c r="AI230" s="265"/>
      <c r="AJ230" s="263">
        <f t="shared" si="4506"/>
        <v>0</v>
      </c>
      <c r="AK230" s="265"/>
      <c r="AL230" s="263">
        <f t="shared" si="4506"/>
        <v>0</v>
      </c>
      <c r="AM230" s="265"/>
      <c r="AN230" s="263">
        <f t="shared" si="4506"/>
        <v>0</v>
      </c>
      <c r="AO230" s="265"/>
      <c r="AP230" s="263">
        <f t="shared" si="4506"/>
        <v>0</v>
      </c>
      <c r="AQ230" s="383">
        <v>0.7</v>
      </c>
      <c r="AR230" s="263">
        <f t="shared" si="4506"/>
        <v>204964.98</v>
      </c>
      <c r="AS230" s="383">
        <v>0.3</v>
      </c>
      <c r="AT230" s="263">
        <f t="shared" si="4506"/>
        <v>87842.13</v>
      </c>
      <c r="AU230" s="265"/>
      <c r="AV230" s="263">
        <f t="shared" si="4506"/>
        <v>0</v>
      </c>
      <c r="AW230" s="265"/>
      <c r="AX230" s="263">
        <f t="shared" si="4506"/>
        <v>0</v>
      </c>
      <c r="AY230" s="265"/>
      <c r="AZ230" s="263">
        <f t="shared" si="4506"/>
        <v>0</v>
      </c>
      <c r="BA230" s="265"/>
      <c r="BB230" s="263">
        <f t="shared" si="4506"/>
        <v>0</v>
      </c>
      <c r="BC230" s="265"/>
      <c r="BD230" s="263">
        <f t="shared" si="4506"/>
        <v>0</v>
      </c>
      <c r="BE230" s="264"/>
      <c r="BF230" s="263">
        <f t="shared" si="4506"/>
        <v>0</v>
      </c>
      <c r="BG230" s="265"/>
      <c r="BH230" s="263">
        <f t="shared" si="4506"/>
        <v>0</v>
      </c>
      <c r="BI230" s="264"/>
      <c r="BJ230" s="263">
        <f t="shared" si="4506"/>
        <v>0</v>
      </c>
      <c r="BK230" s="267"/>
      <c r="BL230" s="263">
        <f t="shared" si="4506"/>
        <v>0</v>
      </c>
      <c r="BM230" s="267"/>
      <c r="BN230" s="263">
        <f t="shared" si="4506"/>
        <v>0</v>
      </c>
      <c r="BO230" s="267"/>
      <c r="BP230" s="263">
        <f t="shared" si="4506"/>
        <v>0</v>
      </c>
      <c r="BQ230" s="267"/>
      <c r="BR230" s="263">
        <f t="shared" si="4506"/>
        <v>0</v>
      </c>
      <c r="BS230" s="267"/>
      <c r="BT230" s="263">
        <f t="shared" si="4506"/>
        <v>0</v>
      </c>
      <c r="BU230" s="268"/>
      <c r="BV230" s="263">
        <f t="shared" si="4506"/>
        <v>0</v>
      </c>
      <c r="BW230" s="268"/>
      <c r="BX230" s="263">
        <f t="shared" si="4506"/>
        <v>0</v>
      </c>
      <c r="BY230" s="268"/>
      <c r="BZ230" s="263">
        <f t="shared" si="4506"/>
        <v>0</v>
      </c>
      <c r="CA230" s="505">
        <f t="shared" si="4039"/>
        <v>1</v>
      </c>
      <c r="CB230" s="504">
        <f t="shared" si="4040"/>
        <v>292807.11</v>
      </c>
      <c r="CC230" s="171">
        <f t="shared" si="4042"/>
        <v>0</v>
      </c>
    </row>
    <row r="231" spans="1:81" s="187" customFormat="1" ht="15.6" customHeight="1">
      <c r="A231" s="295"/>
      <c r="B231" s="296"/>
      <c r="C231" s="297"/>
      <c r="D231" s="297"/>
      <c r="E231" s="295" t="s">
        <v>340</v>
      </c>
      <c r="F231" s="297"/>
      <c r="G231" s="297"/>
      <c r="H231" s="298"/>
      <c r="I231" s="299">
        <f>SUBTOTAL(109,I227:I230)</f>
        <v>584199.11</v>
      </c>
      <c r="J231" s="320"/>
      <c r="K231" s="301">
        <f>+L231/$I231</f>
        <v>0</v>
      </c>
      <c r="L231" s="299">
        <f>SUBTOTAL(109,L227:L230)</f>
        <v>0</v>
      </c>
      <c r="M231" s="301">
        <f t="shared" ref="M231" si="4507">+N231/$I231</f>
        <v>0</v>
      </c>
      <c r="N231" s="299">
        <f t="shared" ref="N231" si="4508">SUBTOTAL(109,N227:N230)</f>
        <v>0</v>
      </c>
      <c r="O231" s="301">
        <f t="shared" ref="O231" si="4509">+P231/$I231</f>
        <v>0</v>
      </c>
      <c r="P231" s="299">
        <f t="shared" ref="P231" si="4510">SUBTOTAL(109,P227:P230)</f>
        <v>0</v>
      </c>
      <c r="Q231" s="301">
        <f t="shared" ref="Q231" si="4511">+R231/$I231</f>
        <v>0</v>
      </c>
      <c r="R231" s="299">
        <f t="shared" ref="R231" si="4512">SUBTOTAL(109,R227:R230)</f>
        <v>0</v>
      </c>
      <c r="S231" s="301">
        <f t="shared" ref="S231" si="4513">+T231/$I231</f>
        <v>0</v>
      </c>
      <c r="T231" s="299">
        <f t="shared" ref="T231" si="4514">SUBTOTAL(109,T227:T230)</f>
        <v>0</v>
      </c>
      <c r="U231" s="301">
        <f t="shared" ref="U231" si="4515">+V231/$I231</f>
        <v>0</v>
      </c>
      <c r="V231" s="299">
        <f t="shared" ref="V231" si="4516">SUBTOTAL(109,V227:V230)</f>
        <v>0</v>
      </c>
      <c r="W231" s="301">
        <f t="shared" ref="W231" si="4517">+X231/$I231</f>
        <v>0</v>
      </c>
      <c r="X231" s="299">
        <f t="shared" ref="X231" si="4518">SUBTOTAL(109,X227:X230)</f>
        <v>0</v>
      </c>
      <c r="Y231" s="301">
        <f t="shared" ref="Y231" si="4519">+Z231/$I231</f>
        <v>0</v>
      </c>
      <c r="Z231" s="299">
        <f t="shared" ref="Z231" si="4520">SUBTOTAL(109,Z227:Z230)</f>
        <v>0</v>
      </c>
      <c r="AA231" s="301">
        <f t="shared" ref="AA231" si="4521">+AB231/$I231</f>
        <v>0</v>
      </c>
      <c r="AB231" s="299">
        <f t="shared" ref="AB231" si="4522">SUBTOTAL(109,AB227:AB230)</f>
        <v>0</v>
      </c>
      <c r="AC231" s="301">
        <f t="shared" ref="AC231" si="4523">+AD231/$I231</f>
        <v>0</v>
      </c>
      <c r="AD231" s="299">
        <f t="shared" ref="AD231" si="4524">SUBTOTAL(109,AD227:AD230)</f>
        <v>0</v>
      </c>
      <c r="AE231" s="301">
        <f t="shared" ref="AE231" si="4525">+AF231/$I231</f>
        <v>0</v>
      </c>
      <c r="AF231" s="299">
        <f t="shared" ref="AF231" si="4526">SUBTOTAL(109,AF227:AF230)</f>
        <v>0</v>
      </c>
      <c r="AG231" s="301">
        <f t="shared" ref="AG231" si="4527">+AH231/$I231</f>
        <v>0</v>
      </c>
      <c r="AH231" s="299">
        <f t="shared" ref="AH231" si="4528">SUBTOTAL(109,AH227:AH230)</f>
        <v>0</v>
      </c>
      <c r="AI231" s="301">
        <f t="shared" ref="AI231" si="4529">+AJ231/$I231</f>
        <v>0</v>
      </c>
      <c r="AJ231" s="299">
        <f t="shared" ref="AJ231" si="4530">SUBTOTAL(109,AJ227:AJ230)</f>
        <v>0</v>
      </c>
      <c r="AK231" s="301">
        <f t="shared" ref="AK231" si="4531">+AL231/$I231</f>
        <v>0</v>
      </c>
      <c r="AL231" s="299">
        <f t="shared" ref="AL231" si="4532">SUBTOTAL(109,AL227:AL230)</f>
        <v>0</v>
      </c>
      <c r="AM231" s="301">
        <f t="shared" ref="AM231" si="4533">+AN231/$I231</f>
        <v>0</v>
      </c>
      <c r="AN231" s="299">
        <f t="shared" ref="AN231" si="4534">SUBTOTAL(109,AN227:AN230)</f>
        <v>0</v>
      </c>
      <c r="AO231" s="301">
        <f t="shared" ref="AO231" si="4535">+AP231/$I231</f>
        <v>0</v>
      </c>
      <c r="AP231" s="299">
        <f t="shared" ref="AP231" si="4536">SUBTOTAL(109,AP227:AP230)</f>
        <v>0</v>
      </c>
      <c r="AQ231" s="301">
        <f t="shared" ref="AQ231" si="4537">+AR231/$I231</f>
        <v>0.70000000513523553</v>
      </c>
      <c r="AR231" s="299">
        <f t="shared" ref="AR231" si="4538">SUBTOTAL(109,AR227:AR230)</f>
        <v>408939.38</v>
      </c>
      <c r="AS231" s="301">
        <f t="shared" ref="AS231" si="4539">+AT231/$I231</f>
        <v>0.29999999486476453</v>
      </c>
      <c r="AT231" s="299">
        <f t="shared" ref="AT231" si="4540">SUBTOTAL(109,AT227:AT230)</f>
        <v>175259.73</v>
      </c>
      <c r="AU231" s="301">
        <f t="shared" ref="AU231" si="4541">+AV231/$I231</f>
        <v>0</v>
      </c>
      <c r="AV231" s="299">
        <f t="shared" ref="AV231" si="4542">SUBTOTAL(109,AV227:AV230)</f>
        <v>0</v>
      </c>
      <c r="AW231" s="301">
        <f t="shared" ref="AW231" si="4543">+AX231/$I231</f>
        <v>0</v>
      </c>
      <c r="AX231" s="299">
        <f t="shared" ref="AX231" si="4544">SUBTOTAL(109,AX227:AX230)</f>
        <v>0</v>
      </c>
      <c r="AY231" s="301">
        <f t="shared" ref="AY231" si="4545">+AZ231/$I231</f>
        <v>0</v>
      </c>
      <c r="AZ231" s="299">
        <f t="shared" ref="AZ231" si="4546">SUBTOTAL(109,AZ227:AZ230)</f>
        <v>0</v>
      </c>
      <c r="BA231" s="301">
        <f t="shared" ref="BA231" si="4547">+BB231/$I231</f>
        <v>0</v>
      </c>
      <c r="BB231" s="299">
        <f t="shared" ref="BB231" si="4548">SUBTOTAL(109,BB227:BB230)</f>
        <v>0</v>
      </c>
      <c r="BC231" s="301">
        <f t="shared" ref="BC231" si="4549">+BD231/$I231</f>
        <v>0</v>
      </c>
      <c r="BD231" s="299">
        <f t="shared" ref="BD231" si="4550">SUBTOTAL(109,BD227:BD230)</f>
        <v>0</v>
      </c>
      <c r="BE231" s="301">
        <f t="shared" ref="BE231" si="4551">+BF231/$I231</f>
        <v>0</v>
      </c>
      <c r="BF231" s="299">
        <f t="shared" ref="BF231" si="4552">SUBTOTAL(109,BF227:BF230)</f>
        <v>0</v>
      </c>
      <c r="BG231" s="301">
        <f t="shared" ref="BG231" si="4553">+BH231/$I231</f>
        <v>0</v>
      </c>
      <c r="BH231" s="299">
        <f t="shared" ref="BH231" si="4554">SUBTOTAL(109,BH227:BH230)</f>
        <v>0</v>
      </c>
      <c r="BI231" s="301">
        <f t="shared" ref="BI231" si="4555">+BJ231/$I231</f>
        <v>0</v>
      </c>
      <c r="BJ231" s="299">
        <f t="shared" ref="BJ231" si="4556">SUBTOTAL(109,BJ227:BJ230)</f>
        <v>0</v>
      </c>
      <c r="BK231" s="301">
        <f t="shared" ref="BK231" si="4557">+BL231/$I231</f>
        <v>0</v>
      </c>
      <c r="BL231" s="299">
        <f t="shared" ref="BL231" si="4558">SUBTOTAL(109,BL227:BL230)</f>
        <v>0</v>
      </c>
      <c r="BM231" s="301">
        <f t="shared" ref="BM231" si="4559">+BN231/$I231</f>
        <v>0</v>
      </c>
      <c r="BN231" s="299">
        <f t="shared" ref="BN231" si="4560">SUBTOTAL(109,BN227:BN230)</f>
        <v>0</v>
      </c>
      <c r="BO231" s="301">
        <f t="shared" ref="BO231" si="4561">+BP231/$I231</f>
        <v>0</v>
      </c>
      <c r="BP231" s="299">
        <f t="shared" ref="BP231" si="4562">SUBTOTAL(109,BP227:BP230)</f>
        <v>0</v>
      </c>
      <c r="BQ231" s="301">
        <f t="shared" ref="BQ231" si="4563">+BR231/$I231</f>
        <v>0</v>
      </c>
      <c r="BR231" s="299">
        <f t="shared" ref="BR231" si="4564">SUBTOTAL(109,BR227:BR230)</f>
        <v>0</v>
      </c>
      <c r="BS231" s="301">
        <f t="shared" ref="BS231" si="4565">+BT231/$I231</f>
        <v>0</v>
      </c>
      <c r="BT231" s="299">
        <f t="shared" ref="BT231" si="4566">SUBTOTAL(109,BT227:BT230)</f>
        <v>0</v>
      </c>
      <c r="BU231" s="301">
        <f t="shared" ref="BU231" si="4567">+BV231/$I231</f>
        <v>0</v>
      </c>
      <c r="BV231" s="299">
        <f t="shared" ref="BV231" si="4568">SUBTOTAL(109,BV227:BV230)</f>
        <v>0</v>
      </c>
      <c r="BW231" s="301">
        <f t="shared" ref="BW231" si="4569">+BX231/$I231</f>
        <v>0</v>
      </c>
      <c r="BX231" s="299">
        <f t="shared" ref="BX231" si="4570">SUBTOTAL(109,BX227:BX230)</f>
        <v>0</v>
      </c>
      <c r="BY231" s="301">
        <f t="shared" ref="BY231" si="4571">+BZ231/$I231</f>
        <v>0</v>
      </c>
      <c r="BZ231" s="299">
        <f t="shared" ref="BZ231" si="4572">SUBTOTAL(109,BZ227:BZ230)</f>
        <v>0</v>
      </c>
      <c r="CA231" s="235">
        <f>+CB231/I231</f>
        <v>1</v>
      </c>
      <c r="CB231" s="234">
        <f>SUBTOTAL(109,CB227:CB230)</f>
        <v>584199.11</v>
      </c>
      <c r="CC231" s="188">
        <f t="shared" si="4042"/>
        <v>0</v>
      </c>
    </row>
    <row r="232" spans="1:81" ht="13.2">
      <c r="A232" s="321" t="s">
        <v>341</v>
      </c>
      <c r="B232" s="616" t="s">
        <v>342</v>
      </c>
      <c r="C232" s="617"/>
      <c r="D232" s="617"/>
      <c r="E232" s="617"/>
      <c r="F232" s="322"/>
      <c r="G232" s="322"/>
      <c r="H232" s="322"/>
      <c r="I232" s="323"/>
      <c r="J232" s="233"/>
      <c r="K232" s="262"/>
      <c r="L232" s="263"/>
      <c r="M232" s="262"/>
      <c r="N232" s="263"/>
      <c r="O232" s="262"/>
      <c r="P232" s="263"/>
      <c r="Q232" s="262"/>
      <c r="R232" s="263"/>
      <c r="S232" s="262"/>
      <c r="T232" s="263"/>
      <c r="U232" s="262"/>
      <c r="V232" s="263"/>
      <c r="W232" s="264"/>
      <c r="X232" s="263"/>
      <c r="Y232" s="264"/>
      <c r="Z232" s="263"/>
      <c r="AA232" s="265"/>
      <c r="AB232" s="263"/>
      <c r="AC232" s="265"/>
      <c r="AD232" s="263"/>
      <c r="AE232" s="265"/>
      <c r="AF232" s="263"/>
      <c r="AG232" s="266"/>
      <c r="AH232" s="263"/>
      <c r="AI232" s="265"/>
      <c r="AJ232" s="263"/>
      <c r="AK232" s="265"/>
      <c r="AL232" s="263"/>
      <c r="AM232" s="265"/>
      <c r="AN232" s="263"/>
      <c r="AO232" s="265"/>
      <c r="AP232" s="263"/>
      <c r="AQ232" s="265"/>
      <c r="AR232" s="263"/>
      <c r="AS232" s="265"/>
      <c r="AT232" s="263"/>
      <c r="AU232" s="265"/>
      <c r="AV232" s="263"/>
      <c r="AW232" s="265"/>
      <c r="AX232" s="263"/>
      <c r="AY232" s="265"/>
      <c r="AZ232" s="263"/>
      <c r="BA232" s="265"/>
      <c r="BB232" s="263"/>
      <c r="BC232" s="265"/>
      <c r="BD232" s="263"/>
      <c r="BE232" s="264"/>
      <c r="BF232" s="263"/>
      <c r="BG232" s="265"/>
      <c r="BH232" s="263"/>
      <c r="BI232" s="264"/>
      <c r="BJ232" s="263"/>
      <c r="BK232" s="267"/>
      <c r="BL232" s="263"/>
      <c r="BM232" s="267"/>
      <c r="BN232" s="263"/>
      <c r="BO232" s="267"/>
      <c r="BP232" s="263"/>
      <c r="BQ232" s="267"/>
      <c r="BR232" s="263"/>
      <c r="BS232" s="267"/>
      <c r="BT232" s="263"/>
      <c r="BU232" s="268"/>
      <c r="BV232" s="263"/>
      <c r="BW232" s="268"/>
      <c r="BX232" s="263"/>
      <c r="BY232" s="268"/>
      <c r="BZ232" s="263"/>
      <c r="CA232" s="505">
        <f t="shared" si="4039"/>
        <v>0</v>
      </c>
      <c r="CB232" s="504">
        <f t="shared" si="4040"/>
        <v>0</v>
      </c>
      <c r="CC232" s="171">
        <f t="shared" si="4042"/>
        <v>0</v>
      </c>
    </row>
    <row r="233" spans="1:81" ht="13.2">
      <c r="A233" s="279" t="s">
        <v>343</v>
      </c>
      <c r="B233" s="280" t="s">
        <v>145</v>
      </c>
      <c r="C233" s="281"/>
      <c r="D233" s="279" t="s">
        <v>934</v>
      </c>
      <c r="E233" s="286" t="s">
        <v>470</v>
      </c>
      <c r="F233" s="281" t="s">
        <v>297</v>
      </c>
      <c r="G233" s="313">
        <v>467.58</v>
      </c>
      <c r="H233" s="318">
        <v>23.92</v>
      </c>
      <c r="I233" s="284">
        <v>11184.51</v>
      </c>
      <c r="J233" s="275">
        <f>+I233/$I$467</f>
        <v>1.4372720688780698E-4</v>
      </c>
      <c r="K233" s="262"/>
      <c r="L233" s="263">
        <f t="shared" ref="L233:BZ235" si="4573">ROUND(K233*$I233,2)</f>
        <v>0</v>
      </c>
      <c r="M233" s="262"/>
      <c r="N233" s="263">
        <f t="shared" si="4573"/>
        <v>0</v>
      </c>
      <c r="O233" s="262"/>
      <c r="P233" s="263">
        <f t="shared" si="4573"/>
        <v>0</v>
      </c>
      <c r="Q233" s="262"/>
      <c r="R233" s="263">
        <f t="shared" si="4573"/>
        <v>0</v>
      </c>
      <c r="S233" s="262"/>
      <c r="T233" s="263">
        <f t="shared" si="4573"/>
        <v>0</v>
      </c>
      <c r="U233" s="262"/>
      <c r="V233" s="263">
        <f t="shared" si="4573"/>
        <v>0</v>
      </c>
      <c r="W233" s="264"/>
      <c r="X233" s="263">
        <f t="shared" si="4573"/>
        <v>0</v>
      </c>
      <c r="Y233" s="264"/>
      <c r="Z233" s="263">
        <f t="shared" si="4573"/>
        <v>0</v>
      </c>
      <c r="AA233" s="265"/>
      <c r="AB233" s="263">
        <f t="shared" si="4573"/>
        <v>0</v>
      </c>
      <c r="AC233" s="265"/>
      <c r="AD233" s="263">
        <f t="shared" si="4573"/>
        <v>0</v>
      </c>
      <c r="AE233" s="265"/>
      <c r="AF233" s="263">
        <f t="shared" si="4573"/>
        <v>0</v>
      </c>
      <c r="AG233" s="266"/>
      <c r="AH233" s="263">
        <f t="shared" si="4573"/>
        <v>0</v>
      </c>
      <c r="AI233" s="265"/>
      <c r="AJ233" s="263">
        <f t="shared" si="4573"/>
        <v>0</v>
      </c>
      <c r="AK233" s="265"/>
      <c r="AL233" s="263">
        <f t="shared" si="4573"/>
        <v>0</v>
      </c>
      <c r="AM233" s="265"/>
      <c r="AN233" s="263">
        <f t="shared" si="4573"/>
        <v>0</v>
      </c>
      <c r="AO233" s="265"/>
      <c r="AP233" s="263">
        <f t="shared" si="4573"/>
        <v>0</v>
      </c>
      <c r="AQ233" s="383">
        <v>0.7</v>
      </c>
      <c r="AR233" s="263">
        <f t="shared" si="4573"/>
        <v>7829.16</v>
      </c>
      <c r="AS233" s="383">
        <v>0.3</v>
      </c>
      <c r="AT233" s="263">
        <f t="shared" si="4573"/>
        <v>3355.35</v>
      </c>
      <c r="AU233" s="265"/>
      <c r="AV233" s="263">
        <f t="shared" si="4573"/>
        <v>0</v>
      </c>
      <c r="AW233" s="265"/>
      <c r="AX233" s="263">
        <f t="shared" si="4573"/>
        <v>0</v>
      </c>
      <c r="AY233" s="265"/>
      <c r="AZ233" s="263">
        <f t="shared" si="4573"/>
        <v>0</v>
      </c>
      <c r="BA233" s="265"/>
      <c r="BB233" s="263">
        <f t="shared" si="4573"/>
        <v>0</v>
      </c>
      <c r="BC233" s="265"/>
      <c r="BD233" s="263">
        <f t="shared" si="4573"/>
        <v>0</v>
      </c>
      <c r="BE233" s="264"/>
      <c r="BF233" s="263">
        <f t="shared" si="4573"/>
        <v>0</v>
      </c>
      <c r="BG233" s="265"/>
      <c r="BH233" s="263">
        <f t="shared" si="4573"/>
        <v>0</v>
      </c>
      <c r="BI233" s="264"/>
      <c r="BJ233" s="263">
        <f t="shared" si="4573"/>
        <v>0</v>
      </c>
      <c r="BK233" s="267"/>
      <c r="BL233" s="263">
        <f t="shared" si="4573"/>
        <v>0</v>
      </c>
      <c r="BM233" s="267"/>
      <c r="BN233" s="263">
        <f t="shared" si="4573"/>
        <v>0</v>
      </c>
      <c r="BO233" s="267"/>
      <c r="BP233" s="263">
        <f t="shared" si="4573"/>
        <v>0</v>
      </c>
      <c r="BQ233" s="267"/>
      <c r="BR233" s="263">
        <f t="shared" si="4573"/>
        <v>0</v>
      </c>
      <c r="BS233" s="267"/>
      <c r="BT233" s="263">
        <f t="shared" si="4573"/>
        <v>0</v>
      </c>
      <c r="BU233" s="268"/>
      <c r="BV233" s="263">
        <f t="shared" si="4573"/>
        <v>0</v>
      </c>
      <c r="BW233" s="268"/>
      <c r="BX233" s="263">
        <f t="shared" si="4573"/>
        <v>0</v>
      </c>
      <c r="BY233" s="268"/>
      <c r="BZ233" s="263">
        <f t="shared" si="4573"/>
        <v>0</v>
      </c>
      <c r="CA233" s="505">
        <f t="shared" si="4039"/>
        <v>1</v>
      </c>
      <c r="CB233" s="504">
        <f t="shared" si="4040"/>
        <v>11184.51</v>
      </c>
      <c r="CC233" s="171">
        <f t="shared" si="4042"/>
        <v>0</v>
      </c>
    </row>
    <row r="234" spans="1:81" ht="79.2">
      <c r="A234" s="279" t="s">
        <v>344</v>
      </c>
      <c r="B234" s="280" t="s">
        <v>162</v>
      </c>
      <c r="C234" s="281"/>
      <c r="D234" s="279">
        <v>84042</v>
      </c>
      <c r="E234" s="286" t="s">
        <v>471</v>
      </c>
      <c r="F234" s="281" t="s">
        <v>297</v>
      </c>
      <c r="G234" s="313">
        <v>362.04</v>
      </c>
      <c r="H234" s="318">
        <v>128.72999999999999</v>
      </c>
      <c r="I234" s="284">
        <v>46605.41</v>
      </c>
      <c r="J234" s="275">
        <f>+I234/$I$467</f>
        <v>5.9890557611921033E-4</v>
      </c>
      <c r="K234" s="262"/>
      <c r="L234" s="263">
        <f t="shared" si="4573"/>
        <v>0</v>
      </c>
      <c r="M234" s="262"/>
      <c r="N234" s="263">
        <f t="shared" si="4573"/>
        <v>0</v>
      </c>
      <c r="O234" s="262"/>
      <c r="P234" s="263">
        <f t="shared" si="4573"/>
        <v>0</v>
      </c>
      <c r="Q234" s="262"/>
      <c r="R234" s="263">
        <f t="shared" si="4573"/>
        <v>0</v>
      </c>
      <c r="S234" s="262"/>
      <c r="T234" s="263">
        <f t="shared" si="4573"/>
        <v>0</v>
      </c>
      <c r="U234" s="262"/>
      <c r="V234" s="263">
        <f t="shared" si="4573"/>
        <v>0</v>
      </c>
      <c r="W234" s="264"/>
      <c r="X234" s="263">
        <f t="shared" si="4573"/>
        <v>0</v>
      </c>
      <c r="Y234" s="264"/>
      <c r="Z234" s="263">
        <f t="shared" si="4573"/>
        <v>0</v>
      </c>
      <c r="AA234" s="265"/>
      <c r="AB234" s="263">
        <f t="shared" si="4573"/>
        <v>0</v>
      </c>
      <c r="AC234" s="265"/>
      <c r="AD234" s="263">
        <f t="shared" si="4573"/>
        <v>0</v>
      </c>
      <c r="AE234" s="265"/>
      <c r="AF234" s="263">
        <f t="shared" si="4573"/>
        <v>0</v>
      </c>
      <c r="AG234" s="266"/>
      <c r="AH234" s="263">
        <f t="shared" si="4573"/>
        <v>0</v>
      </c>
      <c r="AI234" s="265"/>
      <c r="AJ234" s="263">
        <f t="shared" si="4573"/>
        <v>0</v>
      </c>
      <c r="AK234" s="265"/>
      <c r="AL234" s="263">
        <f t="shared" si="4573"/>
        <v>0</v>
      </c>
      <c r="AM234" s="265"/>
      <c r="AN234" s="263">
        <f t="shared" si="4573"/>
        <v>0</v>
      </c>
      <c r="AO234" s="265"/>
      <c r="AP234" s="263">
        <f t="shared" si="4573"/>
        <v>0</v>
      </c>
      <c r="AQ234" s="383">
        <v>0.7</v>
      </c>
      <c r="AR234" s="263">
        <f t="shared" si="4573"/>
        <v>32623.79</v>
      </c>
      <c r="AS234" s="383">
        <v>0.3</v>
      </c>
      <c r="AT234" s="263">
        <f t="shared" si="4573"/>
        <v>13981.62</v>
      </c>
      <c r="AU234" s="265"/>
      <c r="AV234" s="263">
        <f t="shared" si="4573"/>
        <v>0</v>
      </c>
      <c r="AW234" s="265"/>
      <c r="AX234" s="263">
        <f t="shared" si="4573"/>
        <v>0</v>
      </c>
      <c r="AY234" s="265"/>
      <c r="AZ234" s="263">
        <f t="shared" si="4573"/>
        <v>0</v>
      </c>
      <c r="BA234" s="265"/>
      <c r="BB234" s="263">
        <f t="shared" si="4573"/>
        <v>0</v>
      </c>
      <c r="BC234" s="265"/>
      <c r="BD234" s="263">
        <f t="shared" si="4573"/>
        <v>0</v>
      </c>
      <c r="BE234" s="264"/>
      <c r="BF234" s="263">
        <f t="shared" si="4573"/>
        <v>0</v>
      </c>
      <c r="BG234" s="265"/>
      <c r="BH234" s="263">
        <f t="shared" si="4573"/>
        <v>0</v>
      </c>
      <c r="BI234" s="264"/>
      <c r="BJ234" s="263">
        <f t="shared" si="4573"/>
        <v>0</v>
      </c>
      <c r="BK234" s="267"/>
      <c r="BL234" s="263">
        <f t="shared" si="4573"/>
        <v>0</v>
      </c>
      <c r="BM234" s="267"/>
      <c r="BN234" s="263">
        <f t="shared" si="4573"/>
        <v>0</v>
      </c>
      <c r="BO234" s="267"/>
      <c r="BP234" s="263">
        <f t="shared" si="4573"/>
        <v>0</v>
      </c>
      <c r="BQ234" s="267"/>
      <c r="BR234" s="263">
        <f t="shared" si="4573"/>
        <v>0</v>
      </c>
      <c r="BS234" s="267"/>
      <c r="BT234" s="263">
        <f t="shared" si="4573"/>
        <v>0</v>
      </c>
      <c r="BU234" s="268"/>
      <c r="BV234" s="263">
        <f t="shared" si="4573"/>
        <v>0</v>
      </c>
      <c r="BW234" s="268"/>
      <c r="BX234" s="263">
        <f t="shared" si="4573"/>
        <v>0</v>
      </c>
      <c r="BY234" s="268"/>
      <c r="BZ234" s="263">
        <f t="shared" si="4573"/>
        <v>0</v>
      </c>
      <c r="CA234" s="505">
        <f t="shared" si="4039"/>
        <v>1</v>
      </c>
      <c r="CB234" s="504">
        <f t="shared" si="4040"/>
        <v>46605.41</v>
      </c>
      <c r="CC234" s="171">
        <f t="shared" si="4042"/>
        <v>0</v>
      </c>
    </row>
    <row r="235" spans="1:81" s="118" customFormat="1" ht="13.2">
      <c r="A235" s="279" t="s">
        <v>472</v>
      </c>
      <c r="B235" s="280" t="s">
        <v>162</v>
      </c>
      <c r="C235" s="281"/>
      <c r="D235" s="279">
        <v>71623</v>
      </c>
      <c r="E235" s="286" t="s">
        <v>473</v>
      </c>
      <c r="F235" s="281" t="s">
        <v>297</v>
      </c>
      <c r="G235" s="313">
        <v>470.22</v>
      </c>
      <c r="H235" s="318">
        <v>24.69</v>
      </c>
      <c r="I235" s="284">
        <v>11609.73</v>
      </c>
      <c r="J235" s="275">
        <f>+I235/$I$467</f>
        <v>1.4919152163318547E-4</v>
      </c>
      <c r="K235" s="345"/>
      <c r="L235" s="263">
        <f t="shared" si="4573"/>
        <v>0</v>
      </c>
      <c r="M235" s="262"/>
      <c r="N235" s="263">
        <f t="shared" si="4573"/>
        <v>0</v>
      </c>
      <c r="O235" s="262"/>
      <c r="P235" s="263">
        <f t="shared" si="4573"/>
        <v>0</v>
      </c>
      <c r="Q235" s="262"/>
      <c r="R235" s="263">
        <f t="shared" si="4573"/>
        <v>0</v>
      </c>
      <c r="S235" s="262"/>
      <c r="T235" s="263">
        <f t="shared" si="4573"/>
        <v>0</v>
      </c>
      <c r="U235" s="262"/>
      <c r="V235" s="263">
        <f t="shared" si="4573"/>
        <v>0</v>
      </c>
      <c r="W235" s="264"/>
      <c r="X235" s="263">
        <f t="shared" si="4573"/>
        <v>0</v>
      </c>
      <c r="Y235" s="264"/>
      <c r="Z235" s="263">
        <f t="shared" si="4573"/>
        <v>0</v>
      </c>
      <c r="AA235" s="265"/>
      <c r="AB235" s="263">
        <f t="shared" si="4573"/>
        <v>0</v>
      </c>
      <c r="AC235" s="265"/>
      <c r="AD235" s="263">
        <f t="shared" si="4573"/>
        <v>0</v>
      </c>
      <c r="AE235" s="265"/>
      <c r="AF235" s="263">
        <f t="shared" si="4573"/>
        <v>0</v>
      </c>
      <c r="AG235" s="266"/>
      <c r="AH235" s="263">
        <f t="shared" si="4573"/>
        <v>0</v>
      </c>
      <c r="AI235" s="265"/>
      <c r="AJ235" s="263">
        <f t="shared" si="4573"/>
        <v>0</v>
      </c>
      <c r="AK235" s="265"/>
      <c r="AL235" s="263">
        <f t="shared" si="4573"/>
        <v>0</v>
      </c>
      <c r="AM235" s="265"/>
      <c r="AN235" s="263">
        <f t="shared" si="4573"/>
        <v>0</v>
      </c>
      <c r="AO235" s="265"/>
      <c r="AP235" s="263">
        <f t="shared" si="4573"/>
        <v>0</v>
      </c>
      <c r="AQ235" s="383">
        <v>0.7</v>
      </c>
      <c r="AR235" s="263">
        <f t="shared" si="4573"/>
        <v>8126.81</v>
      </c>
      <c r="AS235" s="383">
        <v>0.3</v>
      </c>
      <c r="AT235" s="263">
        <f t="shared" si="4573"/>
        <v>3482.92</v>
      </c>
      <c r="AU235" s="265"/>
      <c r="AV235" s="263">
        <f t="shared" si="4573"/>
        <v>0</v>
      </c>
      <c r="AW235" s="265"/>
      <c r="AX235" s="263">
        <f t="shared" si="4573"/>
        <v>0</v>
      </c>
      <c r="AY235" s="265"/>
      <c r="AZ235" s="263">
        <f t="shared" si="4573"/>
        <v>0</v>
      </c>
      <c r="BA235" s="265"/>
      <c r="BB235" s="263">
        <f t="shared" si="4573"/>
        <v>0</v>
      </c>
      <c r="BC235" s="265"/>
      <c r="BD235" s="263">
        <f t="shared" si="4573"/>
        <v>0</v>
      </c>
      <c r="BE235" s="264"/>
      <c r="BF235" s="263">
        <f t="shared" si="4573"/>
        <v>0</v>
      </c>
      <c r="BG235" s="265"/>
      <c r="BH235" s="263">
        <f t="shared" si="4573"/>
        <v>0</v>
      </c>
      <c r="BI235" s="264"/>
      <c r="BJ235" s="263">
        <f t="shared" si="4573"/>
        <v>0</v>
      </c>
      <c r="BK235" s="267"/>
      <c r="BL235" s="263">
        <f t="shared" si="4573"/>
        <v>0</v>
      </c>
      <c r="BM235" s="267"/>
      <c r="BN235" s="263">
        <f t="shared" si="4573"/>
        <v>0</v>
      </c>
      <c r="BO235" s="267"/>
      <c r="BP235" s="263">
        <f t="shared" si="4573"/>
        <v>0</v>
      </c>
      <c r="BQ235" s="267"/>
      <c r="BR235" s="263">
        <f t="shared" si="4573"/>
        <v>0</v>
      </c>
      <c r="BS235" s="267"/>
      <c r="BT235" s="263">
        <f t="shared" si="4573"/>
        <v>0</v>
      </c>
      <c r="BU235" s="268"/>
      <c r="BV235" s="263">
        <f t="shared" si="4573"/>
        <v>0</v>
      </c>
      <c r="BW235" s="268"/>
      <c r="BX235" s="263">
        <f t="shared" si="4573"/>
        <v>0</v>
      </c>
      <c r="BY235" s="268"/>
      <c r="BZ235" s="263">
        <f t="shared" si="4573"/>
        <v>0</v>
      </c>
      <c r="CA235" s="505">
        <f t="shared" si="4039"/>
        <v>1</v>
      </c>
      <c r="CB235" s="504">
        <f t="shared" si="4040"/>
        <v>11609.73</v>
      </c>
      <c r="CC235" s="171">
        <f t="shared" si="4042"/>
        <v>0</v>
      </c>
    </row>
    <row r="236" spans="1:81" s="187" customFormat="1" ht="15.6" customHeight="1">
      <c r="A236" s="295"/>
      <c r="B236" s="296"/>
      <c r="C236" s="297"/>
      <c r="D236" s="297"/>
      <c r="E236" s="295" t="s">
        <v>345</v>
      </c>
      <c r="F236" s="297"/>
      <c r="G236" s="297"/>
      <c r="H236" s="298"/>
      <c r="I236" s="299">
        <f>SUBTOTAL(109,I232:I235)</f>
        <v>69399.650000000009</v>
      </c>
      <c r="J236" s="320"/>
      <c r="K236" s="301">
        <f>+L236/$I236</f>
        <v>0</v>
      </c>
      <c r="L236" s="299">
        <f>SUBTOTAL(109,L233:L235)</f>
        <v>0</v>
      </c>
      <c r="M236" s="301">
        <f t="shared" ref="M236" si="4574">+N236/$I236</f>
        <v>0</v>
      </c>
      <c r="N236" s="299">
        <f t="shared" ref="N236" si="4575">SUBTOTAL(109,N233:N235)</f>
        <v>0</v>
      </c>
      <c r="O236" s="301">
        <f t="shared" ref="O236" si="4576">+P236/$I236</f>
        <v>0</v>
      </c>
      <c r="P236" s="299">
        <f t="shared" ref="P236" si="4577">SUBTOTAL(109,P233:P235)</f>
        <v>0</v>
      </c>
      <c r="Q236" s="301">
        <f t="shared" ref="Q236" si="4578">+R236/$I236</f>
        <v>0</v>
      </c>
      <c r="R236" s="299">
        <f t="shared" ref="R236" si="4579">SUBTOTAL(109,R233:R235)</f>
        <v>0</v>
      </c>
      <c r="S236" s="301">
        <f t="shared" ref="S236" si="4580">+T236/$I236</f>
        <v>0</v>
      </c>
      <c r="T236" s="299">
        <f t="shared" ref="T236" si="4581">SUBTOTAL(109,T233:T235)</f>
        <v>0</v>
      </c>
      <c r="U236" s="301">
        <f t="shared" ref="U236" si="4582">+V236/$I236</f>
        <v>0</v>
      </c>
      <c r="V236" s="299">
        <f t="shared" ref="V236" si="4583">SUBTOTAL(109,V233:V235)</f>
        <v>0</v>
      </c>
      <c r="W236" s="301">
        <f t="shared" ref="W236" si="4584">+X236/$I236</f>
        <v>0</v>
      </c>
      <c r="X236" s="299">
        <f t="shared" ref="X236" si="4585">SUBTOTAL(109,X233:X235)</f>
        <v>0</v>
      </c>
      <c r="Y236" s="301">
        <f t="shared" ref="Y236" si="4586">+Z236/$I236</f>
        <v>0</v>
      </c>
      <c r="Z236" s="299">
        <f t="shared" ref="Z236" si="4587">SUBTOTAL(109,Z233:Z235)</f>
        <v>0</v>
      </c>
      <c r="AA236" s="301">
        <f t="shared" ref="AA236" si="4588">+AB236/$I236</f>
        <v>0</v>
      </c>
      <c r="AB236" s="299">
        <f t="shared" ref="AB236" si="4589">SUBTOTAL(109,AB233:AB235)</f>
        <v>0</v>
      </c>
      <c r="AC236" s="301">
        <f t="shared" ref="AC236" si="4590">+AD236/$I236</f>
        <v>0</v>
      </c>
      <c r="AD236" s="299">
        <f t="shared" ref="AD236" si="4591">SUBTOTAL(109,AD233:AD235)</f>
        <v>0</v>
      </c>
      <c r="AE236" s="301">
        <f t="shared" ref="AE236" si="4592">+AF236/$I236</f>
        <v>0</v>
      </c>
      <c r="AF236" s="299">
        <f t="shared" ref="AF236" si="4593">SUBTOTAL(109,AF233:AF235)</f>
        <v>0</v>
      </c>
      <c r="AG236" s="301">
        <f t="shared" ref="AG236" si="4594">+AH236/$I236</f>
        <v>0</v>
      </c>
      <c r="AH236" s="299">
        <f t="shared" ref="AH236" si="4595">SUBTOTAL(109,AH233:AH235)</f>
        <v>0</v>
      </c>
      <c r="AI236" s="301">
        <f t="shared" ref="AI236" si="4596">+AJ236/$I236</f>
        <v>0</v>
      </c>
      <c r="AJ236" s="299">
        <f t="shared" ref="AJ236" si="4597">SUBTOTAL(109,AJ233:AJ235)</f>
        <v>0</v>
      </c>
      <c r="AK236" s="301">
        <f t="shared" ref="AK236" si="4598">+AL236/$I236</f>
        <v>0</v>
      </c>
      <c r="AL236" s="299">
        <f t="shared" ref="AL236" si="4599">SUBTOTAL(109,AL233:AL235)</f>
        <v>0</v>
      </c>
      <c r="AM236" s="301">
        <f t="shared" ref="AM236" si="4600">+AN236/$I236</f>
        <v>0</v>
      </c>
      <c r="AN236" s="299">
        <f t="shared" ref="AN236" si="4601">SUBTOTAL(109,AN233:AN235)</f>
        <v>0</v>
      </c>
      <c r="AO236" s="301">
        <f t="shared" ref="AO236" si="4602">+AP236/$I236</f>
        <v>0</v>
      </c>
      <c r="AP236" s="299">
        <f t="shared" ref="AP236" si="4603">SUBTOTAL(109,AP233:AP235)</f>
        <v>0</v>
      </c>
      <c r="AQ236" s="301">
        <f t="shared" ref="AQ236" si="4604">+AR236/$I236</f>
        <v>0.70000007204647274</v>
      </c>
      <c r="AR236" s="299">
        <f t="shared" ref="AR236" si="4605">SUBTOTAL(109,AR233:AR235)</f>
        <v>48579.759999999995</v>
      </c>
      <c r="AS236" s="301">
        <f t="shared" ref="AS236" si="4606">+AT236/$I236</f>
        <v>0.29999992795352709</v>
      </c>
      <c r="AT236" s="299">
        <f t="shared" ref="AT236" si="4607">SUBTOTAL(109,AT233:AT235)</f>
        <v>20819.89</v>
      </c>
      <c r="AU236" s="301">
        <f t="shared" ref="AU236" si="4608">+AV236/$I236</f>
        <v>0</v>
      </c>
      <c r="AV236" s="299">
        <f t="shared" ref="AV236" si="4609">SUBTOTAL(109,AV233:AV235)</f>
        <v>0</v>
      </c>
      <c r="AW236" s="301">
        <f t="shared" ref="AW236" si="4610">+AX236/$I236</f>
        <v>0</v>
      </c>
      <c r="AX236" s="299">
        <f t="shared" ref="AX236" si="4611">SUBTOTAL(109,AX233:AX235)</f>
        <v>0</v>
      </c>
      <c r="AY236" s="301">
        <f t="shared" ref="AY236" si="4612">+AZ236/$I236</f>
        <v>0</v>
      </c>
      <c r="AZ236" s="299">
        <f t="shared" ref="AZ236" si="4613">SUBTOTAL(109,AZ233:AZ235)</f>
        <v>0</v>
      </c>
      <c r="BA236" s="301">
        <f t="shared" ref="BA236" si="4614">+BB236/$I236</f>
        <v>0</v>
      </c>
      <c r="BB236" s="299">
        <f t="shared" ref="BB236" si="4615">SUBTOTAL(109,BB233:BB235)</f>
        <v>0</v>
      </c>
      <c r="BC236" s="301">
        <f t="shared" ref="BC236" si="4616">+BD236/$I236</f>
        <v>0</v>
      </c>
      <c r="BD236" s="299">
        <f t="shared" ref="BD236" si="4617">SUBTOTAL(109,BD233:BD235)</f>
        <v>0</v>
      </c>
      <c r="BE236" s="301">
        <f t="shared" ref="BE236" si="4618">+BF236/$I236</f>
        <v>0</v>
      </c>
      <c r="BF236" s="299">
        <f t="shared" ref="BF236" si="4619">SUBTOTAL(109,BF233:BF235)</f>
        <v>0</v>
      </c>
      <c r="BG236" s="301">
        <f t="shared" ref="BG236" si="4620">+BH236/$I236</f>
        <v>0</v>
      </c>
      <c r="BH236" s="299">
        <f t="shared" ref="BH236" si="4621">SUBTOTAL(109,BH233:BH235)</f>
        <v>0</v>
      </c>
      <c r="BI236" s="301">
        <f t="shared" ref="BI236" si="4622">+BJ236/$I236</f>
        <v>0</v>
      </c>
      <c r="BJ236" s="299">
        <f t="shared" ref="BJ236" si="4623">SUBTOTAL(109,BJ233:BJ235)</f>
        <v>0</v>
      </c>
      <c r="BK236" s="301">
        <f t="shared" ref="BK236" si="4624">+BL236/$I236</f>
        <v>0</v>
      </c>
      <c r="BL236" s="299">
        <f t="shared" ref="BL236" si="4625">SUBTOTAL(109,BL233:BL235)</f>
        <v>0</v>
      </c>
      <c r="BM236" s="301">
        <f t="shared" ref="BM236" si="4626">+BN236/$I236</f>
        <v>0</v>
      </c>
      <c r="BN236" s="299">
        <f t="shared" ref="BN236" si="4627">SUBTOTAL(109,BN233:BN235)</f>
        <v>0</v>
      </c>
      <c r="BO236" s="301">
        <f t="shared" ref="BO236" si="4628">+BP236/$I236</f>
        <v>0</v>
      </c>
      <c r="BP236" s="299">
        <f t="shared" ref="BP236" si="4629">SUBTOTAL(109,BP233:BP235)</f>
        <v>0</v>
      </c>
      <c r="BQ236" s="301">
        <f t="shared" ref="BQ236" si="4630">+BR236/$I236</f>
        <v>0</v>
      </c>
      <c r="BR236" s="299">
        <f t="shared" ref="BR236" si="4631">SUBTOTAL(109,BR233:BR235)</f>
        <v>0</v>
      </c>
      <c r="BS236" s="301">
        <f t="shared" ref="BS236" si="4632">+BT236/$I236</f>
        <v>0</v>
      </c>
      <c r="BT236" s="299">
        <f t="shared" ref="BT236" si="4633">SUBTOTAL(109,BT233:BT235)</f>
        <v>0</v>
      </c>
      <c r="BU236" s="301">
        <f t="shared" ref="BU236" si="4634">+BV236/$I236</f>
        <v>0</v>
      </c>
      <c r="BV236" s="299">
        <f t="shared" ref="BV236" si="4635">SUBTOTAL(109,BV233:BV235)</f>
        <v>0</v>
      </c>
      <c r="BW236" s="301">
        <f t="shared" ref="BW236" si="4636">+BX236/$I236</f>
        <v>0</v>
      </c>
      <c r="BX236" s="299">
        <f t="shared" ref="BX236" si="4637">SUBTOTAL(109,BX233:BX235)</f>
        <v>0</v>
      </c>
      <c r="BY236" s="301">
        <f t="shared" ref="BY236" si="4638">+BZ236/$I236</f>
        <v>0</v>
      </c>
      <c r="BZ236" s="299">
        <f t="shared" ref="BZ236" si="4639">SUBTOTAL(109,BZ233:BZ235)</f>
        <v>0</v>
      </c>
      <c r="CA236" s="235">
        <f>+CB236/I236</f>
        <v>1</v>
      </c>
      <c r="CB236" s="234">
        <f>SUBTOTAL(109,CB233:CB235)</f>
        <v>69399.650000000009</v>
      </c>
      <c r="CC236" s="188">
        <f t="shared" si="4042"/>
        <v>0</v>
      </c>
    </row>
    <row r="237" spans="1:81" s="185" customFormat="1" ht="16.2" customHeight="1" thickBot="1">
      <c r="A237" s="395"/>
      <c r="B237" s="396"/>
      <c r="C237" s="397"/>
      <c r="D237" s="397"/>
      <c r="E237" s="395" t="s">
        <v>340</v>
      </c>
      <c r="F237" s="397"/>
      <c r="G237" s="397"/>
      <c r="H237" s="398"/>
      <c r="I237" s="356">
        <f>SUBTOTAL(109,I227:I236)</f>
        <v>653598.76</v>
      </c>
      <c r="J237" s="357"/>
      <c r="K237" s="358">
        <f>+L237/$I237</f>
        <v>0</v>
      </c>
      <c r="L237" s="356">
        <f>SUBTOTAL(109,L227:L236)</f>
        <v>0</v>
      </c>
      <c r="M237" s="358">
        <f t="shared" ref="M237" si="4640">+N237/$I237</f>
        <v>0</v>
      </c>
      <c r="N237" s="356">
        <f t="shared" ref="N237" si="4641">SUBTOTAL(109,N227:N236)</f>
        <v>0</v>
      </c>
      <c r="O237" s="358">
        <f t="shared" ref="O237" si="4642">+P237/$I237</f>
        <v>0</v>
      </c>
      <c r="P237" s="356">
        <f t="shared" ref="P237" si="4643">SUBTOTAL(109,P227:P236)</f>
        <v>0</v>
      </c>
      <c r="Q237" s="358">
        <f t="shared" ref="Q237" si="4644">+R237/$I237</f>
        <v>0</v>
      </c>
      <c r="R237" s="356">
        <f t="shared" ref="R237" si="4645">SUBTOTAL(109,R227:R236)</f>
        <v>0</v>
      </c>
      <c r="S237" s="358">
        <f t="shared" ref="S237" si="4646">+T237/$I237</f>
        <v>0</v>
      </c>
      <c r="T237" s="356">
        <f t="shared" ref="T237" si="4647">SUBTOTAL(109,T227:T236)</f>
        <v>0</v>
      </c>
      <c r="U237" s="358">
        <f t="shared" ref="U237" si="4648">+V237/$I237</f>
        <v>0</v>
      </c>
      <c r="V237" s="356">
        <f t="shared" ref="V237" si="4649">SUBTOTAL(109,V227:V236)</f>
        <v>0</v>
      </c>
      <c r="W237" s="358">
        <f t="shared" ref="W237" si="4650">+X237/$I237</f>
        <v>0</v>
      </c>
      <c r="X237" s="356">
        <f t="shared" ref="X237" si="4651">SUBTOTAL(109,X227:X236)</f>
        <v>0</v>
      </c>
      <c r="Y237" s="358">
        <f t="shared" ref="Y237" si="4652">+Z237/$I237</f>
        <v>0</v>
      </c>
      <c r="Z237" s="356">
        <f t="shared" ref="Z237" si="4653">SUBTOTAL(109,Z227:Z236)</f>
        <v>0</v>
      </c>
      <c r="AA237" s="358">
        <f t="shared" ref="AA237" si="4654">+AB237/$I237</f>
        <v>0</v>
      </c>
      <c r="AB237" s="356">
        <f t="shared" ref="AB237" si="4655">SUBTOTAL(109,AB227:AB236)</f>
        <v>0</v>
      </c>
      <c r="AC237" s="358">
        <f t="shared" ref="AC237" si="4656">+AD237/$I237</f>
        <v>0</v>
      </c>
      <c r="AD237" s="356">
        <f t="shared" ref="AD237" si="4657">SUBTOTAL(109,AD227:AD236)</f>
        <v>0</v>
      </c>
      <c r="AE237" s="358">
        <f t="shared" ref="AE237" si="4658">+AF237/$I237</f>
        <v>0</v>
      </c>
      <c r="AF237" s="356">
        <f t="shared" ref="AF237" si="4659">SUBTOTAL(109,AF227:AF236)</f>
        <v>0</v>
      </c>
      <c r="AG237" s="358">
        <f t="shared" ref="AG237" si="4660">+AH237/$I237</f>
        <v>0</v>
      </c>
      <c r="AH237" s="356">
        <f t="shared" ref="AH237" si="4661">SUBTOTAL(109,AH227:AH236)</f>
        <v>0</v>
      </c>
      <c r="AI237" s="358">
        <f t="shared" ref="AI237" si="4662">+AJ237/$I237</f>
        <v>0</v>
      </c>
      <c r="AJ237" s="356">
        <f t="shared" ref="AJ237" si="4663">SUBTOTAL(109,AJ227:AJ236)</f>
        <v>0</v>
      </c>
      <c r="AK237" s="358">
        <f t="shared" ref="AK237" si="4664">+AL237/$I237</f>
        <v>0</v>
      </c>
      <c r="AL237" s="356">
        <f t="shared" ref="AL237" si="4665">SUBTOTAL(109,AL227:AL236)</f>
        <v>0</v>
      </c>
      <c r="AM237" s="358">
        <f t="shared" ref="AM237" si="4666">+AN237/$I237</f>
        <v>0</v>
      </c>
      <c r="AN237" s="356">
        <f t="shared" ref="AN237" si="4667">SUBTOTAL(109,AN227:AN236)</f>
        <v>0</v>
      </c>
      <c r="AO237" s="358">
        <f t="shared" ref="AO237" si="4668">+AP237/$I237</f>
        <v>0</v>
      </c>
      <c r="AP237" s="356">
        <f t="shared" ref="AP237" si="4669">SUBTOTAL(109,AP227:AP236)</f>
        <v>0</v>
      </c>
      <c r="AQ237" s="358">
        <f t="shared" ref="AQ237" si="4670">+AR237/$I237</f>
        <v>0.70000001223992525</v>
      </c>
      <c r="AR237" s="356">
        <f t="shared" ref="AR237" si="4671">SUBTOTAL(109,AR227:AR236)</f>
        <v>457519.13999999996</v>
      </c>
      <c r="AS237" s="358">
        <f t="shared" ref="AS237" si="4672">+AT237/$I237</f>
        <v>0.29999998776007475</v>
      </c>
      <c r="AT237" s="356">
        <f t="shared" ref="AT237" si="4673">SUBTOTAL(109,AT227:AT236)</f>
        <v>196079.62000000002</v>
      </c>
      <c r="AU237" s="358">
        <f t="shared" ref="AU237" si="4674">+AV237/$I237</f>
        <v>0</v>
      </c>
      <c r="AV237" s="356">
        <f t="shared" ref="AV237" si="4675">SUBTOTAL(109,AV227:AV236)</f>
        <v>0</v>
      </c>
      <c r="AW237" s="358">
        <f t="shared" ref="AW237" si="4676">+AX237/$I237</f>
        <v>0</v>
      </c>
      <c r="AX237" s="356">
        <f t="shared" ref="AX237" si="4677">SUBTOTAL(109,AX227:AX236)</f>
        <v>0</v>
      </c>
      <c r="AY237" s="358">
        <f t="shared" ref="AY237" si="4678">+AZ237/$I237</f>
        <v>0</v>
      </c>
      <c r="AZ237" s="356">
        <f t="shared" ref="AZ237" si="4679">SUBTOTAL(109,AZ227:AZ236)</f>
        <v>0</v>
      </c>
      <c r="BA237" s="358">
        <f t="shared" ref="BA237" si="4680">+BB237/$I237</f>
        <v>0</v>
      </c>
      <c r="BB237" s="356">
        <f t="shared" ref="BB237" si="4681">SUBTOTAL(109,BB227:BB236)</f>
        <v>0</v>
      </c>
      <c r="BC237" s="358">
        <f t="shared" ref="BC237" si="4682">+BD237/$I237</f>
        <v>0</v>
      </c>
      <c r="BD237" s="356">
        <f t="shared" ref="BD237" si="4683">SUBTOTAL(109,BD227:BD236)</f>
        <v>0</v>
      </c>
      <c r="BE237" s="358">
        <f t="shared" ref="BE237" si="4684">+BF237/$I237</f>
        <v>0</v>
      </c>
      <c r="BF237" s="356">
        <f t="shared" ref="BF237" si="4685">SUBTOTAL(109,BF227:BF236)</f>
        <v>0</v>
      </c>
      <c r="BG237" s="358">
        <f t="shared" ref="BG237" si="4686">+BH237/$I237</f>
        <v>0</v>
      </c>
      <c r="BH237" s="356">
        <f t="shared" ref="BH237" si="4687">SUBTOTAL(109,BH227:BH236)</f>
        <v>0</v>
      </c>
      <c r="BI237" s="358">
        <f t="shared" ref="BI237" si="4688">+BJ237/$I237</f>
        <v>0</v>
      </c>
      <c r="BJ237" s="356">
        <f t="shared" ref="BJ237" si="4689">SUBTOTAL(109,BJ227:BJ236)</f>
        <v>0</v>
      </c>
      <c r="BK237" s="358">
        <f t="shared" ref="BK237" si="4690">+BL237/$I237</f>
        <v>0</v>
      </c>
      <c r="BL237" s="356">
        <f t="shared" ref="BL237" si="4691">SUBTOTAL(109,BL227:BL236)</f>
        <v>0</v>
      </c>
      <c r="BM237" s="358">
        <f t="shared" ref="BM237" si="4692">+BN237/$I237</f>
        <v>0</v>
      </c>
      <c r="BN237" s="356">
        <f t="shared" ref="BN237" si="4693">SUBTOTAL(109,BN227:BN236)</f>
        <v>0</v>
      </c>
      <c r="BO237" s="358">
        <f t="shared" ref="BO237" si="4694">+BP237/$I237</f>
        <v>0</v>
      </c>
      <c r="BP237" s="356">
        <f t="shared" ref="BP237" si="4695">SUBTOTAL(109,BP227:BP236)</f>
        <v>0</v>
      </c>
      <c r="BQ237" s="358">
        <f t="shared" ref="BQ237" si="4696">+BR237/$I237</f>
        <v>0</v>
      </c>
      <c r="BR237" s="356">
        <f t="shared" ref="BR237" si="4697">SUBTOTAL(109,BR227:BR236)</f>
        <v>0</v>
      </c>
      <c r="BS237" s="358">
        <f t="shared" ref="BS237" si="4698">+BT237/$I237</f>
        <v>0</v>
      </c>
      <c r="BT237" s="356">
        <f t="shared" ref="BT237" si="4699">SUBTOTAL(109,BT227:BT236)</f>
        <v>0</v>
      </c>
      <c r="BU237" s="358">
        <f t="shared" ref="BU237" si="4700">+BV237/$I237</f>
        <v>0</v>
      </c>
      <c r="BV237" s="356">
        <f t="shared" ref="BV237" si="4701">SUBTOTAL(109,BV227:BV236)</f>
        <v>0</v>
      </c>
      <c r="BW237" s="358">
        <f t="shared" ref="BW237" si="4702">+BX237/$I237</f>
        <v>0</v>
      </c>
      <c r="BX237" s="356">
        <f t="shared" ref="BX237" si="4703">SUBTOTAL(109,BX227:BX236)</f>
        <v>0</v>
      </c>
      <c r="BY237" s="358">
        <f t="shared" ref="BY237" si="4704">+BZ237/$I237</f>
        <v>0</v>
      </c>
      <c r="BZ237" s="356">
        <f t="shared" ref="BZ237" si="4705">SUBTOTAL(109,BZ227:BZ236)</f>
        <v>0</v>
      </c>
      <c r="CA237" s="506">
        <f>+CB237/I237</f>
        <v>1</v>
      </c>
      <c r="CB237" s="236">
        <f>SUBTOTAL(109,CB227:CB236)</f>
        <v>653598.76</v>
      </c>
      <c r="CC237" s="186">
        <f t="shared" si="4042"/>
        <v>0</v>
      </c>
    </row>
    <row r="238" spans="1:81" ht="16.2" customHeight="1" thickBot="1">
      <c r="A238" s="269">
        <v>6</v>
      </c>
      <c r="B238" s="622" t="s">
        <v>346</v>
      </c>
      <c r="C238" s="623"/>
      <c r="D238" s="623"/>
      <c r="E238" s="623"/>
      <c r="F238" s="423"/>
      <c r="G238" s="424"/>
      <c r="H238" s="424"/>
      <c r="I238" s="425"/>
      <c r="J238" s="275">
        <f>+I282/$I$467</f>
        <v>8.4872905640581239E-2</v>
      </c>
      <c r="K238" s="262"/>
      <c r="L238" s="263"/>
      <c r="M238" s="262"/>
      <c r="N238" s="263"/>
      <c r="O238" s="262"/>
      <c r="P238" s="263"/>
      <c r="Q238" s="262"/>
      <c r="R238" s="263"/>
      <c r="S238" s="262"/>
      <c r="T238" s="263"/>
      <c r="U238" s="262"/>
      <c r="V238" s="263"/>
      <c r="W238" s="264"/>
      <c r="X238" s="263"/>
      <c r="Y238" s="264"/>
      <c r="Z238" s="263"/>
      <c r="AA238" s="265"/>
      <c r="AB238" s="263"/>
      <c r="AC238" s="265"/>
      <c r="AD238" s="263"/>
      <c r="AE238" s="265"/>
      <c r="AF238" s="263"/>
      <c r="AG238" s="266"/>
      <c r="AH238" s="263"/>
      <c r="AI238" s="265"/>
      <c r="AJ238" s="263"/>
      <c r="AK238" s="265"/>
      <c r="AL238" s="263"/>
      <c r="AM238" s="265"/>
      <c r="AN238" s="263"/>
      <c r="AO238" s="265"/>
      <c r="AP238" s="263"/>
      <c r="AQ238" s="265"/>
      <c r="AR238" s="263"/>
      <c r="AS238" s="265"/>
      <c r="AT238" s="263"/>
      <c r="AU238" s="265"/>
      <c r="AV238" s="263"/>
      <c r="AW238" s="265"/>
      <c r="AX238" s="263"/>
      <c r="AY238" s="265"/>
      <c r="AZ238" s="263"/>
      <c r="BA238" s="265"/>
      <c r="BB238" s="263"/>
      <c r="BC238" s="265"/>
      <c r="BD238" s="263"/>
      <c r="BE238" s="264"/>
      <c r="BF238" s="263"/>
      <c r="BG238" s="265"/>
      <c r="BH238" s="263"/>
      <c r="BI238" s="264"/>
      <c r="BJ238" s="263"/>
      <c r="BK238" s="267"/>
      <c r="BL238" s="263"/>
      <c r="BM238" s="267"/>
      <c r="BN238" s="263"/>
      <c r="BO238" s="267"/>
      <c r="BP238" s="263"/>
      <c r="BQ238" s="267"/>
      <c r="BR238" s="263"/>
      <c r="BS238" s="267"/>
      <c r="BT238" s="263"/>
      <c r="BU238" s="268"/>
      <c r="BV238" s="263"/>
      <c r="BW238" s="268"/>
      <c r="BX238" s="263"/>
      <c r="BY238" s="268"/>
      <c r="BZ238" s="263"/>
      <c r="CA238" s="505">
        <f t="shared" si="4039"/>
        <v>0</v>
      </c>
      <c r="CB238" s="504">
        <f t="shared" si="4040"/>
        <v>0</v>
      </c>
      <c r="CC238" s="171">
        <f t="shared" si="4042"/>
        <v>0</v>
      </c>
    </row>
    <row r="239" spans="1:81" ht="13.2">
      <c r="A239" s="363" t="s">
        <v>347</v>
      </c>
      <c r="B239" s="607" t="s">
        <v>938</v>
      </c>
      <c r="C239" s="608"/>
      <c r="D239" s="608"/>
      <c r="E239" s="608"/>
      <c r="F239" s="428"/>
      <c r="G239" s="429"/>
      <c r="H239" s="429"/>
      <c r="I239" s="430"/>
      <c r="J239" s="233"/>
      <c r="K239" s="262"/>
      <c r="L239" s="263"/>
      <c r="M239" s="262"/>
      <c r="N239" s="263"/>
      <c r="O239" s="262"/>
      <c r="P239" s="263"/>
      <c r="Q239" s="262"/>
      <c r="R239" s="263"/>
      <c r="S239" s="262"/>
      <c r="T239" s="263"/>
      <c r="U239" s="262"/>
      <c r="V239" s="263"/>
      <c r="W239" s="264"/>
      <c r="X239" s="263"/>
      <c r="Y239" s="264"/>
      <c r="Z239" s="263"/>
      <c r="AA239" s="265"/>
      <c r="AB239" s="263"/>
      <c r="AC239" s="265"/>
      <c r="AD239" s="263"/>
      <c r="AE239" s="265"/>
      <c r="AF239" s="263"/>
      <c r="AG239" s="266"/>
      <c r="AH239" s="263"/>
      <c r="AI239" s="265"/>
      <c r="AJ239" s="263"/>
      <c r="AK239" s="265"/>
      <c r="AL239" s="263"/>
      <c r="AM239" s="265"/>
      <c r="AN239" s="263"/>
      <c r="AO239" s="265"/>
      <c r="AP239" s="263"/>
      <c r="AQ239" s="265"/>
      <c r="AR239" s="263"/>
      <c r="AS239" s="265"/>
      <c r="AT239" s="263"/>
      <c r="AU239" s="265"/>
      <c r="AV239" s="263"/>
      <c r="AW239" s="265"/>
      <c r="AX239" s="263"/>
      <c r="AY239" s="265"/>
      <c r="AZ239" s="263"/>
      <c r="BA239" s="265"/>
      <c r="BB239" s="263"/>
      <c r="BC239" s="265"/>
      <c r="BD239" s="263"/>
      <c r="BE239" s="264"/>
      <c r="BF239" s="263"/>
      <c r="BG239" s="265"/>
      <c r="BH239" s="263"/>
      <c r="BI239" s="264"/>
      <c r="BJ239" s="263"/>
      <c r="BK239" s="267"/>
      <c r="BL239" s="263"/>
      <c r="BM239" s="267"/>
      <c r="BN239" s="263"/>
      <c r="BO239" s="267"/>
      <c r="BP239" s="263"/>
      <c r="BQ239" s="267"/>
      <c r="BR239" s="263"/>
      <c r="BS239" s="267"/>
      <c r="BT239" s="263"/>
      <c r="BU239" s="268"/>
      <c r="BV239" s="263"/>
      <c r="BW239" s="268"/>
      <c r="BX239" s="263"/>
      <c r="BY239" s="268"/>
      <c r="BZ239" s="263"/>
      <c r="CA239" s="505">
        <f t="shared" si="4039"/>
        <v>0</v>
      </c>
      <c r="CB239" s="504">
        <f t="shared" si="4040"/>
        <v>0</v>
      </c>
      <c r="CC239" s="171">
        <f t="shared" si="4042"/>
        <v>0</v>
      </c>
    </row>
    <row r="240" spans="1:81" ht="26.4" customHeight="1">
      <c r="A240" s="279" t="s">
        <v>348</v>
      </c>
      <c r="B240" s="280" t="s">
        <v>162</v>
      </c>
      <c r="C240" s="281"/>
      <c r="D240" s="279">
        <v>87879</v>
      </c>
      <c r="E240" s="286" t="s">
        <v>935</v>
      </c>
      <c r="F240" s="281" t="s">
        <v>186</v>
      </c>
      <c r="G240" s="313">
        <v>49004.84</v>
      </c>
      <c r="H240" s="318">
        <v>3.83</v>
      </c>
      <c r="I240" s="284">
        <v>123982.25</v>
      </c>
      <c r="J240" s="275">
        <f>+I240/$I$467</f>
        <v>1.5932412323978258E-3</v>
      </c>
      <c r="K240" s="262"/>
      <c r="L240" s="263">
        <f>ROUND(K240*$I240,2)</f>
        <v>0</v>
      </c>
      <c r="M240" s="262"/>
      <c r="N240" s="263">
        <f>ROUND(M240*$I240,2)</f>
        <v>0</v>
      </c>
      <c r="O240" s="262"/>
      <c r="P240" s="263">
        <f>ROUND(O240*$I240,2)</f>
        <v>0</v>
      </c>
      <c r="Q240" s="262"/>
      <c r="R240" s="263">
        <f>ROUND(Q240*$I240,2)</f>
        <v>0</v>
      </c>
      <c r="S240" s="262"/>
      <c r="T240" s="263">
        <f>ROUND(S240*$I240,2)</f>
        <v>0</v>
      </c>
      <c r="U240" s="262"/>
      <c r="V240" s="263">
        <f>ROUND(U240*$I240,2)</f>
        <v>0</v>
      </c>
      <c r="W240" s="264"/>
      <c r="X240" s="263">
        <f>ROUND(W240*$I240,2)</f>
        <v>0</v>
      </c>
      <c r="Y240" s="264"/>
      <c r="Z240" s="263">
        <f>ROUND(Y240*$I240,2)</f>
        <v>0</v>
      </c>
      <c r="AA240" s="265"/>
      <c r="AB240" s="263">
        <f>ROUND(AA240*$I240,2)</f>
        <v>0</v>
      </c>
      <c r="AC240" s="265"/>
      <c r="AD240" s="263">
        <f>ROUND(AC240*$I240,2)</f>
        <v>0</v>
      </c>
      <c r="AE240" s="265"/>
      <c r="AF240" s="263">
        <f>ROUND(AE240*$I240,2)</f>
        <v>0</v>
      </c>
      <c r="AG240" s="266"/>
      <c r="AH240" s="263">
        <f>ROUND(AG240*$I240,2)</f>
        <v>0</v>
      </c>
      <c r="AI240" s="383">
        <v>0.1</v>
      </c>
      <c r="AJ240" s="263">
        <f>ROUND(AI240*$I240,2)</f>
        <v>12398.23</v>
      </c>
      <c r="AK240" s="383">
        <v>0.1</v>
      </c>
      <c r="AL240" s="263">
        <f>ROUND(AK240*$I240,2)</f>
        <v>12398.23</v>
      </c>
      <c r="AM240" s="383">
        <v>0.1</v>
      </c>
      <c r="AN240" s="263">
        <f>ROUND(AM240*$I240,2)</f>
        <v>12398.23</v>
      </c>
      <c r="AO240" s="383">
        <v>0.1</v>
      </c>
      <c r="AP240" s="263">
        <f>ROUND(AO240*$I240,2)</f>
        <v>12398.23</v>
      </c>
      <c r="AQ240" s="383">
        <v>0.1</v>
      </c>
      <c r="AR240" s="263">
        <f>ROUND(AQ240*$I240,2)</f>
        <v>12398.23</v>
      </c>
      <c r="AS240" s="383">
        <v>0.1</v>
      </c>
      <c r="AT240" s="263">
        <f>ROUND(AS240*$I240,2)</f>
        <v>12398.23</v>
      </c>
      <c r="AU240" s="383">
        <v>0.1</v>
      </c>
      <c r="AV240" s="263">
        <f>ROUND(AU240*$I240,2)</f>
        <v>12398.23</v>
      </c>
      <c r="AW240" s="265"/>
      <c r="AX240" s="263">
        <f>ROUND(AW240*$I240,2)</f>
        <v>0</v>
      </c>
      <c r="AY240" s="265"/>
      <c r="AZ240" s="263">
        <f>ROUND(AY240*$I240,2)</f>
        <v>0</v>
      </c>
      <c r="BA240" s="265"/>
      <c r="BB240" s="263">
        <f>ROUND(BA240*$I240,2)</f>
        <v>0</v>
      </c>
      <c r="BC240" s="265"/>
      <c r="BD240" s="263">
        <f>ROUND(BC240*$I240,2)</f>
        <v>0</v>
      </c>
      <c r="BE240" s="264"/>
      <c r="BF240" s="263">
        <f>ROUND(BE240*$I240,2)</f>
        <v>0</v>
      </c>
      <c r="BG240" s="265"/>
      <c r="BH240" s="263">
        <f>ROUND(BG240*$I240,2)</f>
        <v>0</v>
      </c>
      <c r="BI240" s="264"/>
      <c r="BJ240" s="263">
        <f>ROUND(BI240*$I240,2)</f>
        <v>0</v>
      </c>
      <c r="BK240" s="431">
        <v>0.1</v>
      </c>
      <c r="BL240" s="263">
        <f>ROUND(BK240*$I240,2)</f>
        <v>12398.23</v>
      </c>
      <c r="BM240" s="431">
        <v>0.1</v>
      </c>
      <c r="BN240" s="263">
        <f>ROUND(BM240*$I240,2)</f>
        <v>12398.23</v>
      </c>
      <c r="BO240" s="431">
        <v>0.1</v>
      </c>
      <c r="BP240" s="263">
        <f>ROUND(BO240*$I240,2)</f>
        <v>12398.23</v>
      </c>
      <c r="BQ240" s="267"/>
      <c r="BR240" s="263">
        <f>ROUND(BQ240*$I240,2)</f>
        <v>0</v>
      </c>
      <c r="BS240" s="267"/>
      <c r="BT240" s="263">
        <f>ROUND(BS240*$I240,2)</f>
        <v>0</v>
      </c>
      <c r="BU240" s="268"/>
      <c r="BV240" s="263">
        <f>ROUND(BU240*$I240,2)</f>
        <v>0</v>
      </c>
      <c r="BW240" s="268"/>
      <c r="BX240" s="263">
        <f>ROUND(BW240*$I240,2)</f>
        <v>0</v>
      </c>
      <c r="BY240" s="268"/>
      <c r="BZ240" s="263">
        <f>ROUND(BY240*$I240,2)</f>
        <v>0</v>
      </c>
      <c r="CA240" s="505">
        <f t="shared" si="4039"/>
        <v>0.99999999999999989</v>
      </c>
      <c r="CB240" s="504">
        <f t="shared" si="4040"/>
        <v>123982.29999999997</v>
      </c>
      <c r="CC240" s="171">
        <f t="shared" si="4042"/>
        <v>-4.9999999973806553E-2</v>
      </c>
    </row>
    <row r="241" spans="1:81" ht="79.2">
      <c r="A241" s="279" t="s">
        <v>349</v>
      </c>
      <c r="B241" s="280" t="s">
        <v>162</v>
      </c>
      <c r="C241" s="432"/>
      <c r="D241" s="433">
        <v>87527</v>
      </c>
      <c r="E241" s="286" t="s">
        <v>350</v>
      </c>
      <c r="F241" s="281" t="s">
        <v>186</v>
      </c>
      <c r="G241" s="313">
        <v>8502.59</v>
      </c>
      <c r="H241" s="318">
        <v>21.31</v>
      </c>
      <c r="I241" s="284">
        <v>181190.19</v>
      </c>
      <c r="J241" s="275">
        <f>+I241/$I$467</f>
        <v>2.3283952470131508E-3</v>
      </c>
      <c r="K241" s="262"/>
      <c r="L241" s="263">
        <f>ROUND(K241*$I241,2)</f>
        <v>0</v>
      </c>
      <c r="M241" s="262"/>
      <c r="N241" s="263">
        <f>ROUND(M241*$I241,2)</f>
        <v>0</v>
      </c>
      <c r="O241" s="262"/>
      <c r="P241" s="263">
        <f>ROUND(O241*$I241,2)</f>
        <v>0</v>
      </c>
      <c r="Q241" s="262"/>
      <c r="R241" s="263">
        <f>ROUND(Q241*$I241,2)</f>
        <v>0</v>
      </c>
      <c r="S241" s="262"/>
      <c r="T241" s="263">
        <f>ROUND(S241*$I241,2)</f>
        <v>0</v>
      </c>
      <c r="U241" s="262"/>
      <c r="V241" s="263">
        <f>ROUND(U241*$I241,2)</f>
        <v>0</v>
      </c>
      <c r="W241" s="264"/>
      <c r="X241" s="263">
        <f>ROUND(W241*$I241,2)</f>
        <v>0</v>
      </c>
      <c r="Y241" s="264"/>
      <c r="Z241" s="263">
        <f>ROUND(Y241*$I241,2)</f>
        <v>0</v>
      </c>
      <c r="AA241" s="265"/>
      <c r="AB241" s="263">
        <f>ROUND(AA241*$I241,2)</f>
        <v>0</v>
      </c>
      <c r="AC241" s="265"/>
      <c r="AD241" s="263">
        <f>ROUND(AC241*$I241,2)</f>
        <v>0</v>
      </c>
      <c r="AE241" s="265"/>
      <c r="AF241" s="263">
        <f>ROUND(AE241*$I241,2)</f>
        <v>0</v>
      </c>
      <c r="AG241" s="266"/>
      <c r="AH241" s="263">
        <f>ROUND(AG241*$I241,2)</f>
        <v>0</v>
      </c>
      <c r="AI241" s="383">
        <v>0.1</v>
      </c>
      <c r="AJ241" s="263">
        <f>ROUND(AI241*$I241,2)</f>
        <v>18119.02</v>
      </c>
      <c r="AK241" s="383">
        <v>0.1</v>
      </c>
      <c r="AL241" s="263">
        <f>ROUND(AK241*$I241,2)</f>
        <v>18119.02</v>
      </c>
      <c r="AM241" s="383">
        <v>0.1</v>
      </c>
      <c r="AN241" s="263">
        <f>ROUND(AM241*$I241,2)</f>
        <v>18119.02</v>
      </c>
      <c r="AO241" s="383">
        <v>0.1</v>
      </c>
      <c r="AP241" s="263">
        <f>ROUND(AO241*$I241,2)</f>
        <v>18119.02</v>
      </c>
      <c r="AQ241" s="383">
        <v>0.1</v>
      </c>
      <c r="AR241" s="263">
        <f>ROUND(AQ241*$I241,2)</f>
        <v>18119.02</v>
      </c>
      <c r="AS241" s="383">
        <v>0.1</v>
      </c>
      <c r="AT241" s="263">
        <f>ROUND(AS241*$I241,2)</f>
        <v>18119.02</v>
      </c>
      <c r="AU241" s="383">
        <v>0.1</v>
      </c>
      <c r="AV241" s="263">
        <f>ROUND(AU241*$I241,2)</f>
        <v>18119.02</v>
      </c>
      <c r="AW241" s="265"/>
      <c r="AX241" s="263">
        <f>ROUND(AW241*$I241,2)</f>
        <v>0</v>
      </c>
      <c r="AY241" s="265"/>
      <c r="AZ241" s="263">
        <f>ROUND(AY241*$I241,2)</f>
        <v>0</v>
      </c>
      <c r="BA241" s="265"/>
      <c r="BB241" s="263">
        <f>ROUND(BA241*$I241,2)</f>
        <v>0</v>
      </c>
      <c r="BC241" s="265"/>
      <c r="BD241" s="263">
        <f>ROUND(BC241*$I241,2)</f>
        <v>0</v>
      </c>
      <c r="BE241" s="264"/>
      <c r="BF241" s="263">
        <f>ROUND(BE241*$I241,2)</f>
        <v>0</v>
      </c>
      <c r="BG241" s="265"/>
      <c r="BH241" s="263">
        <f>ROUND(BG241*$I241,2)</f>
        <v>0</v>
      </c>
      <c r="BI241" s="264"/>
      <c r="BJ241" s="263">
        <f>ROUND(BI241*$I241,2)</f>
        <v>0</v>
      </c>
      <c r="BK241" s="431">
        <v>0.1</v>
      </c>
      <c r="BL241" s="263">
        <f>ROUND(BK241*$I241,2)</f>
        <v>18119.02</v>
      </c>
      <c r="BM241" s="431">
        <v>0.1</v>
      </c>
      <c r="BN241" s="263">
        <f>ROUND(BM241*$I241,2)</f>
        <v>18119.02</v>
      </c>
      <c r="BO241" s="431">
        <v>0.1</v>
      </c>
      <c r="BP241" s="263">
        <f>ROUND(BO241*$I241,2)</f>
        <v>18119.02</v>
      </c>
      <c r="BQ241" s="267"/>
      <c r="BR241" s="263">
        <f>ROUND(BQ241*$I241,2)</f>
        <v>0</v>
      </c>
      <c r="BS241" s="267"/>
      <c r="BT241" s="263">
        <f>ROUND(BS241*$I241,2)</f>
        <v>0</v>
      </c>
      <c r="BU241" s="268"/>
      <c r="BV241" s="263">
        <f>ROUND(BU241*$I241,2)</f>
        <v>0</v>
      </c>
      <c r="BW241" s="268"/>
      <c r="BX241" s="263">
        <f>ROUND(BW241*$I241,2)</f>
        <v>0</v>
      </c>
      <c r="BY241" s="268"/>
      <c r="BZ241" s="263">
        <f>ROUND(BY241*$I241,2)</f>
        <v>0</v>
      </c>
      <c r="CA241" s="505">
        <f t="shared" si="4039"/>
        <v>0.99999999999999989</v>
      </c>
      <c r="CB241" s="504">
        <f t="shared" si="4040"/>
        <v>181190.19999999998</v>
      </c>
      <c r="CC241" s="171">
        <f t="shared" si="4042"/>
        <v>-9.9999999802093953E-3</v>
      </c>
    </row>
    <row r="242" spans="1:81" ht="30.75" customHeight="1">
      <c r="A242" s="279" t="s">
        <v>351</v>
      </c>
      <c r="B242" s="280" t="s">
        <v>162</v>
      </c>
      <c r="C242" s="432"/>
      <c r="D242" s="433">
        <v>87794</v>
      </c>
      <c r="E242" s="286" t="s">
        <v>444</v>
      </c>
      <c r="F242" s="281" t="s">
        <v>186</v>
      </c>
      <c r="G242" s="313">
        <v>40502.25</v>
      </c>
      <c r="H242" s="318">
        <v>22.46</v>
      </c>
      <c r="I242" s="284">
        <v>909680.54</v>
      </c>
      <c r="J242" s="275">
        <f>+I242/$I$467</f>
        <v>1.1689903551822296E-2</v>
      </c>
      <c r="K242" s="262"/>
      <c r="L242" s="263">
        <f>ROUND(K242*$I242,2)</f>
        <v>0</v>
      </c>
      <c r="M242" s="262"/>
      <c r="N242" s="263">
        <f>ROUND(M242*$I242,2)</f>
        <v>0</v>
      </c>
      <c r="O242" s="262"/>
      <c r="P242" s="263">
        <f>ROUND(O242*$I242,2)</f>
        <v>0</v>
      </c>
      <c r="Q242" s="262"/>
      <c r="R242" s="263">
        <f>ROUND(Q242*$I242,2)</f>
        <v>0</v>
      </c>
      <c r="S242" s="262"/>
      <c r="T242" s="263">
        <f>ROUND(S242*$I242,2)</f>
        <v>0</v>
      </c>
      <c r="U242" s="262"/>
      <c r="V242" s="263">
        <f>ROUND(U242*$I242,2)</f>
        <v>0</v>
      </c>
      <c r="W242" s="264"/>
      <c r="X242" s="263">
        <f>ROUND(W242*$I242,2)</f>
        <v>0</v>
      </c>
      <c r="Y242" s="264"/>
      <c r="Z242" s="263">
        <f>ROUND(Y242*$I242,2)</f>
        <v>0</v>
      </c>
      <c r="AA242" s="265"/>
      <c r="AB242" s="263">
        <f>ROUND(AA242*$I242,2)</f>
        <v>0</v>
      </c>
      <c r="AC242" s="265"/>
      <c r="AD242" s="263">
        <f>ROUND(AC242*$I242,2)</f>
        <v>0</v>
      </c>
      <c r="AE242" s="265"/>
      <c r="AF242" s="263">
        <f>ROUND(AE242*$I242,2)</f>
        <v>0</v>
      </c>
      <c r="AG242" s="266"/>
      <c r="AH242" s="263">
        <f>ROUND(AG242*$I242,2)</f>
        <v>0</v>
      </c>
      <c r="AI242" s="383">
        <v>0.1</v>
      </c>
      <c r="AJ242" s="263">
        <f>ROUND(AI242*$I242,2)</f>
        <v>90968.05</v>
      </c>
      <c r="AK242" s="383">
        <v>0.1</v>
      </c>
      <c r="AL242" s="263">
        <f>ROUND(AK242*$I242,2)</f>
        <v>90968.05</v>
      </c>
      <c r="AM242" s="383">
        <v>0.1</v>
      </c>
      <c r="AN242" s="263">
        <f>ROUND(AM242*$I242,2)</f>
        <v>90968.05</v>
      </c>
      <c r="AO242" s="383">
        <v>0.1</v>
      </c>
      <c r="AP242" s="263">
        <f>ROUND(AO242*$I242,2)</f>
        <v>90968.05</v>
      </c>
      <c r="AQ242" s="383">
        <v>0.1</v>
      </c>
      <c r="AR242" s="263">
        <f>ROUND(AQ242*$I242,2)</f>
        <v>90968.05</v>
      </c>
      <c r="AS242" s="383">
        <v>0.1</v>
      </c>
      <c r="AT242" s="263">
        <f>ROUND(AS242*$I242,2)</f>
        <v>90968.05</v>
      </c>
      <c r="AU242" s="383">
        <v>0.1</v>
      </c>
      <c r="AV242" s="263">
        <f>ROUND(AU242*$I242,2)</f>
        <v>90968.05</v>
      </c>
      <c r="AW242" s="265"/>
      <c r="AX242" s="263">
        <f>ROUND(AW242*$I242,2)</f>
        <v>0</v>
      </c>
      <c r="AY242" s="265"/>
      <c r="AZ242" s="263">
        <f>ROUND(AY242*$I242,2)</f>
        <v>0</v>
      </c>
      <c r="BA242" s="265"/>
      <c r="BB242" s="263">
        <f>ROUND(BA242*$I242,2)</f>
        <v>0</v>
      </c>
      <c r="BC242" s="265"/>
      <c r="BD242" s="263">
        <f>ROUND(BC242*$I242,2)</f>
        <v>0</v>
      </c>
      <c r="BE242" s="264"/>
      <c r="BF242" s="263">
        <f>ROUND(BE242*$I242,2)</f>
        <v>0</v>
      </c>
      <c r="BG242" s="265"/>
      <c r="BH242" s="263">
        <f>ROUND(BG242*$I242,2)</f>
        <v>0</v>
      </c>
      <c r="BI242" s="264"/>
      <c r="BJ242" s="263">
        <f>ROUND(BI242*$I242,2)</f>
        <v>0</v>
      </c>
      <c r="BK242" s="431">
        <v>0.1</v>
      </c>
      <c r="BL242" s="263">
        <f>ROUND(BK242*$I242,2)</f>
        <v>90968.05</v>
      </c>
      <c r="BM242" s="431">
        <v>0.1</v>
      </c>
      <c r="BN242" s="263">
        <f>ROUND(BM242*$I242,2)</f>
        <v>90968.05</v>
      </c>
      <c r="BO242" s="431">
        <v>0.1</v>
      </c>
      <c r="BP242" s="263">
        <f>ROUND(BO242*$I242,2)</f>
        <v>90968.05</v>
      </c>
      <c r="BQ242" s="267"/>
      <c r="BR242" s="263">
        <f>ROUND(BQ242*$I242,2)</f>
        <v>0</v>
      </c>
      <c r="BS242" s="267"/>
      <c r="BT242" s="263">
        <f>ROUND(BS242*$I242,2)</f>
        <v>0</v>
      </c>
      <c r="BU242" s="268"/>
      <c r="BV242" s="263">
        <f>ROUND(BU242*$I242,2)</f>
        <v>0</v>
      </c>
      <c r="BW242" s="268"/>
      <c r="BX242" s="263">
        <f>ROUND(BW242*$I242,2)</f>
        <v>0</v>
      </c>
      <c r="BY242" s="268"/>
      <c r="BZ242" s="263">
        <f>ROUND(BY242*$I242,2)</f>
        <v>0</v>
      </c>
      <c r="CA242" s="505">
        <f t="shared" si="4039"/>
        <v>0.99999999999999989</v>
      </c>
      <c r="CB242" s="504">
        <f t="shared" si="4040"/>
        <v>909680.50000000023</v>
      </c>
      <c r="CC242" s="171">
        <f t="shared" si="4042"/>
        <v>3.9999999804422259E-2</v>
      </c>
    </row>
    <row r="243" spans="1:81" ht="26.4">
      <c r="A243" s="279" t="s">
        <v>352</v>
      </c>
      <c r="B243" s="280" t="s">
        <v>145</v>
      </c>
      <c r="C243" s="281"/>
      <c r="D243" s="279" t="s">
        <v>1060</v>
      </c>
      <c r="E243" s="286" t="s">
        <v>353</v>
      </c>
      <c r="F243" s="281" t="s">
        <v>186</v>
      </c>
      <c r="G243" s="313">
        <v>64.05</v>
      </c>
      <c r="H243" s="318">
        <v>67.680000000000007</v>
      </c>
      <c r="I243" s="284">
        <v>4334.8999999999996</v>
      </c>
      <c r="J243" s="275">
        <f>+I243/$I$467</f>
        <v>5.5705888692303411E-5</v>
      </c>
      <c r="K243" s="262"/>
      <c r="L243" s="263">
        <f>ROUND(K243*$I243,2)</f>
        <v>0</v>
      </c>
      <c r="M243" s="262"/>
      <c r="N243" s="263">
        <f>ROUND(M243*$I243,2)</f>
        <v>0</v>
      </c>
      <c r="O243" s="262"/>
      <c r="P243" s="263">
        <f>ROUND(O243*$I243,2)</f>
        <v>0</v>
      </c>
      <c r="Q243" s="262"/>
      <c r="R243" s="263">
        <f>ROUND(Q243*$I243,2)</f>
        <v>0</v>
      </c>
      <c r="S243" s="262"/>
      <c r="T243" s="263">
        <f>ROUND(S243*$I243,2)</f>
        <v>0</v>
      </c>
      <c r="U243" s="262"/>
      <c r="V243" s="263">
        <f>ROUND(U243*$I243,2)</f>
        <v>0</v>
      </c>
      <c r="W243" s="264"/>
      <c r="X243" s="263">
        <f>ROUND(W243*$I243,2)</f>
        <v>0</v>
      </c>
      <c r="Y243" s="264"/>
      <c r="Z243" s="263">
        <f>ROUND(Y243*$I243,2)</f>
        <v>0</v>
      </c>
      <c r="AA243" s="265"/>
      <c r="AB243" s="263">
        <f>ROUND(AA243*$I243,2)</f>
        <v>0</v>
      </c>
      <c r="AC243" s="265"/>
      <c r="AD243" s="263">
        <f>ROUND(AC243*$I243,2)</f>
        <v>0</v>
      </c>
      <c r="AE243" s="265"/>
      <c r="AF243" s="263">
        <f>ROUND(AE243*$I243,2)</f>
        <v>0</v>
      </c>
      <c r="AG243" s="266"/>
      <c r="AH243" s="263">
        <f>ROUND(AG243*$I243,2)</f>
        <v>0</v>
      </c>
      <c r="AI243" s="265"/>
      <c r="AJ243" s="263">
        <f>ROUND(AI243*$I243,2)</f>
        <v>0</v>
      </c>
      <c r="AK243" s="265"/>
      <c r="AL243" s="263">
        <f>ROUND(AK243*$I243,2)</f>
        <v>0</v>
      </c>
      <c r="AM243" s="265"/>
      <c r="AN243" s="263">
        <f>ROUND(AM243*$I243,2)</f>
        <v>0</v>
      </c>
      <c r="AO243" s="265"/>
      <c r="AP243" s="263">
        <f>ROUND(AO243*$I243,2)</f>
        <v>0</v>
      </c>
      <c r="AQ243" s="265"/>
      <c r="AR243" s="263">
        <f>ROUND(AQ243*$I243,2)</f>
        <v>0</v>
      </c>
      <c r="AS243" s="265"/>
      <c r="AT243" s="263">
        <f>ROUND(AS243*$I243,2)</f>
        <v>0</v>
      </c>
      <c r="AU243" s="265"/>
      <c r="AV243" s="263">
        <f>ROUND(AU243*$I243,2)</f>
        <v>0</v>
      </c>
      <c r="AW243" s="265"/>
      <c r="AX243" s="263">
        <f>ROUND(AW243*$I243,2)</f>
        <v>0</v>
      </c>
      <c r="AY243" s="383">
        <v>1</v>
      </c>
      <c r="AZ243" s="263">
        <f>ROUND(AY243*$I243,2)</f>
        <v>4334.8999999999996</v>
      </c>
      <c r="BA243" s="265"/>
      <c r="BB243" s="263">
        <f>ROUND(BA243*$I243,2)</f>
        <v>0</v>
      </c>
      <c r="BC243" s="265"/>
      <c r="BD243" s="263">
        <f>ROUND(BC243*$I243,2)</f>
        <v>0</v>
      </c>
      <c r="BE243" s="264"/>
      <c r="BF243" s="263">
        <f>ROUND(BE243*$I243,2)</f>
        <v>0</v>
      </c>
      <c r="BG243" s="265"/>
      <c r="BH243" s="263">
        <f>ROUND(BG243*$I243,2)</f>
        <v>0</v>
      </c>
      <c r="BI243" s="264"/>
      <c r="BJ243" s="263">
        <f>ROUND(BI243*$I243,2)</f>
        <v>0</v>
      </c>
      <c r="BK243" s="267"/>
      <c r="BL243" s="263">
        <f>ROUND(BK243*$I243,2)</f>
        <v>0</v>
      </c>
      <c r="BM243" s="267"/>
      <c r="BN243" s="263">
        <f>ROUND(BM243*$I243,2)</f>
        <v>0</v>
      </c>
      <c r="BO243" s="267"/>
      <c r="BP243" s="263">
        <f>ROUND(BO243*$I243,2)</f>
        <v>0</v>
      </c>
      <c r="BQ243" s="267"/>
      <c r="BR243" s="263">
        <f>ROUND(BQ243*$I243,2)</f>
        <v>0</v>
      </c>
      <c r="BS243" s="267"/>
      <c r="BT243" s="263">
        <f>ROUND(BS243*$I243,2)</f>
        <v>0</v>
      </c>
      <c r="BU243" s="268"/>
      <c r="BV243" s="263">
        <f>ROUND(BU243*$I243,2)</f>
        <v>0</v>
      </c>
      <c r="BW243" s="268"/>
      <c r="BX243" s="263">
        <f>ROUND(BW243*$I243,2)</f>
        <v>0</v>
      </c>
      <c r="BY243" s="268"/>
      <c r="BZ243" s="263">
        <f>ROUND(BY243*$I243,2)</f>
        <v>0</v>
      </c>
      <c r="CA243" s="505">
        <f t="shared" si="4039"/>
        <v>1</v>
      </c>
      <c r="CB243" s="504">
        <f t="shared" si="4040"/>
        <v>4334.8999999999996</v>
      </c>
      <c r="CC243" s="171">
        <f t="shared" si="4042"/>
        <v>0</v>
      </c>
    </row>
    <row r="244" spans="1:81" ht="29.25" customHeight="1">
      <c r="A244" s="279" t="s">
        <v>354</v>
      </c>
      <c r="B244" s="280" t="s">
        <v>145</v>
      </c>
      <c r="C244" s="281"/>
      <c r="D244" s="279" t="s">
        <v>943</v>
      </c>
      <c r="E244" s="286" t="s">
        <v>942</v>
      </c>
      <c r="F244" s="281" t="s">
        <v>186</v>
      </c>
      <c r="G244" s="313">
        <v>8502.59</v>
      </c>
      <c r="H244" s="318">
        <v>127.72999999999999</v>
      </c>
      <c r="I244" s="284">
        <v>1086035.82</v>
      </c>
      <c r="J244" s="275">
        <f>+I244/$I$467</f>
        <v>1.3956167502081817E-2</v>
      </c>
      <c r="K244" s="262"/>
      <c r="L244" s="263">
        <f>ROUND(K244*$I244,2)</f>
        <v>0</v>
      </c>
      <c r="M244" s="262"/>
      <c r="N244" s="263">
        <f>ROUND(M244*$I244,2)</f>
        <v>0</v>
      </c>
      <c r="O244" s="262"/>
      <c r="P244" s="263">
        <f>ROUND(O244*$I244,2)</f>
        <v>0</v>
      </c>
      <c r="Q244" s="262"/>
      <c r="R244" s="263">
        <f>ROUND(Q244*$I244,2)</f>
        <v>0</v>
      </c>
      <c r="S244" s="262"/>
      <c r="T244" s="263">
        <f>ROUND(S244*$I244,2)</f>
        <v>0</v>
      </c>
      <c r="U244" s="262"/>
      <c r="V244" s="263">
        <f>ROUND(U244*$I244,2)</f>
        <v>0</v>
      </c>
      <c r="W244" s="264"/>
      <c r="X244" s="263">
        <f>ROUND(W244*$I244,2)</f>
        <v>0</v>
      </c>
      <c r="Y244" s="264"/>
      <c r="Z244" s="263">
        <f>ROUND(Y244*$I244,2)</f>
        <v>0</v>
      </c>
      <c r="AA244" s="265"/>
      <c r="AB244" s="263">
        <f>ROUND(AA244*$I244,2)</f>
        <v>0</v>
      </c>
      <c r="AC244" s="265"/>
      <c r="AD244" s="263">
        <f>ROUND(AC244*$I244,2)</f>
        <v>0</v>
      </c>
      <c r="AE244" s="265"/>
      <c r="AF244" s="263">
        <f>ROUND(AE244*$I244,2)</f>
        <v>0</v>
      </c>
      <c r="AG244" s="266"/>
      <c r="AH244" s="263">
        <f>ROUND(AG244*$I244,2)</f>
        <v>0</v>
      </c>
      <c r="AI244" s="265"/>
      <c r="AJ244" s="263">
        <f>ROUND(AI244*$I244,2)</f>
        <v>0</v>
      </c>
      <c r="AK244" s="265"/>
      <c r="AL244" s="263">
        <f>ROUND(AK244*$I244,2)</f>
        <v>0</v>
      </c>
      <c r="AM244" s="383">
        <v>0.1</v>
      </c>
      <c r="AN244" s="263">
        <f>ROUND(AM244*$I244,2)</f>
        <v>108603.58</v>
      </c>
      <c r="AO244" s="383">
        <v>0.1</v>
      </c>
      <c r="AP244" s="263">
        <f>ROUND(AO244*$I244,2)</f>
        <v>108603.58</v>
      </c>
      <c r="AQ244" s="383">
        <v>0.1</v>
      </c>
      <c r="AR244" s="263">
        <f>ROUND(AQ244*$I244,2)</f>
        <v>108603.58</v>
      </c>
      <c r="AS244" s="383">
        <v>0.1</v>
      </c>
      <c r="AT244" s="263">
        <f>ROUND(AS244*$I244,2)</f>
        <v>108603.58</v>
      </c>
      <c r="AU244" s="383">
        <v>0.1</v>
      </c>
      <c r="AV244" s="263">
        <f>ROUND(AU244*$I244,2)</f>
        <v>108603.58</v>
      </c>
      <c r="AW244" s="383">
        <v>0.1</v>
      </c>
      <c r="AX244" s="263">
        <f>ROUND(AW244*$I244,2)</f>
        <v>108603.58</v>
      </c>
      <c r="AY244" s="383">
        <v>0.1</v>
      </c>
      <c r="AZ244" s="263">
        <f>ROUND(AY244*$I244,2)</f>
        <v>108603.58</v>
      </c>
      <c r="BA244" s="265"/>
      <c r="BB244" s="263">
        <f>ROUND(BA244*$I244,2)</f>
        <v>0</v>
      </c>
      <c r="BC244" s="265"/>
      <c r="BD244" s="263">
        <f>ROUND(BC244*$I244,2)</f>
        <v>0</v>
      </c>
      <c r="BE244" s="264"/>
      <c r="BF244" s="263">
        <f>ROUND(BE244*$I244,2)</f>
        <v>0</v>
      </c>
      <c r="BG244" s="265"/>
      <c r="BH244" s="263">
        <f>ROUND(BG244*$I244,2)</f>
        <v>0</v>
      </c>
      <c r="BI244" s="264"/>
      <c r="BJ244" s="263">
        <f>ROUND(BI244*$I244,2)</f>
        <v>0</v>
      </c>
      <c r="BK244" s="267"/>
      <c r="BL244" s="263">
        <f>ROUND(BK244*$I244,2)</f>
        <v>0</v>
      </c>
      <c r="BM244" s="431">
        <v>0.1</v>
      </c>
      <c r="BN244" s="263">
        <f>ROUND(BM244*$I244,2)</f>
        <v>108603.58</v>
      </c>
      <c r="BO244" s="431">
        <v>0.1</v>
      </c>
      <c r="BP244" s="263">
        <f>ROUND(BO244*$I244,2)</f>
        <v>108603.58</v>
      </c>
      <c r="BQ244" s="431">
        <v>0.1</v>
      </c>
      <c r="BR244" s="263">
        <f>ROUND(BQ244*$I244,2)</f>
        <v>108603.58</v>
      </c>
      <c r="BS244" s="267"/>
      <c r="BT244" s="263">
        <f>ROUND(BS244*$I244,2)</f>
        <v>0</v>
      </c>
      <c r="BU244" s="268"/>
      <c r="BV244" s="263">
        <f>ROUND(BU244*$I244,2)</f>
        <v>0</v>
      </c>
      <c r="BW244" s="268"/>
      <c r="BX244" s="263">
        <f>ROUND(BW244*$I244,2)</f>
        <v>0</v>
      </c>
      <c r="BY244" s="268"/>
      <c r="BZ244" s="263">
        <f>ROUND(BY244*$I244,2)</f>
        <v>0</v>
      </c>
      <c r="CA244" s="505">
        <f t="shared" si="4039"/>
        <v>0.99999999999999989</v>
      </c>
      <c r="CB244" s="504">
        <f t="shared" si="4040"/>
        <v>1086035.7999999998</v>
      </c>
      <c r="CC244" s="171">
        <f t="shared" si="4042"/>
        <v>2.0000000251457095E-2</v>
      </c>
    </row>
    <row r="245" spans="1:81" s="187" customFormat="1" ht="15.6" customHeight="1">
      <c r="A245" s="295"/>
      <c r="B245" s="296"/>
      <c r="C245" s="297"/>
      <c r="D245" s="297"/>
      <c r="E245" s="295" t="s">
        <v>1134</v>
      </c>
      <c r="F245" s="297"/>
      <c r="G245" s="297"/>
      <c r="H245" s="298"/>
      <c r="I245" s="299">
        <f>SUBTOTAL(109,I240:I244)</f>
        <v>2305223.7000000002</v>
      </c>
      <c r="J245" s="320"/>
      <c r="K245" s="301">
        <f>+L245/$I245</f>
        <v>0</v>
      </c>
      <c r="L245" s="299">
        <f>SUBTOTAL(109,L240:L244)</f>
        <v>0</v>
      </c>
      <c r="M245" s="301">
        <f t="shared" ref="M245" si="4706">+N245/$I245</f>
        <v>0</v>
      </c>
      <c r="N245" s="299">
        <f t="shared" ref="N245" si="4707">SUBTOTAL(109,N240:N244)</f>
        <v>0</v>
      </c>
      <c r="O245" s="301">
        <f t="shared" ref="O245" si="4708">+P245/$I245</f>
        <v>0</v>
      </c>
      <c r="P245" s="299">
        <f t="shared" ref="P245" si="4709">SUBTOTAL(109,P240:P244)</f>
        <v>0</v>
      </c>
      <c r="Q245" s="301">
        <f t="shared" ref="Q245" si="4710">+R245/$I245</f>
        <v>0</v>
      </c>
      <c r="R245" s="299">
        <f t="shared" ref="R245" si="4711">SUBTOTAL(109,R240:R244)</f>
        <v>0</v>
      </c>
      <c r="S245" s="301">
        <f t="shared" ref="S245" si="4712">+T245/$I245</f>
        <v>0</v>
      </c>
      <c r="T245" s="299">
        <f t="shared" ref="T245" si="4713">SUBTOTAL(109,T240:T244)</f>
        <v>0</v>
      </c>
      <c r="U245" s="301">
        <f t="shared" ref="U245" si="4714">+V245/$I245</f>
        <v>0</v>
      </c>
      <c r="V245" s="299">
        <f t="shared" ref="V245" si="4715">SUBTOTAL(109,V240:V244)</f>
        <v>0</v>
      </c>
      <c r="W245" s="301">
        <f t="shared" ref="W245" si="4716">+X245/$I245</f>
        <v>0</v>
      </c>
      <c r="X245" s="299">
        <f t="shared" ref="X245" si="4717">SUBTOTAL(109,X240:X244)</f>
        <v>0</v>
      </c>
      <c r="Y245" s="301">
        <f t="shared" ref="Y245" si="4718">+Z245/$I245</f>
        <v>0</v>
      </c>
      <c r="Z245" s="299">
        <f t="shared" ref="Z245" si="4719">SUBTOTAL(109,Z240:Z244)</f>
        <v>0</v>
      </c>
      <c r="AA245" s="301">
        <f t="shared" ref="AA245" si="4720">+AB245/$I245</f>
        <v>0</v>
      </c>
      <c r="AB245" s="299">
        <f t="shared" ref="AB245" si="4721">SUBTOTAL(109,AB240:AB244)</f>
        <v>0</v>
      </c>
      <c r="AC245" s="301">
        <f t="shared" ref="AC245" si="4722">+AD245/$I245</f>
        <v>0</v>
      </c>
      <c r="AD245" s="299">
        <f t="shared" ref="AD245" si="4723">SUBTOTAL(109,AD240:AD244)</f>
        <v>0</v>
      </c>
      <c r="AE245" s="301">
        <f t="shared" ref="AE245" si="4724">+AF245/$I245</f>
        <v>0</v>
      </c>
      <c r="AF245" s="299">
        <f t="shared" ref="AF245" si="4725">SUBTOTAL(109,AF240:AF244)</f>
        <v>0</v>
      </c>
      <c r="AG245" s="301">
        <f t="shared" ref="AG245" si="4726">+AH245/$I245</f>
        <v>0</v>
      </c>
      <c r="AH245" s="299">
        <f t="shared" ref="AH245" si="4727">SUBTOTAL(109,AH240:AH244)</f>
        <v>0</v>
      </c>
      <c r="AI245" s="301">
        <f t="shared" ref="AI245" si="4728">+AJ245/$I245</f>
        <v>5.2700004776109144E-2</v>
      </c>
      <c r="AJ245" s="299">
        <f t="shared" ref="AJ245" si="4729">SUBTOTAL(109,AJ240:AJ244)</f>
        <v>121485.3</v>
      </c>
      <c r="AK245" s="301">
        <f t="shared" ref="AK245" si="4730">+AL245/$I245</f>
        <v>5.2700004776109144E-2</v>
      </c>
      <c r="AL245" s="299">
        <f t="shared" ref="AL245" si="4731">SUBTOTAL(109,AL240:AL244)</f>
        <v>121485.3</v>
      </c>
      <c r="AM245" s="301">
        <f t="shared" ref="AM245" si="4732">+AN245/$I245</f>
        <v>9.9811953174002155E-2</v>
      </c>
      <c r="AN245" s="299">
        <f t="shared" ref="AN245" si="4733">SUBTOTAL(109,AN240:AN244)</f>
        <v>230088.88</v>
      </c>
      <c r="AO245" s="301">
        <f t="shared" ref="AO245" si="4734">+AP245/$I245</f>
        <v>9.9811953174002155E-2</v>
      </c>
      <c r="AP245" s="299">
        <f t="shared" ref="AP245" si="4735">SUBTOTAL(109,AP240:AP244)</f>
        <v>230088.88</v>
      </c>
      <c r="AQ245" s="301">
        <f t="shared" ref="AQ245" si="4736">+AR245/$I245</f>
        <v>9.9811953174002155E-2</v>
      </c>
      <c r="AR245" s="299">
        <f t="shared" ref="AR245" si="4737">SUBTOTAL(109,AR240:AR244)</f>
        <v>230088.88</v>
      </c>
      <c r="AS245" s="301">
        <f t="shared" ref="AS245" si="4738">+AT245/$I245</f>
        <v>9.9811953174002155E-2</v>
      </c>
      <c r="AT245" s="299">
        <f t="shared" ref="AT245" si="4739">SUBTOTAL(109,AT240:AT244)</f>
        <v>230088.88</v>
      </c>
      <c r="AU245" s="301">
        <f t="shared" ref="AU245" si="4740">+AV245/$I245</f>
        <v>9.9811953174002155E-2</v>
      </c>
      <c r="AV245" s="299">
        <f t="shared" ref="AV245" si="4741">SUBTOTAL(109,AV240:AV244)</f>
        <v>230088.88</v>
      </c>
      <c r="AW245" s="301">
        <f t="shared" ref="AW245" si="4742">+AX245/$I245</f>
        <v>4.7111948397893011E-2</v>
      </c>
      <c r="AX245" s="299">
        <f t="shared" ref="AX245" si="4743">SUBTOTAL(109,AX240:AX244)</f>
        <v>108603.58</v>
      </c>
      <c r="AY245" s="301">
        <f t="shared" ref="AY245" si="4744">+AZ245/$I245</f>
        <v>4.8992416657871421E-2</v>
      </c>
      <c r="AZ245" s="299">
        <f t="shared" ref="AZ245" si="4745">SUBTOTAL(109,AZ240:AZ244)</f>
        <v>112938.48</v>
      </c>
      <c r="BA245" s="301">
        <f t="shared" ref="BA245" si="4746">+BB245/$I245</f>
        <v>0</v>
      </c>
      <c r="BB245" s="299">
        <f t="shared" ref="BB245" si="4747">SUBTOTAL(109,BB240:BB244)</f>
        <v>0</v>
      </c>
      <c r="BC245" s="301">
        <f t="shared" ref="BC245" si="4748">+BD245/$I245</f>
        <v>0</v>
      </c>
      <c r="BD245" s="299">
        <f t="shared" ref="BD245" si="4749">SUBTOTAL(109,BD240:BD244)</f>
        <v>0</v>
      </c>
      <c r="BE245" s="301">
        <f t="shared" ref="BE245" si="4750">+BF245/$I245</f>
        <v>0</v>
      </c>
      <c r="BF245" s="299">
        <f t="shared" ref="BF245" si="4751">SUBTOTAL(109,BF240:BF244)</f>
        <v>0</v>
      </c>
      <c r="BG245" s="301">
        <f t="shared" ref="BG245" si="4752">+BH245/$I245</f>
        <v>0</v>
      </c>
      <c r="BH245" s="299">
        <f t="shared" ref="BH245" si="4753">SUBTOTAL(109,BH240:BH244)</f>
        <v>0</v>
      </c>
      <c r="BI245" s="301">
        <f t="shared" ref="BI245" si="4754">+BJ245/$I245</f>
        <v>0</v>
      </c>
      <c r="BJ245" s="299">
        <f t="shared" ref="BJ245" si="4755">SUBTOTAL(109,BJ240:BJ244)</f>
        <v>0</v>
      </c>
      <c r="BK245" s="301">
        <f t="shared" ref="BK245" si="4756">+BL245/$I245</f>
        <v>5.2700004776109144E-2</v>
      </c>
      <c r="BL245" s="299">
        <f t="shared" ref="BL245" si="4757">SUBTOTAL(109,BL240:BL244)</f>
        <v>121485.3</v>
      </c>
      <c r="BM245" s="301">
        <f t="shared" ref="BM245" si="4758">+BN245/$I245</f>
        <v>9.9811953174002155E-2</v>
      </c>
      <c r="BN245" s="299">
        <f t="shared" ref="BN245" si="4759">SUBTOTAL(109,BN240:BN244)</f>
        <v>230088.88</v>
      </c>
      <c r="BO245" s="301">
        <f t="shared" ref="BO245" si="4760">+BP245/$I245</f>
        <v>9.9811953174002155E-2</v>
      </c>
      <c r="BP245" s="299">
        <f t="shared" ref="BP245" si="4761">SUBTOTAL(109,BP240:BP244)</f>
        <v>230088.88</v>
      </c>
      <c r="BQ245" s="301">
        <f t="shared" ref="BQ245" si="4762">+BR245/$I245</f>
        <v>4.7111948397893011E-2</v>
      </c>
      <c r="BR245" s="299">
        <f t="shared" ref="BR245" si="4763">SUBTOTAL(109,BR240:BR244)</f>
        <v>108603.58</v>
      </c>
      <c r="BS245" s="301">
        <f t="shared" ref="BS245" si="4764">+BT245/$I245</f>
        <v>0</v>
      </c>
      <c r="BT245" s="299">
        <f t="shared" ref="BT245" si="4765">SUBTOTAL(109,BT240:BT244)</f>
        <v>0</v>
      </c>
      <c r="BU245" s="301">
        <f t="shared" ref="BU245" si="4766">+BV245/$I245</f>
        <v>0</v>
      </c>
      <c r="BV245" s="299">
        <f t="shared" ref="BV245" si="4767">SUBTOTAL(109,BV240:BV244)</f>
        <v>0</v>
      </c>
      <c r="BW245" s="301">
        <f t="shared" ref="BW245" si="4768">+BX245/$I245</f>
        <v>0</v>
      </c>
      <c r="BX245" s="299">
        <f t="shared" ref="BX245" si="4769">SUBTOTAL(109,BX240:BX244)</f>
        <v>0</v>
      </c>
      <c r="BY245" s="301">
        <f t="shared" ref="BY245" si="4770">+BZ245/$I245</f>
        <v>0</v>
      </c>
      <c r="BZ245" s="299">
        <f t="shared" ref="BZ245" si="4771">SUBTOTAL(109,BZ240:BZ244)</f>
        <v>0</v>
      </c>
      <c r="CA245" s="235">
        <f>+CB245/I245</f>
        <v>1</v>
      </c>
      <c r="CB245" s="234">
        <f>SUBTOTAL(109,CB240:CB244)</f>
        <v>2305223.7000000002</v>
      </c>
      <c r="CC245" s="188">
        <f t="shared" si="4042"/>
        <v>0</v>
      </c>
    </row>
    <row r="246" spans="1:81" ht="13.2">
      <c r="A246" s="363" t="s">
        <v>355</v>
      </c>
      <c r="B246" s="616" t="s">
        <v>939</v>
      </c>
      <c r="C246" s="617"/>
      <c r="D246" s="617"/>
      <c r="E246" s="617"/>
      <c r="F246" s="428"/>
      <c r="G246" s="429"/>
      <c r="H246" s="429"/>
      <c r="I246" s="430"/>
      <c r="J246" s="233"/>
      <c r="K246" s="262"/>
      <c r="L246" s="263"/>
      <c r="M246" s="262"/>
      <c r="N246" s="263"/>
      <c r="O246" s="262"/>
      <c r="P246" s="263"/>
      <c r="Q246" s="262"/>
      <c r="R246" s="263"/>
      <c r="S246" s="262"/>
      <c r="T246" s="263"/>
      <c r="U246" s="262"/>
      <c r="V246" s="263"/>
      <c r="W246" s="264"/>
      <c r="X246" s="263"/>
      <c r="Y246" s="264"/>
      <c r="Z246" s="263"/>
      <c r="AA246" s="265"/>
      <c r="AB246" s="263"/>
      <c r="AC246" s="265"/>
      <c r="AD246" s="263"/>
      <c r="AE246" s="265"/>
      <c r="AF246" s="263"/>
      <c r="AG246" s="266"/>
      <c r="AH246" s="263"/>
      <c r="AI246" s="265"/>
      <c r="AJ246" s="263"/>
      <c r="AK246" s="265"/>
      <c r="AL246" s="263"/>
      <c r="AM246" s="265"/>
      <c r="AN246" s="263"/>
      <c r="AO246" s="265"/>
      <c r="AP246" s="263"/>
      <c r="AQ246" s="265"/>
      <c r="AR246" s="263"/>
      <c r="AS246" s="265"/>
      <c r="AT246" s="263"/>
      <c r="AU246" s="265"/>
      <c r="AV246" s="263"/>
      <c r="AW246" s="265"/>
      <c r="AX246" s="263"/>
      <c r="AY246" s="265"/>
      <c r="AZ246" s="263"/>
      <c r="BA246" s="265"/>
      <c r="BB246" s="263"/>
      <c r="BC246" s="265"/>
      <c r="BD246" s="263"/>
      <c r="BE246" s="264"/>
      <c r="BF246" s="263"/>
      <c r="BG246" s="265"/>
      <c r="BH246" s="263"/>
      <c r="BI246" s="264"/>
      <c r="BJ246" s="263"/>
      <c r="BK246" s="267"/>
      <c r="BL246" s="263"/>
      <c r="BM246" s="267"/>
      <c r="BN246" s="263"/>
      <c r="BO246" s="267"/>
      <c r="BP246" s="263"/>
      <c r="BQ246" s="267"/>
      <c r="BR246" s="263"/>
      <c r="BS246" s="267"/>
      <c r="BT246" s="263"/>
      <c r="BU246" s="268"/>
      <c r="BV246" s="263"/>
      <c r="BW246" s="268"/>
      <c r="BX246" s="263"/>
      <c r="BY246" s="268"/>
      <c r="BZ246" s="263"/>
      <c r="CA246" s="505">
        <f t="shared" si="4039"/>
        <v>0</v>
      </c>
      <c r="CB246" s="504">
        <f t="shared" si="4040"/>
        <v>0</v>
      </c>
      <c r="CC246" s="171">
        <f t="shared" si="4042"/>
        <v>0</v>
      </c>
    </row>
    <row r="247" spans="1:81" ht="52.8">
      <c r="A247" s="279" t="s">
        <v>357</v>
      </c>
      <c r="B247" s="280" t="s">
        <v>162</v>
      </c>
      <c r="C247" s="281"/>
      <c r="D247" s="279">
        <v>87905</v>
      </c>
      <c r="E247" s="286" t="s">
        <v>944</v>
      </c>
      <c r="F247" s="281" t="s">
        <v>186</v>
      </c>
      <c r="G247" s="313">
        <v>7362.94</v>
      </c>
      <c r="H247" s="318">
        <v>5.26</v>
      </c>
      <c r="I247" s="284">
        <v>38729.06</v>
      </c>
      <c r="J247" s="275">
        <f>+I247/$I$467</f>
        <v>4.9769007486159778E-4</v>
      </c>
      <c r="K247" s="262"/>
      <c r="L247" s="263">
        <f>ROUND(K247*$I247,2)</f>
        <v>0</v>
      </c>
      <c r="M247" s="262"/>
      <c r="N247" s="263">
        <f>ROUND(M247*$I247,2)</f>
        <v>0</v>
      </c>
      <c r="O247" s="262"/>
      <c r="P247" s="263">
        <f>ROUND(O247*$I247,2)</f>
        <v>0</v>
      </c>
      <c r="Q247" s="262"/>
      <c r="R247" s="263">
        <f>ROUND(Q247*$I247,2)</f>
        <v>0</v>
      </c>
      <c r="S247" s="262"/>
      <c r="T247" s="263">
        <f>ROUND(S247*$I247,2)</f>
        <v>0</v>
      </c>
      <c r="U247" s="262"/>
      <c r="V247" s="263">
        <f>ROUND(U247*$I247,2)</f>
        <v>0</v>
      </c>
      <c r="W247" s="264"/>
      <c r="X247" s="263">
        <f>ROUND(W247*$I247,2)</f>
        <v>0</v>
      </c>
      <c r="Y247" s="264"/>
      <c r="Z247" s="263">
        <f>ROUND(Y247*$I247,2)</f>
        <v>0</v>
      </c>
      <c r="AA247" s="265"/>
      <c r="AB247" s="263">
        <f>ROUND(AA247*$I247,2)</f>
        <v>0</v>
      </c>
      <c r="AC247" s="265"/>
      <c r="AD247" s="263">
        <f>ROUND(AC247*$I247,2)</f>
        <v>0</v>
      </c>
      <c r="AE247" s="265"/>
      <c r="AF247" s="263">
        <f>ROUND(AE247*$I247,2)</f>
        <v>0</v>
      </c>
      <c r="AG247" s="266"/>
      <c r="AH247" s="263">
        <f>ROUND(AG247*$I247,2)</f>
        <v>0</v>
      </c>
      <c r="AI247" s="265"/>
      <c r="AJ247" s="263">
        <f>ROUND(AI247*$I247,2)</f>
        <v>0</v>
      </c>
      <c r="AK247" s="265"/>
      <c r="AL247" s="263">
        <f>ROUND(AK247*$I247,2)</f>
        <v>0</v>
      </c>
      <c r="AM247" s="265"/>
      <c r="AN247" s="263">
        <f>ROUND(AM247*$I247,2)</f>
        <v>0</v>
      </c>
      <c r="AO247" s="265"/>
      <c r="AP247" s="263">
        <f>ROUND(AO247*$I247,2)</f>
        <v>0</v>
      </c>
      <c r="AQ247" s="265"/>
      <c r="AR247" s="263">
        <f>ROUND(AQ247*$I247,2)</f>
        <v>0</v>
      </c>
      <c r="AS247" s="265"/>
      <c r="AT247" s="263">
        <f>ROUND(AS247*$I247,2)</f>
        <v>0</v>
      </c>
      <c r="AU247" s="265"/>
      <c r="AV247" s="263">
        <f>ROUND(AU247*$I247,2)</f>
        <v>0</v>
      </c>
      <c r="AW247" s="265"/>
      <c r="AX247" s="263">
        <f>ROUND(AW247*$I247,2)</f>
        <v>0</v>
      </c>
      <c r="AY247" s="383">
        <v>0.25</v>
      </c>
      <c r="AZ247" s="263">
        <f>ROUND(AY247*$I247,2)</f>
        <v>9682.27</v>
      </c>
      <c r="BA247" s="383">
        <v>0.25</v>
      </c>
      <c r="BB247" s="263">
        <f>ROUND(BA247*$I247,2)</f>
        <v>9682.27</v>
      </c>
      <c r="BC247" s="383">
        <v>0.25</v>
      </c>
      <c r="BD247" s="263">
        <f>ROUND(BC247*$I247,2)</f>
        <v>9682.27</v>
      </c>
      <c r="BE247" s="383">
        <v>0.25</v>
      </c>
      <c r="BF247" s="263">
        <f>ROUND(BE247*$I247,2)</f>
        <v>9682.27</v>
      </c>
      <c r="BG247" s="265"/>
      <c r="BH247" s="263">
        <f>ROUND(BG247*$I247,2)</f>
        <v>0</v>
      </c>
      <c r="BI247" s="264"/>
      <c r="BJ247" s="263">
        <f>ROUND(BI247*$I247,2)</f>
        <v>0</v>
      </c>
      <c r="BK247" s="267"/>
      <c r="BL247" s="263">
        <f>ROUND(BK247*$I247,2)</f>
        <v>0</v>
      </c>
      <c r="BM247" s="267"/>
      <c r="BN247" s="263">
        <f>ROUND(BM247*$I247,2)</f>
        <v>0</v>
      </c>
      <c r="BO247" s="267"/>
      <c r="BP247" s="263">
        <f>ROUND(BO247*$I247,2)</f>
        <v>0</v>
      </c>
      <c r="BQ247" s="267"/>
      <c r="BR247" s="263">
        <f>ROUND(BQ247*$I247,2)</f>
        <v>0</v>
      </c>
      <c r="BS247" s="267"/>
      <c r="BT247" s="263">
        <f>ROUND(BS247*$I247,2)</f>
        <v>0</v>
      </c>
      <c r="BU247" s="268"/>
      <c r="BV247" s="263">
        <f>ROUND(BU247*$I247,2)</f>
        <v>0</v>
      </c>
      <c r="BW247" s="268"/>
      <c r="BX247" s="263">
        <f>ROUND(BW247*$I247,2)</f>
        <v>0</v>
      </c>
      <c r="BY247" s="268"/>
      <c r="BZ247" s="263">
        <f>ROUND(BY247*$I247,2)</f>
        <v>0</v>
      </c>
      <c r="CA247" s="505">
        <f t="shared" ref="CA247:CB251" si="4772">+BY247+BW247+BU247+BS247+BQ247+BO247+BM247+BK247+BI247+BG247+BE247+BC247+BA247+AY247+AW247+AU247+AS247+AQ247+AO247+AM247+AK247+AI247+AG247+AE247+AC247+AA247+Y247+W247+U247+S247+Q247+O247+M247+K247</f>
        <v>1</v>
      </c>
      <c r="CB247" s="504">
        <f t="shared" si="4772"/>
        <v>38729.08</v>
      </c>
      <c r="CC247" s="171">
        <f t="shared" si="4042"/>
        <v>-2.0000000004074536E-2</v>
      </c>
    </row>
    <row r="248" spans="1:81" ht="66">
      <c r="A248" s="279" t="s">
        <v>937</v>
      </c>
      <c r="B248" s="280" t="s">
        <v>162</v>
      </c>
      <c r="C248" s="432"/>
      <c r="D248" s="433">
        <v>87779</v>
      </c>
      <c r="E248" s="286" t="s">
        <v>946</v>
      </c>
      <c r="F248" s="281" t="s">
        <v>186</v>
      </c>
      <c r="G248" s="313">
        <v>7362.94</v>
      </c>
      <c r="H248" s="318">
        <v>36.07</v>
      </c>
      <c r="I248" s="284">
        <v>265581.25</v>
      </c>
      <c r="J248" s="275">
        <f>+I248/$I$467</f>
        <v>3.4128675520226086E-3</v>
      </c>
      <c r="K248" s="262"/>
      <c r="L248" s="263">
        <f>ROUND(K248*$I248,2)</f>
        <v>0</v>
      </c>
      <c r="M248" s="262"/>
      <c r="N248" s="263">
        <f>ROUND(M248*$I248,2)</f>
        <v>0</v>
      </c>
      <c r="O248" s="262"/>
      <c r="P248" s="263">
        <f>ROUND(O248*$I248,2)</f>
        <v>0</v>
      </c>
      <c r="Q248" s="262"/>
      <c r="R248" s="263">
        <f>ROUND(Q248*$I248,2)</f>
        <v>0</v>
      </c>
      <c r="S248" s="262"/>
      <c r="T248" s="263">
        <f>ROUND(S248*$I248,2)</f>
        <v>0</v>
      </c>
      <c r="U248" s="262"/>
      <c r="V248" s="263">
        <f>ROUND(U248*$I248,2)</f>
        <v>0</v>
      </c>
      <c r="W248" s="264"/>
      <c r="X248" s="263">
        <f>ROUND(W248*$I248,2)</f>
        <v>0</v>
      </c>
      <c r="Y248" s="264"/>
      <c r="Z248" s="263">
        <f>ROUND(Y248*$I248,2)</f>
        <v>0</v>
      </c>
      <c r="AA248" s="265"/>
      <c r="AB248" s="263">
        <f>ROUND(AA248*$I248,2)</f>
        <v>0</v>
      </c>
      <c r="AC248" s="265"/>
      <c r="AD248" s="263">
        <f>ROUND(AC248*$I248,2)</f>
        <v>0</v>
      </c>
      <c r="AE248" s="265"/>
      <c r="AF248" s="263">
        <f>ROUND(AE248*$I248,2)</f>
        <v>0</v>
      </c>
      <c r="AG248" s="266"/>
      <c r="AH248" s="263">
        <f>ROUND(AG248*$I248,2)</f>
        <v>0</v>
      </c>
      <c r="AI248" s="265"/>
      <c r="AJ248" s="263">
        <f>ROUND(AI248*$I248,2)</f>
        <v>0</v>
      </c>
      <c r="AK248" s="265"/>
      <c r="AL248" s="263">
        <f>ROUND(AK248*$I248,2)</f>
        <v>0</v>
      </c>
      <c r="AM248" s="265"/>
      <c r="AN248" s="263">
        <f>ROUND(AM248*$I248,2)</f>
        <v>0</v>
      </c>
      <c r="AO248" s="265"/>
      <c r="AP248" s="263">
        <f>ROUND(AO248*$I248,2)</f>
        <v>0</v>
      </c>
      <c r="AQ248" s="265"/>
      <c r="AR248" s="263">
        <f>ROUND(AQ248*$I248,2)</f>
        <v>0</v>
      </c>
      <c r="AS248" s="265"/>
      <c r="AT248" s="263">
        <f>ROUND(AS248*$I248,2)</f>
        <v>0</v>
      </c>
      <c r="AU248" s="265"/>
      <c r="AV248" s="263">
        <f>ROUND(AU248*$I248,2)</f>
        <v>0</v>
      </c>
      <c r="AW248" s="265"/>
      <c r="AX248" s="263">
        <f>ROUND(AW248*$I248,2)</f>
        <v>0</v>
      </c>
      <c r="AY248" s="383">
        <v>0.25</v>
      </c>
      <c r="AZ248" s="263">
        <f>ROUND(AY248*$I248,2)</f>
        <v>66395.31</v>
      </c>
      <c r="BA248" s="383">
        <v>0.25</v>
      </c>
      <c r="BB248" s="263">
        <f>ROUND(BA248*$I248,2)</f>
        <v>66395.31</v>
      </c>
      <c r="BC248" s="383">
        <v>0.25</v>
      </c>
      <c r="BD248" s="263">
        <f>ROUND(BC248*$I248,2)</f>
        <v>66395.31</v>
      </c>
      <c r="BE248" s="383">
        <v>0.25</v>
      </c>
      <c r="BF248" s="263">
        <f>ROUND(BE248*$I248,2)</f>
        <v>66395.31</v>
      </c>
      <c r="BG248" s="265"/>
      <c r="BH248" s="263">
        <f>ROUND(BG248*$I248,2)</f>
        <v>0</v>
      </c>
      <c r="BI248" s="264"/>
      <c r="BJ248" s="263">
        <f>ROUND(BI248*$I248,2)</f>
        <v>0</v>
      </c>
      <c r="BK248" s="267"/>
      <c r="BL248" s="263">
        <f>ROUND(BK248*$I248,2)</f>
        <v>0</v>
      </c>
      <c r="BM248" s="267"/>
      <c r="BN248" s="263">
        <f>ROUND(BM248*$I248,2)</f>
        <v>0</v>
      </c>
      <c r="BO248" s="267"/>
      <c r="BP248" s="263">
        <f>ROUND(BO248*$I248,2)</f>
        <v>0</v>
      </c>
      <c r="BQ248" s="267"/>
      <c r="BR248" s="263">
        <f>ROUND(BQ248*$I248,2)</f>
        <v>0</v>
      </c>
      <c r="BS248" s="267"/>
      <c r="BT248" s="263">
        <f>ROUND(BS248*$I248,2)</f>
        <v>0</v>
      </c>
      <c r="BU248" s="268"/>
      <c r="BV248" s="263">
        <f>ROUND(BU248*$I248,2)</f>
        <v>0</v>
      </c>
      <c r="BW248" s="268"/>
      <c r="BX248" s="263">
        <f>ROUND(BW248*$I248,2)</f>
        <v>0</v>
      </c>
      <c r="BY248" s="268"/>
      <c r="BZ248" s="263">
        <f>ROUND(BY248*$I248,2)</f>
        <v>0</v>
      </c>
      <c r="CA248" s="505">
        <f t="shared" si="4772"/>
        <v>1</v>
      </c>
      <c r="CB248" s="504">
        <f t="shared" si="4772"/>
        <v>265581.24</v>
      </c>
      <c r="CC248" s="171">
        <f t="shared" si="4042"/>
        <v>1.0000000009313226E-2</v>
      </c>
    </row>
    <row r="249" spans="1:81" ht="39.6">
      <c r="A249" s="279" t="s">
        <v>954</v>
      </c>
      <c r="B249" s="280" t="s">
        <v>145</v>
      </c>
      <c r="C249" s="432"/>
      <c r="D249" s="433" t="s">
        <v>943</v>
      </c>
      <c r="E249" s="286" t="s">
        <v>940</v>
      </c>
      <c r="F249" s="281" t="s">
        <v>693</v>
      </c>
      <c r="G249" s="313">
        <v>2147.79</v>
      </c>
      <c r="H249" s="318">
        <v>127.73</v>
      </c>
      <c r="I249" s="284">
        <v>274337.21999999997</v>
      </c>
      <c r="J249" s="275">
        <f>+I249/$I$467</f>
        <v>3.5253866620858503E-3</v>
      </c>
      <c r="K249" s="262"/>
      <c r="L249" s="263">
        <f>ROUND(K249*$I249,2)</f>
        <v>0</v>
      </c>
      <c r="M249" s="262"/>
      <c r="N249" s="263">
        <f>ROUND(M249*$I249,2)</f>
        <v>0</v>
      </c>
      <c r="O249" s="262"/>
      <c r="P249" s="263">
        <f>ROUND(O249*$I249,2)</f>
        <v>0</v>
      </c>
      <c r="Q249" s="262"/>
      <c r="R249" s="263">
        <f>ROUND(Q249*$I249,2)</f>
        <v>0</v>
      </c>
      <c r="S249" s="262"/>
      <c r="T249" s="263">
        <f>ROUND(S249*$I249,2)</f>
        <v>0</v>
      </c>
      <c r="U249" s="262"/>
      <c r="V249" s="263">
        <f>ROUND(U249*$I249,2)</f>
        <v>0</v>
      </c>
      <c r="W249" s="264"/>
      <c r="X249" s="263">
        <f>ROUND(W249*$I249,2)</f>
        <v>0</v>
      </c>
      <c r="Y249" s="264"/>
      <c r="Z249" s="263">
        <f>ROUND(Y249*$I249,2)</f>
        <v>0</v>
      </c>
      <c r="AA249" s="265"/>
      <c r="AB249" s="263">
        <f>ROUND(AA249*$I249,2)</f>
        <v>0</v>
      </c>
      <c r="AC249" s="265"/>
      <c r="AD249" s="263">
        <f>ROUND(AC249*$I249,2)</f>
        <v>0</v>
      </c>
      <c r="AE249" s="265"/>
      <c r="AF249" s="263">
        <f>ROUND(AE249*$I249,2)</f>
        <v>0</v>
      </c>
      <c r="AG249" s="266"/>
      <c r="AH249" s="263">
        <f>ROUND(AG249*$I249,2)</f>
        <v>0</v>
      </c>
      <c r="AI249" s="265"/>
      <c r="AJ249" s="263">
        <f>ROUND(AI249*$I249,2)</f>
        <v>0</v>
      </c>
      <c r="AK249" s="265"/>
      <c r="AL249" s="263">
        <f>ROUND(AK249*$I249,2)</f>
        <v>0</v>
      </c>
      <c r="AM249" s="265"/>
      <c r="AN249" s="263">
        <f>ROUND(AM249*$I249,2)</f>
        <v>0</v>
      </c>
      <c r="AO249" s="265"/>
      <c r="AP249" s="263">
        <f>ROUND(AO249*$I249,2)</f>
        <v>0</v>
      </c>
      <c r="AQ249" s="265"/>
      <c r="AR249" s="263">
        <f>ROUND(AQ249*$I249,2)</f>
        <v>0</v>
      </c>
      <c r="AS249" s="265"/>
      <c r="AT249" s="263">
        <f>ROUND(AS249*$I249,2)</f>
        <v>0</v>
      </c>
      <c r="AU249" s="265"/>
      <c r="AV249" s="263">
        <f>ROUND(AU249*$I249,2)</f>
        <v>0</v>
      </c>
      <c r="AW249" s="265"/>
      <c r="AX249" s="263">
        <f>ROUND(AW249*$I249,2)</f>
        <v>0</v>
      </c>
      <c r="AY249" s="383">
        <v>0.25</v>
      </c>
      <c r="AZ249" s="263">
        <f>ROUND(AY249*$I249,2)</f>
        <v>68584.31</v>
      </c>
      <c r="BA249" s="383">
        <v>0.25</v>
      </c>
      <c r="BB249" s="263">
        <f>ROUND(BA249*$I249,2)</f>
        <v>68584.31</v>
      </c>
      <c r="BC249" s="383">
        <v>0.25</v>
      </c>
      <c r="BD249" s="263">
        <f>ROUND(BC249*$I249,2)</f>
        <v>68584.31</v>
      </c>
      <c r="BE249" s="383">
        <v>0.25</v>
      </c>
      <c r="BF249" s="263">
        <f>ROUND(BE249*$I249,2)</f>
        <v>68584.31</v>
      </c>
      <c r="BG249" s="265"/>
      <c r="BH249" s="263">
        <f>ROUND(BG249*$I249,2)</f>
        <v>0</v>
      </c>
      <c r="BI249" s="264"/>
      <c r="BJ249" s="263">
        <f>ROUND(BI249*$I249,2)</f>
        <v>0</v>
      </c>
      <c r="BK249" s="267"/>
      <c r="BL249" s="263">
        <f>ROUND(BK249*$I249,2)</f>
        <v>0</v>
      </c>
      <c r="BM249" s="267"/>
      <c r="BN249" s="263">
        <f>ROUND(BM249*$I249,2)</f>
        <v>0</v>
      </c>
      <c r="BO249" s="267"/>
      <c r="BP249" s="263">
        <f>ROUND(BO249*$I249,2)</f>
        <v>0</v>
      </c>
      <c r="BQ249" s="267"/>
      <c r="BR249" s="263">
        <f>ROUND(BQ249*$I249,2)</f>
        <v>0</v>
      </c>
      <c r="BS249" s="267"/>
      <c r="BT249" s="263">
        <f>ROUND(BS249*$I249,2)</f>
        <v>0</v>
      </c>
      <c r="BU249" s="268"/>
      <c r="BV249" s="263">
        <f>ROUND(BU249*$I249,2)</f>
        <v>0</v>
      </c>
      <c r="BW249" s="268"/>
      <c r="BX249" s="263">
        <f>ROUND(BW249*$I249,2)</f>
        <v>0</v>
      </c>
      <c r="BY249" s="268"/>
      <c r="BZ249" s="263">
        <f>ROUND(BY249*$I249,2)</f>
        <v>0</v>
      </c>
      <c r="CA249" s="505">
        <f t="shared" si="4772"/>
        <v>1</v>
      </c>
      <c r="CB249" s="504">
        <f t="shared" si="4772"/>
        <v>274337.24</v>
      </c>
      <c r="CC249" s="171">
        <f t="shared" si="4042"/>
        <v>-2.0000000018626451E-2</v>
      </c>
    </row>
    <row r="250" spans="1:81" ht="79.2">
      <c r="A250" s="279" t="s">
        <v>955</v>
      </c>
      <c r="B250" s="280" t="s">
        <v>145</v>
      </c>
      <c r="C250" s="286"/>
      <c r="D250" s="286" t="s">
        <v>948</v>
      </c>
      <c r="E250" s="286" t="s">
        <v>949</v>
      </c>
      <c r="F250" s="281" t="s">
        <v>693</v>
      </c>
      <c r="G250" s="434">
        <v>3085.52</v>
      </c>
      <c r="H250" s="393">
        <v>76.099999999999994</v>
      </c>
      <c r="I250" s="284">
        <v>234808.07</v>
      </c>
      <c r="J250" s="275">
        <f>+I250/$I$467</f>
        <v>3.0174149833847586E-3</v>
      </c>
      <c r="K250" s="262"/>
      <c r="L250" s="263">
        <f>ROUND(K250*$I250,2)</f>
        <v>0</v>
      </c>
      <c r="M250" s="262"/>
      <c r="N250" s="263">
        <f>ROUND(M250*$I250,2)</f>
        <v>0</v>
      </c>
      <c r="O250" s="262"/>
      <c r="P250" s="263">
        <f>ROUND(O250*$I250,2)</f>
        <v>0</v>
      </c>
      <c r="Q250" s="262"/>
      <c r="R250" s="263">
        <f>ROUND(Q250*$I250,2)</f>
        <v>0</v>
      </c>
      <c r="S250" s="262"/>
      <c r="T250" s="263">
        <f>ROUND(S250*$I250,2)</f>
        <v>0</v>
      </c>
      <c r="U250" s="262"/>
      <c r="V250" s="263">
        <f>ROUND(U250*$I250,2)</f>
        <v>0</v>
      </c>
      <c r="W250" s="264"/>
      <c r="X250" s="263">
        <f>ROUND(W250*$I250,2)</f>
        <v>0</v>
      </c>
      <c r="Y250" s="264"/>
      <c r="Z250" s="263">
        <f>ROUND(Y250*$I250,2)</f>
        <v>0</v>
      </c>
      <c r="AA250" s="265"/>
      <c r="AB250" s="263">
        <f>ROUND(AA250*$I250,2)</f>
        <v>0</v>
      </c>
      <c r="AC250" s="265"/>
      <c r="AD250" s="263">
        <f>ROUND(AC250*$I250,2)</f>
        <v>0</v>
      </c>
      <c r="AE250" s="265"/>
      <c r="AF250" s="263">
        <f>ROUND(AE250*$I250,2)</f>
        <v>0</v>
      </c>
      <c r="AG250" s="266"/>
      <c r="AH250" s="263">
        <f>ROUND(AG250*$I250,2)</f>
        <v>0</v>
      </c>
      <c r="AI250" s="265"/>
      <c r="AJ250" s="263">
        <f>ROUND(AI250*$I250,2)</f>
        <v>0</v>
      </c>
      <c r="AK250" s="265"/>
      <c r="AL250" s="263">
        <f>ROUND(AK250*$I250,2)</f>
        <v>0</v>
      </c>
      <c r="AM250" s="265"/>
      <c r="AN250" s="263">
        <f>ROUND(AM250*$I250,2)</f>
        <v>0</v>
      </c>
      <c r="AO250" s="265"/>
      <c r="AP250" s="263">
        <f>ROUND(AO250*$I250,2)</f>
        <v>0</v>
      </c>
      <c r="AQ250" s="265"/>
      <c r="AR250" s="263">
        <f>ROUND(AQ250*$I250,2)</f>
        <v>0</v>
      </c>
      <c r="AS250" s="265"/>
      <c r="AT250" s="263">
        <f>ROUND(AS250*$I250,2)</f>
        <v>0</v>
      </c>
      <c r="AU250" s="265"/>
      <c r="AV250" s="263">
        <f>ROUND(AU250*$I250,2)</f>
        <v>0</v>
      </c>
      <c r="AW250" s="265"/>
      <c r="AX250" s="263">
        <f>ROUND(AW250*$I250,2)</f>
        <v>0</v>
      </c>
      <c r="AY250" s="383">
        <v>0.25</v>
      </c>
      <c r="AZ250" s="263">
        <f>ROUND(AY250*$I250,2)</f>
        <v>58702.02</v>
      </c>
      <c r="BA250" s="383">
        <v>0.25</v>
      </c>
      <c r="BB250" s="263">
        <f>ROUND(BA250*$I250,2)</f>
        <v>58702.02</v>
      </c>
      <c r="BC250" s="383">
        <v>0.25</v>
      </c>
      <c r="BD250" s="263">
        <f>ROUND(BC250*$I250,2)</f>
        <v>58702.02</v>
      </c>
      <c r="BE250" s="383">
        <v>0.25</v>
      </c>
      <c r="BF250" s="263">
        <f>ROUND(BE250*$I250,2)</f>
        <v>58702.02</v>
      </c>
      <c r="BG250" s="265"/>
      <c r="BH250" s="263">
        <f>ROUND(BG250*$I250,2)</f>
        <v>0</v>
      </c>
      <c r="BI250" s="264"/>
      <c r="BJ250" s="263">
        <f>ROUND(BI250*$I250,2)</f>
        <v>0</v>
      </c>
      <c r="BK250" s="267"/>
      <c r="BL250" s="263">
        <f>ROUND(BK250*$I250,2)</f>
        <v>0</v>
      </c>
      <c r="BM250" s="267"/>
      <c r="BN250" s="263">
        <f>ROUND(BM250*$I250,2)</f>
        <v>0</v>
      </c>
      <c r="BO250" s="267"/>
      <c r="BP250" s="263">
        <f>ROUND(BO250*$I250,2)</f>
        <v>0</v>
      </c>
      <c r="BQ250" s="267"/>
      <c r="BR250" s="263">
        <f>ROUND(BQ250*$I250,2)</f>
        <v>0</v>
      </c>
      <c r="BS250" s="267"/>
      <c r="BT250" s="263">
        <f>ROUND(BS250*$I250,2)</f>
        <v>0</v>
      </c>
      <c r="BU250" s="268"/>
      <c r="BV250" s="263">
        <f>ROUND(BU250*$I250,2)</f>
        <v>0</v>
      </c>
      <c r="BW250" s="268"/>
      <c r="BX250" s="263">
        <f>ROUND(BW250*$I250,2)</f>
        <v>0</v>
      </c>
      <c r="BY250" s="268"/>
      <c r="BZ250" s="263">
        <f>ROUND(BY250*$I250,2)</f>
        <v>0</v>
      </c>
      <c r="CA250" s="505">
        <f t="shared" si="4772"/>
        <v>1</v>
      </c>
      <c r="CB250" s="504">
        <f t="shared" si="4772"/>
        <v>234808.08</v>
      </c>
      <c r="CC250" s="171">
        <f t="shared" si="4042"/>
        <v>-9.9999999802093953E-3</v>
      </c>
    </row>
    <row r="251" spans="1:81" ht="52.8">
      <c r="A251" s="279" t="s">
        <v>956</v>
      </c>
      <c r="B251" s="280" t="s">
        <v>162</v>
      </c>
      <c r="C251" s="281"/>
      <c r="D251" s="279">
        <v>87242</v>
      </c>
      <c r="E251" s="286" t="s">
        <v>947</v>
      </c>
      <c r="F251" s="281" t="s">
        <v>186</v>
      </c>
      <c r="G251" s="313">
        <v>2129.63</v>
      </c>
      <c r="H251" s="318">
        <v>118.36</v>
      </c>
      <c r="I251" s="284">
        <v>252063.01</v>
      </c>
      <c r="J251" s="275">
        <f>+I251/$I$467</f>
        <v>3.2391506098195951E-3</v>
      </c>
      <c r="K251" s="262"/>
      <c r="L251" s="263">
        <f>ROUND(K251*$I251,2)</f>
        <v>0</v>
      </c>
      <c r="M251" s="262"/>
      <c r="N251" s="263">
        <f>ROUND(M251*$I251,2)</f>
        <v>0</v>
      </c>
      <c r="O251" s="262"/>
      <c r="P251" s="263">
        <f>ROUND(O251*$I251,2)</f>
        <v>0</v>
      </c>
      <c r="Q251" s="262"/>
      <c r="R251" s="263">
        <f>ROUND(Q251*$I251,2)</f>
        <v>0</v>
      </c>
      <c r="S251" s="262"/>
      <c r="T251" s="263">
        <f>ROUND(S251*$I251,2)</f>
        <v>0</v>
      </c>
      <c r="U251" s="262"/>
      <c r="V251" s="263">
        <f>ROUND(U251*$I251,2)</f>
        <v>0</v>
      </c>
      <c r="W251" s="264"/>
      <c r="X251" s="263">
        <f>ROUND(W251*$I251,2)</f>
        <v>0</v>
      </c>
      <c r="Y251" s="264"/>
      <c r="Z251" s="263">
        <f>ROUND(Y251*$I251,2)</f>
        <v>0</v>
      </c>
      <c r="AA251" s="265"/>
      <c r="AB251" s="263">
        <f>ROUND(AA251*$I251,2)</f>
        <v>0</v>
      </c>
      <c r="AC251" s="265"/>
      <c r="AD251" s="263">
        <f>ROUND(AC251*$I251,2)</f>
        <v>0</v>
      </c>
      <c r="AE251" s="265"/>
      <c r="AF251" s="263">
        <f>ROUND(AE251*$I251,2)</f>
        <v>0</v>
      </c>
      <c r="AG251" s="266"/>
      <c r="AH251" s="263">
        <f>ROUND(AG251*$I251,2)</f>
        <v>0</v>
      </c>
      <c r="AI251" s="265"/>
      <c r="AJ251" s="263">
        <f>ROUND(AI251*$I251,2)</f>
        <v>0</v>
      </c>
      <c r="AK251" s="265"/>
      <c r="AL251" s="263">
        <f>ROUND(AK251*$I251,2)</f>
        <v>0</v>
      </c>
      <c r="AM251" s="265"/>
      <c r="AN251" s="263">
        <f>ROUND(AM251*$I251,2)</f>
        <v>0</v>
      </c>
      <c r="AO251" s="265"/>
      <c r="AP251" s="263">
        <f>ROUND(AO251*$I251,2)</f>
        <v>0</v>
      </c>
      <c r="AQ251" s="265"/>
      <c r="AR251" s="263">
        <f>ROUND(AQ251*$I251,2)</f>
        <v>0</v>
      </c>
      <c r="AS251" s="265"/>
      <c r="AT251" s="263">
        <f>ROUND(AS251*$I251,2)</f>
        <v>0</v>
      </c>
      <c r="AU251" s="265"/>
      <c r="AV251" s="263">
        <f>ROUND(AU251*$I251,2)</f>
        <v>0</v>
      </c>
      <c r="AW251" s="265"/>
      <c r="AX251" s="263">
        <f>ROUND(AW251*$I251,2)</f>
        <v>0</v>
      </c>
      <c r="AY251" s="383">
        <v>0.25</v>
      </c>
      <c r="AZ251" s="263">
        <f>ROUND(AY251*$I251,2)</f>
        <v>63015.75</v>
      </c>
      <c r="BA251" s="383">
        <v>0.25</v>
      </c>
      <c r="BB251" s="263">
        <f>ROUND(BA251*$I251,2)</f>
        <v>63015.75</v>
      </c>
      <c r="BC251" s="383">
        <v>0.25</v>
      </c>
      <c r="BD251" s="263">
        <f>ROUND(BC251*$I251,2)</f>
        <v>63015.75</v>
      </c>
      <c r="BE251" s="383">
        <v>0.25</v>
      </c>
      <c r="BF251" s="263">
        <f>ROUND(BE251*$I251,2)</f>
        <v>63015.75</v>
      </c>
      <c r="BG251" s="265"/>
      <c r="BH251" s="263">
        <f>ROUND(BG251*$I251,2)</f>
        <v>0</v>
      </c>
      <c r="BI251" s="264"/>
      <c r="BJ251" s="263">
        <f>ROUND(BI251*$I251,2)</f>
        <v>0</v>
      </c>
      <c r="BK251" s="267"/>
      <c r="BL251" s="263">
        <f>ROUND(BK251*$I251,2)</f>
        <v>0</v>
      </c>
      <c r="BM251" s="267"/>
      <c r="BN251" s="263">
        <f>ROUND(BM251*$I251,2)</f>
        <v>0</v>
      </c>
      <c r="BO251" s="267"/>
      <c r="BP251" s="263">
        <f>ROUND(BO251*$I251,2)</f>
        <v>0</v>
      </c>
      <c r="BQ251" s="267"/>
      <c r="BR251" s="263">
        <f>ROUND(BQ251*$I251,2)</f>
        <v>0</v>
      </c>
      <c r="BS251" s="267"/>
      <c r="BT251" s="263">
        <f>ROUND(BS251*$I251,2)</f>
        <v>0</v>
      </c>
      <c r="BU251" s="268"/>
      <c r="BV251" s="263">
        <f>ROUND(BU251*$I251,2)</f>
        <v>0</v>
      </c>
      <c r="BW251" s="268"/>
      <c r="BX251" s="263">
        <f>ROUND(BW251*$I251,2)</f>
        <v>0</v>
      </c>
      <c r="BY251" s="268"/>
      <c r="BZ251" s="263">
        <f>ROUND(BY251*$I251,2)</f>
        <v>0</v>
      </c>
      <c r="CA251" s="505">
        <f t="shared" si="4772"/>
        <v>1</v>
      </c>
      <c r="CB251" s="504">
        <f t="shared" si="4772"/>
        <v>252063</v>
      </c>
      <c r="CC251" s="171">
        <f t="shared" si="4042"/>
        <v>1.0000000009313226E-2</v>
      </c>
    </row>
    <row r="252" spans="1:81" s="187" customFormat="1" ht="16.5" customHeight="1">
      <c r="A252" s="295"/>
      <c r="B252" s="296"/>
      <c r="C252" s="297"/>
      <c r="D252" s="297"/>
      <c r="E252" s="295" t="s">
        <v>1135</v>
      </c>
      <c r="F252" s="297"/>
      <c r="G252" s="297"/>
      <c r="H252" s="298"/>
      <c r="I252" s="299">
        <f>SUBTOTAL(109,I247:I251)</f>
        <v>1065518.6100000001</v>
      </c>
      <c r="J252" s="320"/>
      <c r="K252" s="301">
        <f>+L252/$I252</f>
        <v>0</v>
      </c>
      <c r="L252" s="299">
        <f>SUBTOTAL(109,L247:L251)</f>
        <v>0</v>
      </c>
      <c r="M252" s="301">
        <f t="shared" ref="M252" si="4773">+N252/$I252</f>
        <v>0</v>
      </c>
      <c r="N252" s="299">
        <f t="shared" ref="N252" si="4774">SUBTOTAL(109,N247:N251)</f>
        <v>0</v>
      </c>
      <c r="O252" s="301">
        <f t="shared" ref="O252" si="4775">+P252/$I252</f>
        <v>0</v>
      </c>
      <c r="P252" s="299">
        <f t="shared" ref="P252" si="4776">SUBTOTAL(109,P247:P251)</f>
        <v>0</v>
      </c>
      <c r="Q252" s="301">
        <f t="shared" ref="Q252" si="4777">+R252/$I252</f>
        <v>0</v>
      </c>
      <c r="R252" s="299">
        <f t="shared" ref="R252" si="4778">SUBTOTAL(109,R247:R251)</f>
        <v>0</v>
      </c>
      <c r="S252" s="301">
        <f t="shared" ref="S252" si="4779">+T252/$I252</f>
        <v>0</v>
      </c>
      <c r="T252" s="299">
        <f t="shared" ref="T252" si="4780">SUBTOTAL(109,T247:T251)</f>
        <v>0</v>
      </c>
      <c r="U252" s="301">
        <f t="shared" ref="U252" si="4781">+V252/$I252</f>
        <v>0</v>
      </c>
      <c r="V252" s="299">
        <f t="shared" ref="V252" si="4782">SUBTOTAL(109,V247:V251)</f>
        <v>0</v>
      </c>
      <c r="W252" s="301">
        <f t="shared" ref="W252" si="4783">+X252/$I252</f>
        <v>0</v>
      </c>
      <c r="X252" s="299">
        <f t="shared" ref="X252" si="4784">SUBTOTAL(109,X247:X251)</f>
        <v>0</v>
      </c>
      <c r="Y252" s="301">
        <f t="shared" ref="Y252" si="4785">+Z252/$I252</f>
        <v>0</v>
      </c>
      <c r="Z252" s="299">
        <f t="shared" ref="Z252" si="4786">SUBTOTAL(109,Z247:Z251)</f>
        <v>0</v>
      </c>
      <c r="AA252" s="301">
        <f t="shared" ref="AA252" si="4787">+AB252/$I252</f>
        <v>0</v>
      </c>
      <c r="AB252" s="299">
        <f t="shared" ref="AB252" si="4788">SUBTOTAL(109,AB247:AB251)</f>
        <v>0</v>
      </c>
      <c r="AC252" s="301">
        <f t="shared" ref="AC252" si="4789">+AD252/$I252</f>
        <v>0</v>
      </c>
      <c r="AD252" s="299">
        <f t="shared" ref="AD252" si="4790">SUBTOTAL(109,AD247:AD251)</f>
        <v>0</v>
      </c>
      <c r="AE252" s="301">
        <f t="shared" ref="AE252" si="4791">+AF252/$I252</f>
        <v>0</v>
      </c>
      <c r="AF252" s="299">
        <f t="shared" ref="AF252" si="4792">SUBTOTAL(109,AF247:AF251)</f>
        <v>0</v>
      </c>
      <c r="AG252" s="301">
        <f t="shared" ref="AG252" si="4793">+AH252/$I252</f>
        <v>0</v>
      </c>
      <c r="AH252" s="299">
        <f t="shared" ref="AH252" si="4794">SUBTOTAL(109,AH247:AH251)</f>
        <v>0</v>
      </c>
      <c r="AI252" s="301">
        <f t="shared" ref="AI252" si="4795">+AJ252/$I252</f>
        <v>0</v>
      </c>
      <c r="AJ252" s="299">
        <f t="shared" ref="AJ252" si="4796">SUBTOTAL(109,AJ247:AJ251)</f>
        <v>0</v>
      </c>
      <c r="AK252" s="301">
        <f t="shared" ref="AK252" si="4797">+AL252/$I252</f>
        <v>0</v>
      </c>
      <c r="AL252" s="299">
        <f t="shared" ref="AL252" si="4798">SUBTOTAL(109,AL247:AL251)</f>
        <v>0</v>
      </c>
      <c r="AM252" s="301">
        <f t="shared" ref="AM252" si="4799">+AN252/$I252</f>
        <v>0</v>
      </c>
      <c r="AN252" s="299">
        <f t="shared" ref="AN252" si="4800">SUBTOTAL(109,AN247:AN251)</f>
        <v>0</v>
      </c>
      <c r="AO252" s="301">
        <f t="shared" ref="AO252" si="4801">+AP252/$I252</f>
        <v>0</v>
      </c>
      <c r="AP252" s="299">
        <f t="shared" ref="AP252" si="4802">SUBTOTAL(109,AP247:AP251)</f>
        <v>0</v>
      </c>
      <c r="AQ252" s="301">
        <f t="shared" ref="AQ252" si="4803">+AR252/$I252</f>
        <v>0</v>
      </c>
      <c r="AR252" s="299">
        <f t="shared" ref="AR252" si="4804">SUBTOTAL(109,AR247:AR251)</f>
        <v>0</v>
      </c>
      <c r="AS252" s="301">
        <f t="shared" ref="AS252" si="4805">+AT252/$I252</f>
        <v>0</v>
      </c>
      <c r="AT252" s="299">
        <f t="shared" ref="AT252" si="4806">SUBTOTAL(109,AT247:AT251)</f>
        <v>0</v>
      </c>
      <c r="AU252" s="301">
        <f t="shared" ref="AU252" si="4807">+AV252/$I252</f>
        <v>0</v>
      </c>
      <c r="AV252" s="299">
        <f t="shared" ref="AV252" si="4808">SUBTOTAL(109,AV247:AV251)</f>
        <v>0</v>
      </c>
      <c r="AW252" s="301">
        <f t="shared" ref="AW252" si="4809">+AX252/$I252</f>
        <v>0</v>
      </c>
      <c r="AX252" s="299">
        <f t="shared" ref="AX252" si="4810">SUBTOTAL(109,AX247:AX251)</f>
        <v>0</v>
      </c>
      <c r="AY252" s="301">
        <f t="shared" ref="AY252" si="4811">+AZ252/$I252</f>
        <v>0.25000000703882591</v>
      </c>
      <c r="AZ252" s="299">
        <f t="shared" ref="AZ252" si="4812">SUBTOTAL(109,AZ247:AZ251)</f>
        <v>266379.66000000003</v>
      </c>
      <c r="BA252" s="301">
        <f t="shared" ref="BA252" si="4813">+BB252/$I252</f>
        <v>0.25000000703882591</v>
      </c>
      <c r="BB252" s="299">
        <f t="shared" ref="BB252" si="4814">SUBTOTAL(109,BB247:BB251)</f>
        <v>266379.66000000003</v>
      </c>
      <c r="BC252" s="301">
        <f t="shared" ref="BC252" si="4815">+BD252/$I252</f>
        <v>0.25000000703882591</v>
      </c>
      <c r="BD252" s="299">
        <f t="shared" ref="BD252" si="4816">SUBTOTAL(109,BD247:BD251)</f>
        <v>266379.66000000003</v>
      </c>
      <c r="BE252" s="301">
        <f t="shared" ref="BE252" si="4817">+BF252/$I252</f>
        <v>0.25000000703882591</v>
      </c>
      <c r="BF252" s="299">
        <f t="shared" ref="BF252" si="4818">SUBTOTAL(109,BF247:BF251)</f>
        <v>266379.66000000003</v>
      </c>
      <c r="BG252" s="301">
        <f t="shared" ref="BG252" si="4819">+BH252/$I252</f>
        <v>0</v>
      </c>
      <c r="BH252" s="299">
        <f t="shared" ref="BH252" si="4820">SUBTOTAL(109,BH247:BH251)</f>
        <v>0</v>
      </c>
      <c r="BI252" s="301">
        <f t="shared" ref="BI252" si="4821">+BJ252/$I252</f>
        <v>0</v>
      </c>
      <c r="BJ252" s="299">
        <f t="shared" ref="BJ252" si="4822">SUBTOTAL(109,BJ247:BJ251)</f>
        <v>0</v>
      </c>
      <c r="BK252" s="301">
        <f t="shared" ref="BK252" si="4823">+BL252/$I252</f>
        <v>0</v>
      </c>
      <c r="BL252" s="299">
        <f t="shared" ref="BL252" si="4824">SUBTOTAL(109,BL247:BL251)</f>
        <v>0</v>
      </c>
      <c r="BM252" s="301">
        <f t="shared" ref="BM252" si="4825">+BN252/$I252</f>
        <v>0</v>
      </c>
      <c r="BN252" s="299">
        <f t="shared" ref="BN252" si="4826">SUBTOTAL(109,BN247:BN251)</f>
        <v>0</v>
      </c>
      <c r="BO252" s="301">
        <f t="shared" ref="BO252" si="4827">+BP252/$I252</f>
        <v>0</v>
      </c>
      <c r="BP252" s="299">
        <f t="shared" ref="BP252" si="4828">SUBTOTAL(109,BP247:BP251)</f>
        <v>0</v>
      </c>
      <c r="BQ252" s="301">
        <f t="shared" ref="BQ252" si="4829">+BR252/$I252</f>
        <v>0</v>
      </c>
      <c r="BR252" s="299">
        <f t="shared" ref="BR252" si="4830">SUBTOTAL(109,BR247:BR251)</f>
        <v>0</v>
      </c>
      <c r="BS252" s="301">
        <f t="shared" ref="BS252" si="4831">+BT252/$I252</f>
        <v>0</v>
      </c>
      <c r="BT252" s="299">
        <f t="shared" ref="BT252" si="4832">SUBTOTAL(109,BT247:BT251)</f>
        <v>0</v>
      </c>
      <c r="BU252" s="301">
        <f t="shared" ref="BU252" si="4833">+BV252/$I252</f>
        <v>0</v>
      </c>
      <c r="BV252" s="299">
        <f t="shared" ref="BV252" si="4834">SUBTOTAL(109,BV247:BV251)</f>
        <v>0</v>
      </c>
      <c r="BW252" s="301">
        <f t="shared" ref="BW252" si="4835">+BX252/$I252</f>
        <v>0</v>
      </c>
      <c r="BX252" s="299">
        <f t="shared" ref="BX252" si="4836">SUBTOTAL(109,BX247:BX251)</f>
        <v>0</v>
      </c>
      <c r="BY252" s="301">
        <f t="shared" ref="BY252" si="4837">+BZ252/$I252</f>
        <v>0</v>
      </c>
      <c r="BZ252" s="299">
        <f t="shared" ref="BZ252" si="4838">SUBTOTAL(109,BZ247:BZ251)</f>
        <v>0</v>
      </c>
      <c r="CA252" s="235">
        <f>+CB252/I252</f>
        <v>1.0000000281553036</v>
      </c>
      <c r="CB252" s="234">
        <f>SUBTOTAL(109,CB247:CB251)</f>
        <v>1065518.6400000001</v>
      </c>
      <c r="CC252" s="188">
        <f t="shared" si="4042"/>
        <v>-3.0000000027939677E-2</v>
      </c>
    </row>
    <row r="253" spans="1:81" s="119" customFormat="1" ht="15.6" customHeight="1">
      <c r="A253" s="321" t="s">
        <v>359</v>
      </c>
      <c r="B253" s="616" t="s">
        <v>356</v>
      </c>
      <c r="C253" s="617"/>
      <c r="D253" s="617"/>
      <c r="E253" s="617"/>
      <c r="F253" s="368"/>
      <c r="G253" s="368"/>
      <c r="H253" s="368"/>
      <c r="I253" s="369"/>
      <c r="J253" s="233"/>
      <c r="K253" s="262"/>
      <c r="L253" s="263"/>
      <c r="M253" s="262"/>
      <c r="N253" s="263"/>
      <c r="O253" s="262"/>
      <c r="P253" s="263"/>
      <c r="Q253" s="262"/>
      <c r="R253" s="263"/>
      <c r="S253" s="262"/>
      <c r="T253" s="263"/>
      <c r="U253" s="262"/>
      <c r="V253" s="263"/>
      <c r="W253" s="264"/>
      <c r="X253" s="263"/>
      <c r="Y253" s="264"/>
      <c r="Z253" s="263"/>
      <c r="AA253" s="265"/>
      <c r="AB253" s="263"/>
      <c r="AC253" s="265"/>
      <c r="AD253" s="263"/>
      <c r="AE253" s="265"/>
      <c r="AF253" s="263"/>
      <c r="AG253" s="266"/>
      <c r="AH253" s="263"/>
      <c r="AI253" s="265"/>
      <c r="AJ253" s="263"/>
      <c r="AK253" s="265"/>
      <c r="AL253" s="263"/>
      <c r="AM253" s="265"/>
      <c r="AN253" s="263"/>
      <c r="AO253" s="265"/>
      <c r="AP253" s="263"/>
      <c r="AQ253" s="265"/>
      <c r="AR253" s="263"/>
      <c r="AS253" s="265"/>
      <c r="AT253" s="263"/>
      <c r="AU253" s="265"/>
      <c r="AV253" s="263"/>
      <c r="AW253" s="265"/>
      <c r="AX253" s="263"/>
      <c r="AY253" s="265"/>
      <c r="AZ253" s="263"/>
      <c r="BA253" s="265"/>
      <c r="BB253" s="263"/>
      <c r="BC253" s="265"/>
      <c r="BD253" s="263"/>
      <c r="BE253" s="264"/>
      <c r="BF253" s="263"/>
      <c r="BG253" s="265"/>
      <c r="BH253" s="263"/>
      <c r="BI253" s="264"/>
      <c r="BJ253" s="263"/>
      <c r="BK253" s="267"/>
      <c r="BL253" s="263"/>
      <c r="BM253" s="267"/>
      <c r="BN253" s="263"/>
      <c r="BO253" s="267"/>
      <c r="BP253" s="263"/>
      <c r="BQ253" s="267"/>
      <c r="BR253" s="263"/>
      <c r="BS253" s="267"/>
      <c r="BT253" s="263"/>
      <c r="BU253" s="268"/>
      <c r="BV253" s="263"/>
      <c r="BW253" s="268"/>
      <c r="BX253" s="263"/>
      <c r="BY253" s="268"/>
      <c r="BZ253" s="263"/>
      <c r="CA253" s="505">
        <f t="shared" ref="CA253:CA310" si="4839">+BY253+BW253+BU253+BS253+BQ253+BO253+BM253+BK253+BI253+BG253+BE253+BC253+BA253+AY253+AW253+AU253+AS253+AQ253+AO253+AM253+AK253+AI253+AG253+AE253+AC253+AA253+Y253+W253+U253+S253+Q253+O253+M253+K253</f>
        <v>0</v>
      </c>
      <c r="CB253" s="504">
        <f t="shared" ref="CB253:CB310" si="4840">+BZ253+BX253+BV253+BT253+BR253+BP253+BN253+BL253+BJ253+BH253+BF253+BD253+BB253+AZ253+AX253+AV253+AT253+AR253+AP253+AN253+AL253+AJ253+AH253+AF253+AD253+AB253+Z253+X253+V253+T253+R253+P253+N253+L253</f>
        <v>0</v>
      </c>
      <c r="CC253" s="171">
        <f t="shared" ref="CC253:CC316" si="4841">+I253-CB253</f>
        <v>0</v>
      </c>
    </row>
    <row r="254" spans="1:81" s="119" customFormat="1" ht="52.8">
      <c r="A254" s="279" t="s">
        <v>360</v>
      </c>
      <c r="B254" s="280" t="s">
        <v>162</v>
      </c>
      <c r="C254" s="286"/>
      <c r="D254" s="281">
        <v>87882</v>
      </c>
      <c r="E254" s="286" t="s">
        <v>953</v>
      </c>
      <c r="F254" s="281" t="s">
        <v>693</v>
      </c>
      <c r="G254" s="393">
        <v>3357.53</v>
      </c>
      <c r="H254" s="392">
        <v>3.38</v>
      </c>
      <c r="I254" s="284">
        <v>11348.45</v>
      </c>
      <c r="J254" s="275">
        <f t="shared" ref="J254:J260" si="4842">+I254/$I$467</f>
        <v>1.4583392754854109E-4</v>
      </c>
      <c r="K254" s="262"/>
      <c r="L254" s="263">
        <f t="shared" ref="L254:N260" si="4843">ROUND(K254*$I254,2)</f>
        <v>0</v>
      </c>
      <c r="M254" s="262"/>
      <c r="N254" s="263">
        <f t="shared" si="4843"/>
        <v>0</v>
      </c>
      <c r="O254" s="262"/>
      <c r="P254" s="263">
        <f t="shared" ref="P254" si="4844">ROUND(O254*$I254,2)</f>
        <v>0</v>
      </c>
      <c r="Q254" s="262"/>
      <c r="R254" s="263">
        <f t="shared" ref="R254" si="4845">ROUND(Q254*$I254,2)</f>
        <v>0</v>
      </c>
      <c r="S254" s="262"/>
      <c r="T254" s="263">
        <f t="shared" ref="T254" si="4846">ROUND(S254*$I254,2)</f>
        <v>0</v>
      </c>
      <c r="U254" s="262"/>
      <c r="V254" s="263">
        <f t="shared" ref="V254" si="4847">ROUND(U254*$I254,2)</f>
        <v>0</v>
      </c>
      <c r="W254" s="264"/>
      <c r="X254" s="263">
        <f t="shared" ref="X254" si="4848">ROUND(W254*$I254,2)</f>
        <v>0</v>
      </c>
      <c r="Y254" s="264"/>
      <c r="Z254" s="263">
        <f t="shared" ref="Z254" si="4849">ROUND(Y254*$I254,2)</f>
        <v>0</v>
      </c>
      <c r="AA254" s="265"/>
      <c r="AB254" s="263">
        <f t="shared" ref="AB254" si="4850">ROUND(AA254*$I254,2)</f>
        <v>0</v>
      </c>
      <c r="AC254" s="265"/>
      <c r="AD254" s="263">
        <f t="shared" ref="AD254" si="4851">ROUND(AC254*$I254,2)</f>
        <v>0</v>
      </c>
      <c r="AE254" s="265"/>
      <c r="AF254" s="263">
        <f t="shared" ref="AF254" si="4852">ROUND(AE254*$I254,2)</f>
        <v>0</v>
      </c>
      <c r="AG254" s="266"/>
      <c r="AH254" s="263">
        <f t="shared" ref="AH254" si="4853">ROUND(AG254*$I254,2)</f>
        <v>0</v>
      </c>
      <c r="AI254" s="383">
        <v>0.1</v>
      </c>
      <c r="AJ254" s="263">
        <f t="shared" ref="AJ254" si="4854">ROUND(AI254*$I254,2)</f>
        <v>1134.8499999999999</v>
      </c>
      <c r="AK254" s="383">
        <v>0.1</v>
      </c>
      <c r="AL254" s="263">
        <f t="shared" ref="AL254" si="4855">ROUND(AK254*$I254,2)</f>
        <v>1134.8499999999999</v>
      </c>
      <c r="AM254" s="383">
        <v>0.1</v>
      </c>
      <c r="AN254" s="263">
        <f t="shared" ref="AN254" si="4856">ROUND(AM254*$I254,2)</f>
        <v>1134.8499999999999</v>
      </c>
      <c r="AO254" s="383">
        <v>0.1</v>
      </c>
      <c r="AP254" s="263">
        <f t="shared" ref="AP254" si="4857">ROUND(AO254*$I254,2)</f>
        <v>1134.8499999999999</v>
      </c>
      <c r="AQ254" s="383">
        <v>0.1</v>
      </c>
      <c r="AR254" s="263">
        <f t="shared" ref="AR254" si="4858">ROUND(AQ254*$I254,2)</f>
        <v>1134.8499999999999</v>
      </c>
      <c r="AS254" s="383">
        <v>0.1</v>
      </c>
      <c r="AT254" s="263">
        <f t="shared" ref="AT254" si="4859">ROUND(AS254*$I254,2)</f>
        <v>1134.8499999999999</v>
      </c>
      <c r="AU254" s="383">
        <v>0.1</v>
      </c>
      <c r="AV254" s="263">
        <f t="shared" ref="AV254" si="4860">ROUND(AU254*$I254,2)</f>
        <v>1134.8499999999999</v>
      </c>
      <c r="AW254" s="265"/>
      <c r="AX254" s="263">
        <f t="shared" ref="AX254" si="4861">ROUND(AW254*$I254,2)</f>
        <v>0</v>
      </c>
      <c r="AY254" s="265"/>
      <c r="AZ254" s="263">
        <f t="shared" ref="AZ254" si="4862">ROUND(AY254*$I254,2)</f>
        <v>0</v>
      </c>
      <c r="BA254" s="265"/>
      <c r="BB254" s="263">
        <f t="shared" ref="BB254" si="4863">ROUND(BA254*$I254,2)</f>
        <v>0</v>
      </c>
      <c r="BC254" s="265"/>
      <c r="BD254" s="263">
        <f t="shared" ref="BD254" si="4864">ROUND(BC254*$I254,2)</f>
        <v>0</v>
      </c>
      <c r="BE254" s="264"/>
      <c r="BF254" s="263">
        <f t="shared" ref="BF254" si="4865">ROUND(BE254*$I254,2)</f>
        <v>0</v>
      </c>
      <c r="BG254" s="265"/>
      <c r="BH254" s="263">
        <f t="shared" ref="BH254" si="4866">ROUND(BG254*$I254,2)</f>
        <v>0</v>
      </c>
      <c r="BI254" s="264"/>
      <c r="BJ254" s="263">
        <f t="shared" ref="BJ254" si="4867">ROUND(BI254*$I254,2)</f>
        <v>0</v>
      </c>
      <c r="BK254" s="431"/>
      <c r="BL254" s="263">
        <f t="shared" ref="BL254" si="4868">ROUND(BK254*$I254,2)</f>
        <v>0</v>
      </c>
      <c r="BM254" s="431"/>
      <c r="BN254" s="263">
        <f t="shared" ref="BN254" si="4869">ROUND(BM254*$I254,2)</f>
        <v>0</v>
      </c>
      <c r="BO254" s="431">
        <v>0.1</v>
      </c>
      <c r="BP254" s="263">
        <f t="shared" ref="BP254" si="4870">ROUND(BO254*$I254,2)</f>
        <v>1134.8499999999999</v>
      </c>
      <c r="BQ254" s="431">
        <v>0.1</v>
      </c>
      <c r="BR254" s="263">
        <f t="shared" ref="BR254" si="4871">ROUND(BQ254*$I254,2)</f>
        <v>1134.8499999999999</v>
      </c>
      <c r="BS254" s="431">
        <v>0.1</v>
      </c>
      <c r="BT254" s="263">
        <f t="shared" ref="BT254" si="4872">ROUND(BS254*$I254,2)</f>
        <v>1134.8499999999999</v>
      </c>
      <c r="BU254" s="268"/>
      <c r="BV254" s="263">
        <f t="shared" ref="BV254" si="4873">ROUND(BU254*$I254,2)</f>
        <v>0</v>
      </c>
      <c r="BW254" s="268"/>
      <c r="BX254" s="263">
        <f t="shared" ref="BX254" si="4874">ROUND(BW254*$I254,2)</f>
        <v>0</v>
      </c>
      <c r="BY254" s="268"/>
      <c r="BZ254" s="263">
        <f t="shared" ref="BZ254" si="4875">ROUND(BY254*$I254,2)</f>
        <v>0</v>
      </c>
      <c r="CA254" s="505">
        <f t="shared" si="4839"/>
        <v>0.99999999999999989</v>
      </c>
      <c r="CB254" s="504">
        <f t="shared" si="4840"/>
        <v>11348.500000000002</v>
      </c>
      <c r="CC254" s="171">
        <f t="shared" si="4841"/>
        <v>-5.0000000001091394E-2</v>
      </c>
    </row>
    <row r="255" spans="1:81" s="119" customFormat="1" ht="66">
      <c r="A255" s="279" t="s">
        <v>361</v>
      </c>
      <c r="B255" s="280" t="s">
        <v>162</v>
      </c>
      <c r="C255" s="286"/>
      <c r="D255" s="281">
        <v>90406</v>
      </c>
      <c r="E255" s="286" t="s">
        <v>952</v>
      </c>
      <c r="F255" s="281" t="s">
        <v>693</v>
      </c>
      <c r="G255" s="393">
        <v>3357.53</v>
      </c>
      <c r="H255" s="392">
        <v>25.43</v>
      </c>
      <c r="I255" s="284">
        <v>85381.99</v>
      </c>
      <c r="J255" s="275">
        <f t="shared" si="4842"/>
        <v>1.0972063095497852E-3</v>
      </c>
      <c r="K255" s="262"/>
      <c r="L255" s="263">
        <f t="shared" si="4843"/>
        <v>0</v>
      </c>
      <c r="M255" s="262"/>
      <c r="N255" s="263">
        <f t="shared" si="4843"/>
        <v>0</v>
      </c>
      <c r="O255" s="262"/>
      <c r="P255" s="263">
        <f t="shared" ref="P255" si="4876">ROUND(O255*$I255,2)</f>
        <v>0</v>
      </c>
      <c r="Q255" s="262"/>
      <c r="R255" s="263">
        <f t="shared" ref="R255" si="4877">ROUND(Q255*$I255,2)</f>
        <v>0</v>
      </c>
      <c r="S255" s="262"/>
      <c r="T255" s="263">
        <f t="shared" ref="T255" si="4878">ROUND(S255*$I255,2)</f>
        <v>0</v>
      </c>
      <c r="U255" s="262"/>
      <c r="V255" s="263">
        <f t="shared" ref="V255" si="4879">ROUND(U255*$I255,2)</f>
        <v>0</v>
      </c>
      <c r="W255" s="264"/>
      <c r="X255" s="263">
        <f t="shared" ref="X255" si="4880">ROUND(W255*$I255,2)</f>
        <v>0</v>
      </c>
      <c r="Y255" s="264"/>
      <c r="Z255" s="263">
        <f t="shared" ref="Z255" si="4881">ROUND(Y255*$I255,2)</f>
        <v>0</v>
      </c>
      <c r="AA255" s="265"/>
      <c r="AB255" s="263">
        <f t="shared" ref="AB255" si="4882">ROUND(AA255*$I255,2)</f>
        <v>0</v>
      </c>
      <c r="AC255" s="265"/>
      <c r="AD255" s="263">
        <f t="shared" ref="AD255" si="4883">ROUND(AC255*$I255,2)</f>
        <v>0</v>
      </c>
      <c r="AE255" s="265"/>
      <c r="AF255" s="263">
        <f t="shared" ref="AF255" si="4884">ROUND(AE255*$I255,2)</f>
        <v>0</v>
      </c>
      <c r="AG255" s="266"/>
      <c r="AH255" s="263">
        <f t="shared" ref="AH255" si="4885">ROUND(AG255*$I255,2)</f>
        <v>0</v>
      </c>
      <c r="AI255" s="383">
        <v>0.1</v>
      </c>
      <c r="AJ255" s="263">
        <f t="shared" ref="AJ255" si="4886">ROUND(AI255*$I255,2)</f>
        <v>8538.2000000000007</v>
      </c>
      <c r="AK255" s="383">
        <v>0.1</v>
      </c>
      <c r="AL255" s="263">
        <f t="shared" ref="AL255" si="4887">ROUND(AK255*$I255,2)</f>
        <v>8538.2000000000007</v>
      </c>
      <c r="AM255" s="383">
        <v>0.1</v>
      </c>
      <c r="AN255" s="263">
        <f t="shared" ref="AN255" si="4888">ROUND(AM255*$I255,2)</f>
        <v>8538.2000000000007</v>
      </c>
      <c r="AO255" s="383">
        <v>0.1</v>
      </c>
      <c r="AP255" s="263">
        <f t="shared" ref="AP255" si="4889">ROUND(AO255*$I255,2)</f>
        <v>8538.2000000000007</v>
      </c>
      <c r="AQ255" s="383">
        <v>0.1</v>
      </c>
      <c r="AR255" s="263">
        <f t="shared" ref="AR255" si="4890">ROUND(AQ255*$I255,2)</f>
        <v>8538.2000000000007</v>
      </c>
      <c r="AS255" s="383">
        <v>0.1</v>
      </c>
      <c r="AT255" s="263">
        <f t="shared" ref="AT255" si="4891">ROUND(AS255*$I255,2)</f>
        <v>8538.2000000000007</v>
      </c>
      <c r="AU255" s="383">
        <v>0.1</v>
      </c>
      <c r="AV255" s="263">
        <f t="shared" ref="AV255" si="4892">ROUND(AU255*$I255,2)</f>
        <v>8538.2000000000007</v>
      </c>
      <c r="AW255" s="265"/>
      <c r="AX255" s="263">
        <f t="shared" ref="AX255" si="4893">ROUND(AW255*$I255,2)</f>
        <v>0</v>
      </c>
      <c r="AY255" s="265"/>
      <c r="AZ255" s="263">
        <f t="shared" ref="AZ255" si="4894">ROUND(AY255*$I255,2)</f>
        <v>0</v>
      </c>
      <c r="BA255" s="265"/>
      <c r="BB255" s="263">
        <f t="shared" ref="BB255" si="4895">ROUND(BA255*$I255,2)</f>
        <v>0</v>
      </c>
      <c r="BC255" s="265"/>
      <c r="BD255" s="263">
        <f t="shared" ref="BD255" si="4896">ROUND(BC255*$I255,2)</f>
        <v>0</v>
      </c>
      <c r="BE255" s="264"/>
      <c r="BF255" s="263">
        <f t="shared" ref="BF255" si="4897">ROUND(BE255*$I255,2)</f>
        <v>0</v>
      </c>
      <c r="BG255" s="265"/>
      <c r="BH255" s="263">
        <f t="shared" ref="BH255" si="4898">ROUND(BG255*$I255,2)</f>
        <v>0</v>
      </c>
      <c r="BI255" s="264"/>
      <c r="BJ255" s="263">
        <f t="shared" ref="BJ255" si="4899">ROUND(BI255*$I255,2)</f>
        <v>0</v>
      </c>
      <c r="BK255" s="431"/>
      <c r="BL255" s="263">
        <f t="shared" ref="BL255" si="4900">ROUND(BK255*$I255,2)</f>
        <v>0</v>
      </c>
      <c r="BM255" s="431"/>
      <c r="BN255" s="263">
        <f t="shared" ref="BN255" si="4901">ROUND(BM255*$I255,2)</f>
        <v>0</v>
      </c>
      <c r="BO255" s="431">
        <v>0.1</v>
      </c>
      <c r="BP255" s="263">
        <f t="shared" ref="BP255" si="4902">ROUND(BO255*$I255,2)</f>
        <v>8538.2000000000007</v>
      </c>
      <c r="BQ255" s="431">
        <v>0.1</v>
      </c>
      <c r="BR255" s="263">
        <f t="shared" ref="BR255" si="4903">ROUND(BQ255*$I255,2)</f>
        <v>8538.2000000000007</v>
      </c>
      <c r="BS255" s="431">
        <v>0.1</v>
      </c>
      <c r="BT255" s="263">
        <f t="shared" ref="BT255" si="4904">ROUND(BS255*$I255,2)</f>
        <v>8538.2000000000007</v>
      </c>
      <c r="BU255" s="268"/>
      <c r="BV255" s="263">
        <f t="shared" ref="BV255" si="4905">ROUND(BU255*$I255,2)</f>
        <v>0</v>
      </c>
      <c r="BW255" s="268"/>
      <c r="BX255" s="263">
        <f t="shared" ref="BX255" si="4906">ROUND(BW255*$I255,2)</f>
        <v>0</v>
      </c>
      <c r="BY255" s="268"/>
      <c r="BZ255" s="263">
        <f t="shared" ref="BZ255" si="4907">ROUND(BY255*$I255,2)</f>
        <v>0</v>
      </c>
      <c r="CA255" s="505">
        <f t="shared" si="4839"/>
        <v>0.99999999999999989</v>
      </c>
      <c r="CB255" s="504">
        <f t="shared" si="4840"/>
        <v>85381.999999999985</v>
      </c>
      <c r="CC255" s="171">
        <f t="shared" si="4841"/>
        <v>-9.9999999802093953E-3</v>
      </c>
    </row>
    <row r="256" spans="1:81" ht="39.6">
      <c r="A256" s="279" t="s">
        <v>841</v>
      </c>
      <c r="B256" s="280" t="s">
        <v>474</v>
      </c>
      <c r="C256" s="281" t="s">
        <v>653</v>
      </c>
      <c r="D256" s="279">
        <v>10411</v>
      </c>
      <c r="E256" s="286" t="s">
        <v>951</v>
      </c>
      <c r="F256" s="281" t="s">
        <v>186</v>
      </c>
      <c r="G256" s="313">
        <v>9097.4699999999993</v>
      </c>
      <c r="H256" s="318">
        <v>60</v>
      </c>
      <c r="I256" s="284">
        <v>545848.19999999995</v>
      </c>
      <c r="J256" s="275">
        <f t="shared" si="4842"/>
        <v>7.014454559988505E-3</v>
      </c>
      <c r="K256" s="262"/>
      <c r="L256" s="263">
        <f t="shared" si="4843"/>
        <v>0</v>
      </c>
      <c r="M256" s="262"/>
      <c r="N256" s="263">
        <f t="shared" si="4843"/>
        <v>0</v>
      </c>
      <c r="O256" s="262"/>
      <c r="P256" s="263">
        <f t="shared" ref="P256" si="4908">ROUND(O256*$I256,2)</f>
        <v>0</v>
      </c>
      <c r="Q256" s="262"/>
      <c r="R256" s="263">
        <f t="shared" ref="R256" si="4909">ROUND(Q256*$I256,2)</f>
        <v>0</v>
      </c>
      <c r="S256" s="262"/>
      <c r="T256" s="263">
        <f t="shared" ref="T256" si="4910">ROUND(S256*$I256,2)</f>
        <v>0</v>
      </c>
      <c r="U256" s="262"/>
      <c r="V256" s="263">
        <f t="shared" ref="V256" si="4911">ROUND(U256*$I256,2)</f>
        <v>0</v>
      </c>
      <c r="W256" s="264"/>
      <c r="X256" s="263">
        <f t="shared" ref="X256" si="4912">ROUND(W256*$I256,2)</f>
        <v>0</v>
      </c>
      <c r="Y256" s="264"/>
      <c r="Z256" s="263">
        <f t="shared" ref="Z256" si="4913">ROUND(Y256*$I256,2)</f>
        <v>0</v>
      </c>
      <c r="AA256" s="265"/>
      <c r="AB256" s="263">
        <f t="shared" ref="AB256" si="4914">ROUND(AA256*$I256,2)</f>
        <v>0</v>
      </c>
      <c r="AC256" s="265"/>
      <c r="AD256" s="263">
        <f t="shared" ref="AD256" si="4915">ROUND(AC256*$I256,2)</f>
        <v>0</v>
      </c>
      <c r="AE256" s="265"/>
      <c r="AF256" s="263">
        <f t="shared" ref="AF256" si="4916">ROUND(AE256*$I256,2)</f>
        <v>0</v>
      </c>
      <c r="AG256" s="266"/>
      <c r="AH256" s="263">
        <f t="shared" ref="AH256" si="4917">ROUND(AG256*$I256,2)</f>
        <v>0</v>
      </c>
      <c r="AI256" s="265"/>
      <c r="AJ256" s="263">
        <f t="shared" ref="AJ256" si="4918">ROUND(AI256*$I256,2)</f>
        <v>0</v>
      </c>
      <c r="AK256" s="265"/>
      <c r="AL256" s="263">
        <f t="shared" ref="AL256" si="4919">ROUND(AK256*$I256,2)</f>
        <v>0</v>
      </c>
      <c r="AM256" s="265"/>
      <c r="AN256" s="263">
        <f t="shared" ref="AN256" si="4920">ROUND(AM256*$I256,2)</f>
        <v>0</v>
      </c>
      <c r="AO256" s="265"/>
      <c r="AP256" s="263">
        <f t="shared" ref="AP256" si="4921">ROUND(AO256*$I256,2)</f>
        <v>0</v>
      </c>
      <c r="AQ256" s="265"/>
      <c r="AR256" s="263">
        <f t="shared" ref="AR256" si="4922">ROUND(AQ256*$I256,2)</f>
        <v>0</v>
      </c>
      <c r="AS256" s="383">
        <v>0.1</v>
      </c>
      <c r="AT256" s="263">
        <f t="shared" ref="AT256" si="4923">ROUND(AS256*$I256,2)</f>
        <v>54584.82</v>
      </c>
      <c r="AU256" s="383">
        <v>0.1</v>
      </c>
      <c r="AV256" s="263">
        <f t="shared" ref="AV256" si="4924">ROUND(AU256*$I256,2)</f>
        <v>54584.82</v>
      </c>
      <c r="AW256" s="383">
        <v>0.1</v>
      </c>
      <c r="AX256" s="263">
        <f t="shared" ref="AX256" si="4925">ROUND(AW256*$I256,2)</f>
        <v>54584.82</v>
      </c>
      <c r="AY256" s="383">
        <v>0.1</v>
      </c>
      <c r="AZ256" s="263">
        <f t="shared" ref="AZ256" si="4926">ROUND(AY256*$I256,2)</f>
        <v>54584.82</v>
      </c>
      <c r="BA256" s="383">
        <v>0.1</v>
      </c>
      <c r="BB256" s="263">
        <f t="shared" ref="BB256" si="4927">ROUND(BA256*$I256,2)</f>
        <v>54584.82</v>
      </c>
      <c r="BC256" s="383">
        <v>0.1</v>
      </c>
      <c r="BD256" s="263">
        <f t="shared" ref="BD256" si="4928">ROUND(BC256*$I256,2)</f>
        <v>54584.82</v>
      </c>
      <c r="BE256" s="383">
        <v>0.1</v>
      </c>
      <c r="BF256" s="263">
        <f t="shared" ref="BF256" si="4929">ROUND(BE256*$I256,2)</f>
        <v>54584.82</v>
      </c>
      <c r="BG256" s="265"/>
      <c r="BH256" s="263">
        <f t="shared" ref="BH256" si="4930">ROUND(BG256*$I256,2)</f>
        <v>0</v>
      </c>
      <c r="BI256" s="264"/>
      <c r="BJ256" s="263">
        <f t="shared" ref="BJ256" si="4931">ROUND(BI256*$I256,2)</f>
        <v>0</v>
      </c>
      <c r="BK256" s="267"/>
      <c r="BL256" s="263">
        <f t="shared" ref="BL256" si="4932">ROUND(BK256*$I256,2)</f>
        <v>0</v>
      </c>
      <c r="BM256" s="267"/>
      <c r="BN256" s="263">
        <f t="shared" ref="BN256" si="4933">ROUND(BM256*$I256,2)</f>
        <v>0</v>
      </c>
      <c r="BO256" s="391">
        <v>0.1</v>
      </c>
      <c r="BP256" s="263">
        <f t="shared" ref="BP256" si="4934">ROUND(BO256*$I256,2)</f>
        <v>54584.82</v>
      </c>
      <c r="BQ256" s="391">
        <v>0.1</v>
      </c>
      <c r="BR256" s="263">
        <f t="shared" ref="BR256" si="4935">ROUND(BQ256*$I256,2)</f>
        <v>54584.82</v>
      </c>
      <c r="BS256" s="431">
        <v>0.1</v>
      </c>
      <c r="BT256" s="263">
        <f t="shared" ref="BT256" si="4936">ROUND(BS256*$I256,2)</f>
        <v>54584.82</v>
      </c>
      <c r="BU256" s="431"/>
      <c r="BV256" s="263">
        <f t="shared" ref="BV256" si="4937">ROUND(BU256*$I256,2)</f>
        <v>0</v>
      </c>
      <c r="BW256" s="431"/>
      <c r="BX256" s="263">
        <f t="shared" ref="BX256" si="4938">ROUND(BW256*$I256,2)</f>
        <v>0</v>
      </c>
      <c r="BY256" s="268"/>
      <c r="BZ256" s="263">
        <f t="shared" ref="BZ256" si="4939">ROUND(BY256*$I256,2)</f>
        <v>0</v>
      </c>
      <c r="CA256" s="505">
        <f t="shared" si="4839"/>
        <v>0.99999999999999989</v>
      </c>
      <c r="CB256" s="504">
        <f t="shared" si="4840"/>
        <v>545848.19999999995</v>
      </c>
      <c r="CC256" s="171">
        <f t="shared" si="4841"/>
        <v>0</v>
      </c>
    </row>
    <row r="257" spans="1:81" ht="13.2">
      <c r="A257" s="279" t="s">
        <v>842</v>
      </c>
      <c r="B257" s="280" t="s">
        <v>474</v>
      </c>
      <c r="C257" s="281" t="s">
        <v>653</v>
      </c>
      <c r="D257" s="279">
        <v>7702</v>
      </c>
      <c r="E257" s="280" t="s">
        <v>950</v>
      </c>
      <c r="F257" s="281" t="s">
        <v>147</v>
      </c>
      <c r="G257" s="313">
        <v>4149.34</v>
      </c>
      <c r="H257" s="318">
        <v>75</v>
      </c>
      <c r="I257" s="284">
        <v>311200.5</v>
      </c>
      <c r="J257" s="275">
        <f t="shared" si="4842"/>
        <v>3.9991004207684533E-3</v>
      </c>
      <c r="K257" s="262"/>
      <c r="L257" s="263">
        <f t="shared" si="4843"/>
        <v>0</v>
      </c>
      <c r="M257" s="262"/>
      <c r="N257" s="263">
        <f t="shared" si="4843"/>
        <v>0</v>
      </c>
      <c r="O257" s="262"/>
      <c r="P257" s="263">
        <f t="shared" ref="P257" si="4940">ROUND(O257*$I257,2)</f>
        <v>0</v>
      </c>
      <c r="Q257" s="262"/>
      <c r="R257" s="263">
        <f t="shared" ref="R257" si="4941">ROUND(Q257*$I257,2)</f>
        <v>0</v>
      </c>
      <c r="S257" s="262"/>
      <c r="T257" s="263">
        <f t="shared" ref="T257" si="4942">ROUND(S257*$I257,2)</f>
        <v>0</v>
      </c>
      <c r="U257" s="262"/>
      <c r="V257" s="263">
        <f t="shared" ref="V257" si="4943">ROUND(U257*$I257,2)</f>
        <v>0</v>
      </c>
      <c r="W257" s="264"/>
      <c r="X257" s="263">
        <f t="shared" ref="X257" si="4944">ROUND(W257*$I257,2)</f>
        <v>0</v>
      </c>
      <c r="Y257" s="264"/>
      <c r="Z257" s="263">
        <f t="shared" ref="Z257" si="4945">ROUND(Y257*$I257,2)</f>
        <v>0</v>
      </c>
      <c r="AA257" s="265"/>
      <c r="AB257" s="263">
        <f t="shared" ref="AB257" si="4946">ROUND(AA257*$I257,2)</f>
        <v>0</v>
      </c>
      <c r="AC257" s="265"/>
      <c r="AD257" s="263">
        <f t="shared" ref="AD257" si="4947">ROUND(AC257*$I257,2)</f>
        <v>0</v>
      </c>
      <c r="AE257" s="265"/>
      <c r="AF257" s="263">
        <f t="shared" ref="AF257" si="4948">ROUND(AE257*$I257,2)</f>
        <v>0</v>
      </c>
      <c r="AG257" s="266"/>
      <c r="AH257" s="263">
        <f t="shared" ref="AH257" si="4949">ROUND(AG257*$I257,2)</f>
        <v>0</v>
      </c>
      <c r="AI257" s="265"/>
      <c r="AJ257" s="263">
        <f t="shared" ref="AJ257" si="4950">ROUND(AI257*$I257,2)</f>
        <v>0</v>
      </c>
      <c r="AK257" s="265"/>
      <c r="AL257" s="263">
        <f t="shared" ref="AL257" si="4951">ROUND(AK257*$I257,2)</f>
        <v>0</v>
      </c>
      <c r="AM257" s="265"/>
      <c r="AN257" s="263">
        <f t="shared" ref="AN257" si="4952">ROUND(AM257*$I257,2)</f>
        <v>0</v>
      </c>
      <c r="AO257" s="265"/>
      <c r="AP257" s="263">
        <f t="shared" ref="AP257" si="4953">ROUND(AO257*$I257,2)</f>
        <v>0</v>
      </c>
      <c r="AQ257" s="265"/>
      <c r="AR257" s="263">
        <f t="shared" ref="AR257" si="4954">ROUND(AQ257*$I257,2)</f>
        <v>0</v>
      </c>
      <c r="AS257" s="383">
        <v>0.1</v>
      </c>
      <c r="AT257" s="263">
        <f t="shared" ref="AT257" si="4955">ROUND(AS257*$I257,2)</f>
        <v>31120.05</v>
      </c>
      <c r="AU257" s="383">
        <v>0.1</v>
      </c>
      <c r="AV257" s="263">
        <f t="shared" ref="AV257" si="4956">ROUND(AU257*$I257,2)</f>
        <v>31120.05</v>
      </c>
      <c r="AW257" s="383">
        <v>0.1</v>
      </c>
      <c r="AX257" s="263">
        <f t="shared" ref="AX257" si="4957">ROUND(AW257*$I257,2)</f>
        <v>31120.05</v>
      </c>
      <c r="AY257" s="383">
        <v>0.1</v>
      </c>
      <c r="AZ257" s="263">
        <f t="shared" ref="AZ257" si="4958">ROUND(AY257*$I257,2)</f>
        <v>31120.05</v>
      </c>
      <c r="BA257" s="383">
        <v>0.1</v>
      </c>
      <c r="BB257" s="263">
        <f t="shared" ref="BB257" si="4959">ROUND(BA257*$I257,2)</f>
        <v>31120.05</v>
      </c>
      <c r="BC257" s="383">
        <v>0.1</v>
      </c>
      <c r="BD257" s="263">
        <f t="shared" ref="BD257" si="4960">ROUND(BC257*$I257,2)</f>
        <v>31120.05</v>
      </c>
      <c r="BE257" s="383">
        <v>0.1</v>
      </c>
      <c r="BF257" s="263">
        <f t="shared" ref="BF257" si="4961">ROUND(BE257*$I257,2)</f>
        <v>31120.05</v>
      </c>
      <c r="BG257" s="265"/>
      <c r="BH257" s="263">
        <f t="shared" ref="BH257" si="4962">ROUND(BG257*$I257,2)</f>
        <v>0</v>
      </c>
      <c r="BI257" s="264"/>
      <c r="BJ257" s="263">
        <f t="shared" ref="BJ257" si="4963">ROUND(BI257*$I257,2)</f>
        <v>0</v>
      </c>
      <c r="BK257" s="267"/>
      <c r="BL257" s="263">
        <f t="shared" ref="BL257" si="4964">ROUND(BK257*$I257,2)</f>
        <v>0</v>
      </c>
      <c r="BM257" s="267"/>
      <c r="BN257" s="263">
        <f t="shared" ref="BN257" si="4965">ROUND(BM257*$I257,2)</f>
        <v>0</v>
      </c>
      <c r="BO257" s="391">
        <v>0.1</v>
      </c>
      <c r="BP257" s="263">
        <f t="shared" ref="BP257" si="4966">ROUND(BO257*$I257,2)</f>
        <v>31120.05</v>
      </c>
      <c r="BQ257" s="391">
        <v>0.1</v>
      </c>
      <c r="BR257" s="263">
        <f t="shared" ref="BR257" si="4967">ROUND(BQ257*$I257,2)</f>
        <v>31120.05</v>
      </c>
      <c r="BS257" s="431">
        <v>0.1</v>
      </c>
      <c r="BT257" s="263">
        <f t="shared" ref="BT257" si="4968">ROUND(BS257*$I257,2)</f>
        <v>31120.05</v>
      </c>
      <c r="BU257" s="431"/>
      <c r="BV257" s="263">
        <f t="shared" ref="BV257" si="4969">ROUND(BU257*$I257,2)</f>
        <v>0</v>
      </c>
      <c r="BW257" s="431"/>
      <c r="BX257" s="263">
        <f t="shared" ref="BX257" si="4970">ROUND(BW257*$I257,2)</f>
        <v>0</v>
      </c>
      <c r="BY257" s="268"/>
      <c r="BZ257" s="263">
        <f t="shared" ref="BZ257" si="4971">ROUND(BY257*$I257,2)</f>
        <v>0</v>
      </c>
      <c r="CA257" s="505">
        <f t="shared" si="4839"/>
        <v>0.99999999999999989</v>
      </c>
      <c r="CB257" s="504">
        <f t="shared" si="4840"/>
        <v>311200.49999999994</v>
      </c>
      <c r="CC257" s="171">
        <f t="shared" si="4841"/>
        <v>0</v>
      </c>
    </row>
    <row r="258" spans="1:81" ht="13.2">
      <c r="A258" s="279" t="s">
        <v>1026</v>
      </c>
      <c r="B258" s="280" t="s">
        <v>474</v>
      </c>
      <c r="C258" s="281" t="s">
        <v>653</v>
      </c>
      <c r="D258" s="279">
        <v>1955</v>
      </c>
      <c r="E258" s="280" t="s">
        <v>1056</v>
      </c>
      <c r="F258" s="281" t="s">
        <v>147</v>
      </c>
      <c r="G258" s="313">
        <v>1801.72</v>
      </c>
      <c r="H258" s="318">
        <v>75</v>
      </c>
      <c r="I258" s="284">
        <v>135129</v>
      </c>
      <c r="J258" s="275">
        <f t="shared" si="4842"/>
        <v>1.7364832021735837E-3</v>
      </c>
      <c r="K258" s="262"/>
      <c r="L258" s="263">
        <f t="shared" si="4843"/>
        <v>0</v>
      </c>
      <c r="M258" s="262"/>
      <c r="N258" s="263">
        <f t="shared" si="4843"/>
        <v>0</v>
      </c>
      <c r="O258" s="262"/>
      <c r="P258" s="263">
        <f t="shared" ref="P258" si="4972">ROUND(O258*$I258,2)</f>
        <v>0</v>
      </c>
      <c r="Q258" s="262"/>
      <c r="R258" s="263">
        <f t="shared" ref="R258" si="4973">ROUND(Q258*$I258,2)</f>
        <v>0</v>
      </c>
      <c r="S258" s="262"/>
      <c r="T258" s="263">
        <f t="shared" ref="T258" si="4974">ROUND(S258*$I258,2)</f>
        <v>0</v>
      </c>
      <c r="U258" s="262"/>
      <c r="V258" s="263">
        <f t="shared" ref="V258" si="4975">ROUND(U258*$I258,2)</f>
        <v>0</v>
      </c>
      <c r="W258" s="264"/>
      <c r="X258" s="263">
        <f t="shared" ref="X258" si="4976">ROUND(W258*$I258,2)</f>
        <v>0</v>
      </c>
      <c r="Y258" s="264"/>
      <c r="Z258" s="263">
        <f t="shared" ref="Z258" si="4977">ROUND(Y258*$I258,2)</f>
        <v>0</v>
      </c>
      <c r="AA258" s="265"/>
      <c r="AB258" s="263">
        <f t="shared" ref="AB258" si="4978">ROUND(AA258*$I258,2)</f>
        <v>0</v>
      </c>
      <c r="AC258" s="265"/>
      <c r="AD258" s="263">
        <f t="shared" ref="AD258" si="4979">ROUND(AC258*$I258,2)</f>
        <v>0</v>
      </c>
      <c r="AE258" s="265"/>
      <c r="AF258" s="263">
        <f t="shared" ref="AF258" si="4980">ROUND(AE258*$I258,2)</f>
        <v>0</v>
      </c>
      <c r="AG258" s="266"/>
      <c r="AH258" s="263">
        <f t="shared" ref="AH258" si="4981">ROUND(AG258*$I258,2)</f>
        <v>0</v>
      </c>
      <c r="AI258" s="265"/>
      <c r="AJ258" s="263">
        <f t="shared" ref="AJ258" si="4982">ROUND(AI258*$I258,2)</f>
        <v>0</v>
      </c>
      <c r="AK258" s="265"/>
      <c r="AL258" s="263">
        <f t="shared" ref="AL258" si="4983">ROUND(AK258*$I258,2)</f>
        <v>0</v>
      </c>
      <c r="AM258" s="265"/>
      <c r="AN258" s="263">
        <f t="shared" ref="AN258" si="4984">ROUND(AM258*$I258,2)</f>
        <v>0</v>
      </c>
      <c r="AO258" s="265"/>
      <c r="AP258" s="263">
        <f t="shared" ref="AP258" si="4985">ROUND(AO258*$I258,2)</f>
        <v>0</v>
      </c>
      <c r="AQ258" s="265"/>
      <c r="AR258" s="263">
        <f t="shared" ref="AR258" si="4986">ROUND(AQ258*$I258,2)</f>
        <v>0</v>
      </c>
      <c r="AS258" s="383">
        <v>0.1</v>
      </c>
      <c r="AT258" s="263">
        <f t="shared" ref="AT258" si="4987">ROUND(AS258*$I258,2)</f>
        <v>13512.9</v>
      </c>
      <c r="AU258" s="383">
        <v>0.1</v>
      </c>
      <c r="AV258" s="263">
        <f t="shared" ref="AV258" si="4988">ROUND(AU258*$I258,2)</f>
        <v>13512.9</v>
      </c>
      <c r="AW258" s="383">
        <v>0.1</v>
      </c>
      <c r="AX258" s="263">
        <f t="shared" ref="AX258" si="4989">ROUND(AW258*$I258,2)</f>
        <v>13512.9</v>
      </c>
      <c r="AY258" s="383">
        <v>0.1</v>
      </c>
      <c r="AZ258" s="263">
        <f t="shared" ref="AZ258" si="4990">ROUND(AY258*$I258,2)</f>
        <v>13512.9</v>
      </c>
      <c r="BA258" s="383">
        <v>0.1</v>
      </c>
      <c r="BB258" s="263">
        <f t="shared" ref="BB258" si="4991">ROUND(BA258*$I258,2)</f>
        <v>13512.9</v>
      </c>
      <c r="BC258" s="383">
        <v>0.1</v>
      </c>
      <c r="BD258" s="263">
        <f t="shared" ref="BD258" si="4992">ROUND(BC258*$I258,2)</f>
        <v>13512.9</v>
      </c>
      <c r="BE258" s="383">
        <v>0.1</v>
      </c>
      <c r="BF258" s="263">
        <f t="shared" ref="BF258" si="4993">ROUND(BE258*$I258,2)</f>
        <v>13512.9</v>
      </c>
      <c r="BG258" s="265"/>
      <c r="BH258" s="263">
        <f t="shared" ref="BH258" si="4994">ROUND(BG258*$I258,2)</f>
        <v>0</v>
      </c>
      <c r="BI258" s="264"/>
      <c r="BJ258" s="263">
        <f t="shared" ref="BJ258" si="4995">ROUND(BI258*$I258,2)</f>
        <v>0</v>
      </c>
      <c r="BK258" s="267"/>
      <c r="BL258" s="263">
        <f t="shared" ref="BL258" si="4996">ROUND(BK258*$I258,2)</f>
        <v>0</v>
      </c>
      <c r="BM258" s="267"/>
      <c r="BN258" s="263">
        <f t="shared" ref="BN258" si="4997">ROUND(BM258*$I258,2)</f>
        <v>0</v>
      </c>
      <c r="BO258" s="391">
        <v>0.1</v>
      </c>
      <c r="BP258" s="263">
        <f t="shared" ref="BP258" si="4998">ROUND(BO258*$I258,2)</f>
        <v>13512.9</v>
      </c>
      <c r="BQ258" s="391">
        <v>0.1</v>
      </c>
      <c r="BR258" s="263">
        <f t="shared" ref="BR258" si="4999">ROUND(BQ258*$I258,2)</f>
        <v>13512.9</v>
      </c>
      <c r="BS258" s="431">
        <v>0.1</v>
      </c>
      <c r="BT258" s="263">
        <f t="shared" ref="BT258" si="5000">ROUND(BS258*$I258,2)</f>
        <v>13512.9</v>
      </c>
      <c r="BU258" s="431"/>
      <c r="BV258" s="263">
        <f t="shared" ref="BV258" si="5001">ROUND(BU258*$I258,2)</f>
        <v>0</v>
      </c>
      <c r="BW258" s="431"/>
      <c r="BX258" s="263">
        <f t="shared" ref="BX258" si="5002">ROUND(BW258*$I258,2)</f>
        <v>0</v>
      </c>
      <c r="BY258" s="268"/>
      <c r="BZ258" s="263">
        <f t="shared" ref="BZ258" si="5003">ROUND(BY258*$I258,2)</f>
        <v>0</v>
      </c>
      <c r="CA258" s="505">
        <f t="shared" si="4839"/>
        <v>0.99999999999999989</v>
      </c>
      <c r="CB258" s="504">
        <f t="shared" si="4840"/>
        <v>135128.99999999997</v>
      </c>
      <c r="CC258" s="171">
        <f t="shared" si="4841"/>
        <v>0</v>
      </c>
    </row>
    <row r="259" spans="1:81" ht="79.2">
      <c r="A259" s="279" t="s">
        <v>1055</v>
      </c>
      <c r="B259" s="280" t="s">
        <v>145</v>
      </c>
      <c r="C259" s="281"/>
      <c r="D259" s="279" t="s">
        <v>1079</v>
      </c>
      <c r="E259" s="435" t="s">
        <v>1080</v>
      </c>
      <c r="F259" s="281" t="s">
        <v>147</v>
      </c>
      <c r="G259" s="313">
        <v>39.479999999999997</v>
      </c>
      <c r="H259" s="318">
        <v>419.21999999999997</v>
      </c>
      <c r="I259" s="284">
        <v>16550.810000000001</v>
      </c>
      <c r="J259" s="275">
        <f t="shared" si="4842"/>
        <v>2.126871622476787E-4</v>
      </c>
      <c r="K259" s="262"/>
      <c r="L259" s="263">
        <f t="shared" si="4843"/>
        <v>0</v>
      </c>
      <c r="M259" s="262"/>
      <c r="N259" s="263">
        <f t="shared" si="4843"/>
        <v>0</v>
      </c>
      <c r="O259" s="262"/>
      <c r="P259" s="263">
        <f t="shared" ref="P259" si="5004">ROUND(O259*$I259,2)</f>
        <v>0</v>
      </c>
      <c r="Q259" s="262"/>
      <c r="R259" s="263">
        <f t="shared" ref="R259" si="5005">ROUND(Q259*$I259,2)</f>
        <v>0</v>
      </c>
      <c r="S259" s="262"/>
      <c r="T259" s="263">
        <f t="shared" ref="T259" si="5006">ROUND(S259*$I259,2)</f>
        <v>0</v>
      </c>
      <c r="U259" s="262"/>
      <c r="V259" s="263">
        <f t="shared" ref="V259" si="5007">ROUND(U259*$I259,2)</f>
        <v>0</v>
      </c>
      <c r="W259" s="264"/>
      <c r="X259" s="263">
        <f t="shared" ref="X259" si="5008">ROUND(W259*$I259,2)</f>
        <v>0</v>
      </c>
      <c r="Y259" s="264"/>
      <c r="Z259" s="263">
        <f t="shared" ref="Z259" si="5009">ROUND(Y259*$I259,2)</f>
        <v>0</v>
      </c>
      <c r="AA259" s="265"/>
      <c r="AB259" s="263">
        <f t="shared" ref="AB259" si="5010">ROUND(AA259*$I259,2)</f>
        <v>0</v>
      </c>
      <c r="AC259" s="265"/>
      <c r="AD259" s="263">
        <f t="shared" ref="AD259" si="5011">ROUND(AC259*$I259,2)</f>
        <v>0</v>
      </c>
      <c r="AE259" s="265"/>
      <c r="AF259" s="263">
        <f t="shared" ref="AF259" si="5012">ROUND(AE259*$I259,2)</f>
        <v>0</v>
      </c>
      <c r="AG259" s="266"/>
      <c r="AH259" s="263">
        <f t="shared" ref="AH259" si="5013">ROUND(AG259*$I259,2)</f>
        <v>0</v>
      </c>
      <c r="AI259" s="265"/>
      <c r="AJ259" s="263">
        <f t="shared" ref="AJ259" si="5014">ROUND(AI259*$I259,2)</f>
        <v>0</v>
      </c>
      <c r="AK259" s="265"/>
      <c r="AL259" s="263">
        <f t="shared" ref="AL259" si="5015">ROUND(AK259*$I259,2)</f>
        <v>0</v>
      </c>
      <c r="AM259" s="265"/>
      <c r="AN259" s="263">
        <f t="shared" ref="AN259" si="5016">ROUND(AM259*$I259,2)</f>
        <v>0</v>
      </c>
      <c r="AO259" s="265"/>
      <c r="AP259" s="263">
        <f t="shared" ref="AP259" si="5017">ROUND(AO259*$I259,2)</f>
        <v>0</v>
      </c>
      <c r="AQ259" s="265"/>
      <c r="AR259" s="263">
        <f t="shared" ref="AR259" si="5018">ROUND(AQ259*$I259,2)</f>
        <v>0</v>
      </c>
      <c r="AS259" s="265"/>
      <c r="AT259" s="263">
        <f t="shared" ref="AT259" si="5019">ROUND(AS259*$I259,2)</f>
        <v>0</v>
      </c>
      <c r="AU259" s="265"/>
      <c r="AV259" s="263">
        <f t="shared" ref="AV259" si="5020">ROUND(AU259*$I259,2)</f>
        <v>0</v>
      </c>
      <c r="AW259" s="265"/>
      <c r="AX259" s="263">
        <f t="shared" ref="AX259" si="5021">ROUND(AW259*$I259,2)</f>
        <v>0</v>
      </c>
      <c r="AY259" s="265"/>
      <c r="AZ259" s="263">
        <f t="shared" ref="AZ259" si="5022">ROUND(AY259*$I259,2)</f>
        <v>0</v>
      </c>
      <c r="BA259" s="265"/>
      <c r="BB259" s="263">
        <f t="shared" ref="BB259" si="5023">ROUND(BA259*$I259,2)</f>
        <v>0</v>
      </c>
      <c r="BC259" s="265"/>
      <c r="BD259" s="263">
        <f t="shared" ref="BD259" si="5024">ROUND(BC259*$I259,2)</f>
        <v>0</v>
      </c>
      <c r="BE259" s="264">
        <v>1</v>
      </c>
      <c r="BF259" s="263">
        <f t="shared" ref="BF259" si="5025">ROUND(BE259*$I259,2)</f>
        <v>16550.810000000001</v>
      </c>
      <c r="BG259" s="265"/>
      <c r="BH259" s="263">
        <f t="shared" ref="BH259" si="5026">ROUND(BG259*$I259,2)</f>
        <v>0</v>
      </c>
      <c r="BI259" s="264"/>
      <c r="BJ259" s="263">
        <f t="shared" ref="BJ259" si="5027">ROUND(BI259*$I259,2)</f>
        <v>0</v>
      </c>
      <c r="BK259" s="267"/>
      <c r="BL259" s="263">
        <f t="shared" ref="BL259" si="5028">ROUND(BK259*$I259,2)</f>
        <v>0</v>
      </c>
      <c r="BM259" s="267"/>
      <c r="BN259" s="263">
        <f t="shared" ref="BN259" si="5029">ROUND(BM259*$I259,2)</f>
        <v>0</v>
      </c>
      <c r="BO259" s="267"/>
      <c r="BP259" s="263">
        <f t="shared" ref="BP259" si="5030">ROUND(BO259*$I259,2)</f>
        <v>0</v>
      </c>
      <c r="BQ259" s="267"/>
      <c r="BR259" s="263">
        <f t="shared" ref="BR259" si="5031">ROUND(BQ259*$I259,2)</f>
        <v>0</v>
      </c>
      <c r="BS259" s="267"/>
      <c r="BT259" s="263">
        <f t="shared" ref="BT259" si="5032">ROUND(BS259*$I259,2)</f>
        <v>0</v>
      </c>
      <c r="BU259" s="268"/>
      <c r="BV259" s="263">
        <f t="shared" ref="BV259" si="5033">ROUND(BU259*$I259,2)</f>
        <v>0</v>
      </c>
      <c r="BW259" s="268"/>
      <c r="BX259" s="263">
        <f t="shared" ref="BX259" si="5034">ROUND(BW259*$I259,2)</f>
        <v>0</v>
      </c>
      <c r="BY259" s="268"/>
      <c r="BZ259" s="263">
        <f t="shared" ref="BZ259" si="5035">ROUND(BY259*$I259,2)</f>
        <v>0</v>
      </c>
      <c r="CA259" s="505">
        <f t="shared" si="4839"/>
        <v>1</v>
      </c>
      <c r="CB259" s="504">
        <f t="shared" si="4840"/>
        <v>16550.810000000001</v>
      </c>
      <c r="CC259" s="171">
        <f t="shared" si="4841"/>
        <v>0</v>
      </c>
    </row>
    <row r="260" spans="1:81" ht="26.4">
      <c r="A260" s="279" t="s">
        <v>1078</v>
      </c>
      <c r="B260" s="280" t="s">
        <v>145</v>
      </c>
      <c r="C260" s="279"/>
      <c r="D260" s="279" t="s">
        <v>838</v>
      </c>
      <c r="E260" s="286" t="s">
        <v>844</v>
      </c>
      <c r="F260" s="281" t="s">
        <v>297</v>
      </c>
      <c r="G260" s="313">
        <v>2248.9499999999998</v>
      </c>
      <c r="H260" s="318">
        <v>107.06</v>
      </c>
      <c r="I260" s="284">
        <v>240772.59</v>
      </c>
      <c r="J260" s="275">
        <f t="shared" si="4842"/>
        <v>3.0940624002162927E-3</v>
      </c>
      <c r="K260" s="262"/>
      <c r="L260" s="263">
        <f t="shared" si="4843"/>
        <v>0</v>
      </c>
      <c r="M260" s="262"/>
      <c r="N260" s="263">
        <f t="shared" si="4843"/>
        <v>0</v>
      </c>
      <c r="O260" s="262"/>
      <c r="P260" s="263">
        <f t="shared" ref="P260" si="5036">ROUND(O260*$I260,2)</f>
        <v>0</v>
      </c>
      <c r="Q260" s="262"/>
      <c r="R260" s="263">
        <f t="shared" ref="R260" si="5037">ROUND(Q260*$I260,2)</f>
        <v>0</v>
      </c>
      <c r="S260" s="262"/>
      <c r="T260" s="263">
        <f t="shared" ref="T260" si="5038">ROUND(S260*$I260,2)</f>
        <v>0</v>
      </c>
      <c r="U260" s="262"/>
      <c r="V260" s="263">
        <f t="shared" ref="V260" si="5039">ROUND(U260*$I260,2)</f>
        <v>0</v>
      </c>
      <c r="W260" s="264"/>
      <c r="X260" s="263">
        <f t="shared" ref="X260" si="5040">ROUND(W260*$I260,2)</f>
        <v>0</v>
      </c>
      <c r="Y260" s="264"/>
      <c r="Z260" s="263">
        <f t="shared" ref="Z260" si="5041">ROUND(Y260*$I260,2)</f>
        <v>0</v>
      </c>
      <c r="AA260" s="265"/>
      <c r="AB260" s="263">
        <f t="shared" ref="AB260" si="5042">ROUND(AA260*$I260,2)</f>
        <v>0</v>
      </c>
      <c r="AC260" s="265"/>
      <c r="AD260" s="263">
        <f t="shared" ref="AD260" si="5043">ROUND(AC260*$I260,2)</f>
        <v>0</v>
      </c>
      <c r="AE260" s="265"/>
      <c r="AF260" s="263">
        <f t="shared" ref="AF260" si="5044">ROUND(AE260*$I260,2)</f>
        <v>0</v>
      </c>
      <c r="AG260" s="266"/>
      <c r="AH260" s="263">
        <f t="shared" ref="AH260" si="5045">ROUND(AG260*$I260,2)</f>
        <v>0</v>
      </c>
      <c r="AI260" s="265"/>
      <c r="AJ260" s="263">
        <f t="shared" ref="AJ260" si="5046">ROUND(AI260*$I260,2)</f>
        <v>0</v>
      </c>
      <c r="AK260" s="265"/>
      <c r="AL260" s="263">
        <f t="shared" ref="AL260" si="5047">ROUND(AK260*$I260,2)</f>
        <v>0</v>
      </c>
      <c r="AM260" s="265"/>
      <c r="AN260" s="263">
        <f t="shared" ref="AN260" si="5048">ROUND(AM260*$I260,2)</f>
        <v>0</v>
      </c>
      <c r="AO260" s="265"/>
      <c r="AP260" s="263">
        <f t="shared" ref="AP260" si="5049">ROUND(AO260*$I260,2)</f>
        <v>0</v>
      </c>
      <c r="AQ260" s="265"/>
      <c r="AR260" s="263">
        <f t="shared" ref="AR260" si="5050">ROUND(AQ260*$I260,2)</f>
        <v>0</v>
      </c>
      <c r="AS260" s="265"/>
      <c r="AT260" s="263">
        <f t="shared" ref="AT260" si="5051">ROUND(AS260*$I260,2)</f>
        <v>0</v>
      </c>
      <c r="AU260" s="265"/>
      <c r="AV260" s="263">
        <f t="shared" ref="AV260" si="5052">ROUND(AU260*$I260,2)</f>
        <v>0</v>
      </c>
      <c r="AW260" s="265"/>
      <c r="AX260" s="263">
        <f t="shared" ref="AX260" si="5053">ROUND(AW260*$I260,2)</f>
        <v>0</v>
      </c>
      <c r="AY260" s="265"/>
      <c r="AZ260" s="263">
        <f t="shared" ref="AZ260" si="5054">ROUND(AY260*$I260,2)</f>
        <v>0</v>
      </c>
      <c r="BA260" s="265"/>
      <c r="BB260" s="263">
        <f t="shared" ref="BB260" si="5055">ROUND(BA260*$I260,2)</f>
        <v>0</v>
      </c>
      <c r="BC260" s="265"/>
      <c r="BD260" s="263">
        <f t="shared" ref="BD260" si="5056">ROUND(BC260*$I260,2)</f>
        <v>0</v>
      </c>
      <c r="BE260" s="264"/>
      <c r="BF260" s="263">
        <f t="shared" ref="BF260" si="5057">ROUND(BE260*$I260,2)</f>
        <v>0</v>
      </c>
      <c r="BG260" s="264">
        <v>0.4</v>
      </c>
      <c r="BH260" s="263">
        <f t="shared" ref="BH260" si="5058">ROUND(BG260*$I260,2)</f>
        <v>96309.04</v>
      </c>
      <c r="BI260" s="264">
        <v>0.4</v>
      </c>
      <c r="BJ260" s="263">
        <f t="shared" ref="BJ260" si="5059">ROUND(BI260*$I260,2)</f>
        <v>96309.04</v>
      </c>
      <c r="BK260" s="267"/>
      <c r="BL260" s="263">
        <f t="shared" ref="BL260" si="5060">ROUND(BK260*$I260,2)</f>
        <v>0</v>
      </c>
      <c r="BM260" s="267"/>
      <c r="BN260" s="263">
        <f t="shared" ref="BN260" si="5061">ROUND(BM260*$I260,2)</f>
        <v>0</v>
      </c>
      <c r="BO260" s="267"/>
      <c r="BP260" s="263">
        <f t="shared" ref="BP260" si="5062">ROUND(BO260*$I260,2)</f>
        <v>0</v>
      </c>
      <c r="BQ260" s="267"/>
      <c r="BR260" s="263">
        <f t="shared" ref="BR260" si="5063">ROUND(BQ260*$I260,2)</f>
        <v>0</v>
      </c>
      <c r="BS260" s="267"/>
      <c r="BT260" s="263">
        <f t="shared" ref="BT260" si="5064">ROUND(BS260*$I260,2)</f>
        <v>0</v>
      </c>
      <c r="BU260" s="268"/>
      <c r="BV260" s="263">
        <f t="shared" ref="BV260" si="5065">ROUND(BU260*$I260,2)</f>
        <v>0</v>
      </c>
      <c r="BW260" s="268"/>
      <c r="BX260" s="263">
        <f t="shared" ref="BX260" si="5066">ROUND(BW260*$I260,2)</f>
        <v>0</v>
      </c>
      <c r="BY260" s="268">
        <v>0.2</v>
      </c>
      <c r="BZ260" s="263">
        <f t="shared" ref="BZ260" si="5067">ROUND(BY260*$I260,2)</f>
        <v>48154.52</v>
      </c>
      <c r="CA260" s="505">
        <f t="shared" si="4839"/>
        <v>1</v>
      </c>
      <c r="CB260" s="504">
        <f t="shared" si="4840"/>
        <v>240772.59999999998</v>
      </c>
      <c r="CC260" s="171">
        <f t="shared" si="4841"/>
        <v>-9.9999999802093953E-3</v>
      </c>
    </row>
    <row r="261" spans="1:81" s="187" customFormat="1" ht="15.6" customHeight="1">
      <c r="A261" s="295"/>
      <c r="B261" s="296"/>
      <c r="C261" s="297"/>
      <c r="D261" s="297"/>
      <c r="E261" s="295" t="s">
        <v>358</v>
      </c>
      <c r="F261" s="297"/>
      <c r="G261" s="297"/>
      <c r="H261" s="298"/>
      <c r="I261" s="299">
        <f>SUBTOTAL(109,I254:I260)</f>
        <v>1346231.54</v>
      </c>
      <c r="J261" s="320"/>
      <c r="K261" s="301">
        <f>+L261/$I261</f>
        <v>0</v>
      </c>
      <c r="L261" s="299">
        <f>SUBTOTAL(109,L254:L260)</f>
        <v>0</v>
      </c>
      <c r="M261" s="301">
        <f t="shared" ref="M261" si="5068">+N261/$I261</f>
        <v>0</v>
      </c>
      <c r="N261" s="299">
        <f t="shared" ref="N261" si="5069">SUBTOTAL(109,N254:N260)</f>
        <v>0</v>
      </c>
      <c r="O261" s="301">
        <f t="shared" ref="O261" si="5070">+P261/$I261</f>
        <v>0</v>
      </c>
      <c r="P261" s="299">
        <f t="shared" ref="P261" si="5071">SUBTOTAL(109,P254:P260)</f>
        <v>0</v>
      </c>
      <c r="Q261" s="301">
        <f t="shared" ref="Q261" si="5072">+R261/$I261</f>
        <v>0</v>
      </c>
      <c r="R261" s="299">
        <f t="shared" ref="R261" si="5073">SUBTOTAL(109,R254:R260)</f>
        <v>0</v>
      </c>
      <c r="S261" s="301">
        <f t="shared" ref="S261" si="5074">+T261/$I261</f>
        <v>0</v>
      </c>
      <c r="T261" s="299">
        <f t="shared" ref="T261" si="5075">SUBTOTAL(109,T254:T260)</f>
        <v>0</v>
      </c>
      <c r="U261" s="301">
        <f t="shared" ref="U261" si="5076">+V261/$I261</f>
        <v>0</v>
      </c>
      <c r="V261" s="299">
        <f t="shared" ref="V261" si="5077">SUBTOTAL(109,V254:V260)</f>
        <v>0</v>
      </c>
      <c r="W261" s="301">
        <f t="shared" ref="W261" si="5078">+X261/$I261</f>
        <v>0</v>
      </c>
      <c r="X261" s="299">
        <f t="shared" ref="X261" si="5079">SUBTOTAL(109,X254:X260)</f>
        <v>0</v>
      </c>
      <c r="Y261" s="301">
        <f t="shared" ref="Y261" si="5080">+Z261/$I261</f>
        <v>0</v>
      </c>
      <c r="Z261" s="299">
        <f t="shared" ref="Z261" si="5081">SUBTOTAL(109,Z254:Z260)</f>
        <v>0</v>
      </c>
      <c r="AA261" s="301">
        <f t="shared" ref="AA261" si="5082">+AB261/$I261</f>
        <v>0</v>
      </c>
      <c r="AB261" s="299">
        <f t="shared" ref="AB261" si="5083">SUBTOTAL(109,AB254:AB260)</f>
        <v>0</v>
      </c>
      <c r="AC261" s="301">
        <f t="shared" ref="AC261" si="5084">+AD261/$I261</f>
        <v>0</v>
      </c>
      <c r="AD261" s="299">
        <f t="shared" ref="AD261" si="5085">SUBTOTAL(109,AD254:AD260)</f>
        <v>0</v>
      </c>
      <c r="AE261" s="301">
        <f t="shared" ref="AE261" si="5086">+AF261/$I261</f>
        <v>0</v>
      </c>
      <c r="AF261" s="299">
        <f t="shared" ref="AF261" si="5087">SUBTOTAL(109,AF254:AF260)</f>
        <v>0</v>
      </c>
      <c r="AG261" s="301">
        <f t="shared" ref="AG261" si="5088">+AH261/$I261</f>
        <v>0</v>
      </c>
      <c r="AH261" s="299">
        <f t="shared" ref="AH261" si="5089">SUBTOTAL(109,AH254:AH260)</f>
        <v>0</v>
      </c>
      <c r="AI261" s="301">
        <f t="shared" ref="AI261" si="5090">+AJ261/$I261</f>
        <v>7.1852795842236774E-3</v>
      </c>
      <c r="AJ261" s="299">
        <f t="shared" ref="AJ261" si="5091">SUBTOTAL(109,AJ254:AJ260)</f>
        <v>9673.0500000000011</v>
      </c>
      <c r="AK261" s="301">
        <f t="shared" ref="AK261" si="5092">+AL261/$I261</f>
        <v>7.1852795842236774E-3</v>
      </c>
      <c r="AL261" s="299">
        <f t="shared" ref="AL261" si="5093">SUBTOTAL(109,AL254:AL260)</f>
        <v>9673.0500000000011</v>
      </c>
      <c r="AM261" s="301">
        <f t="shared" ref="AM261" si="5094">+AN261/$I261</f>
        <v>7.1852795842236774E-3</v>
      </c>
      <c r="AN261" s="299">
        <f t="shared" ref="AN261" si="5095">SUBTOTAL(109,AN254:AN260)</f>
        <v>9673.0500000000011</v>
      </c>
      <c r="AO261" s="301">
        <f t="shared" ref="AO261" si="5096">+AP261/$I261</f>
        <v>7.1852795842236774E-3</v>
      </c>
      <c r="AP261" s="299">
        <f t="shared" ref="AP261" si="5097">SUBTOTAL(109,AP254:AP260)</f>
        <v>9673.0500000000011</v>
      </c>
      <c r="AQ261" s="301">
        <f t="shared" ref="AQ261" si="5098">+AR261/$I261</f>
        <v>7.1852795842236774E-3</v>
      </c>
      <c r="AR261" s="299">
        <f t="shared" ref="AR261" si="5099">SUBTOTAL(109,AR254:AR260)</f>
        <v>9673.0500000000011</v>
      </c>
      <c r="AS261" s="301">
        <f t="shared" ref="AS261" si="5100">+AT261/$I261</f>
        <v>8.0885655078323293E-2</v>
      </c>
      <c r="AT261" s="299">
        <f t="shared" ref="AT261" si="5101">SUBTOTAL(109,AT254:AT260)</f>
        <v>108890.81999999999</v>
      </c>
      <c r="AU261" s="301">
        <f t="shared" ref="AU261" si="5102">+AV261/$I261</f>
        <v>8.0885655078323293E-2</v>
      </c>
      <c r="AV261" s="299">
        <f t="shared" ref="AV261" si="5103">SUBTOTAL(109,AV254:AV260)</f>
        <v>108890.81999999999</v>
      </c>
      <c r="AW261" s="301">
        <f t="shared" ref="AW261" si="5104">+AX261/$I261</f>
        <v>7.3700375494099621E-2</v>
      </c>
      <c r="AX261" s="299">
        <f t="shared" ref="AX261" si="5105">SUBTOTAL(109,AX254:AX260)</f>
        <v>99217.76999999999</v>
      </c>
      <c r="AY261" s="301">
        <f t="shared" ref="AY261" si="5106">+AZ261/$I261</f>
        <v>7.3700375494099621E-2</v>
      </c>
      <c r="AZ261" s="299">
        <f t="shared" ref="AZ261" si="5107">SUBTOTAL(109,AZ254:AZ260)</f>
        <v>99217.76999999999</v>
      </c>
      <c r="BA261" s="301">
        <f t="shared" ref="BA261" si="5108">+BB261/$I261</f>
        <v>7.3700375494099621E-2</v>
      </c>
      <c r="BB261" s="299">
        <f t="shared" ref="BB261" si="5109">SUBTOTAL(109,BB254:BB260)</f>
        <v>99217.76999999999</v>
      </c>
      <c r="BC261" s="301">
        <f t="shared" ref="BC261" si="5110">+BD261/$I261</f>
        <v>7.3700375494099621E-2</v>
      </c>
      <c r="BD261" s="299">
        <f t="shared" ref="BD261" si="5111">SUBTOTAL(109,BD254:BD260)</f>
        <v>99217.76999999999</v>
      </c>
      <c r="BE261" s="301">
        <f t="shared" ref="BE261" si="5112">+BF261/$I261</f>
        <v>8.599455335892664E-2</v>
      </c>
      <c r="BF261" s="299">
        <f t="shared" ref="BF261" si="5113">SUBTOTAL(109,BF254:BF260)</f>
        <v>115768.57999999999</v>
      </c>
      <c r="BG261" s="301">
        <f t="shared" ref="BG261" si="5114">+BH261/$I261</f>
        <v>7.1539729339575558E-2</v>
      </c>
      <c r="BH261" s="299">
        <f t="shared" ref="BH261" si="5115">SUBTOTAL(109,BH254:BH260)</f>
        <v>96309.04</v>
      </c>
      <c r="BI261" s="301">
        <f t="shared" ref="BI261" si="5116">+BJ261/$I261</f>
        <v>7.1539729339575558E-2</v>
      </c>
      <c r="BJ261" s="299">
        <f t="shared" ref="BJ261" si="5117">SUBTOTAL(109,BJ254:BJ260)</f>
        <v>96309.04</v>
      </c>
      <c r="BK261" s="301">
        <f t="shared" ref="BK261" si="5118">+BL261/$I261</f>
        <v>0</v>
      </c>
      <c r="BL261" s="299">
        <f t="shared" ref="BL261" si="5119">SUBTOTAL(109,BL254:BL260)</f>
        <v>0</v>
      </c>
      <c r="BM261" s="301">
        <f t="shared" ref="BM261" si="5120">+BN261/$I261</f>
        <v>0</v>
      </c>
      <c r="BN261" s="299">
        <f t="shared" ref="BN261" si="5121">SUBTOTAL(109,BN254:BN260)</f>
        <v>0</v>
      </c>
      <c r="BO261" s="301">
        <f t="shared" ref="BO261" si="5122">+BP261/$I261</f>
        <v>8.0885655078323293E-2</v>
      </c>
      <c r="BP261" s="299">
        <f t="shared" ref="BP261" si="5123">SUBTOTAL(109,BP254:BP260)</f>
        <v>108890.81999999999</v>
      </c>
      <c r="BQ261" s="301">
        <f t="shared" ref="BQ261" si="5124">+BR261/$I261</f>
        <v>8.0885655078323293E-2</v>
      </c>
      <c r="BR261" s="299">
        <f t="shared" ref="BR261" si="5125">SUBTOTAL(109,BR254:BR260)</f>
        <v>108890.81999999999</v>
      </c>
      <c r="BS261" s="301">
        <f t="shared" ref="BS261" si="5126">+BT261/$I261</f>
        <v>8.0885655078323293E-2</v>
      </c>
      <c r="BT261" s="299">
        <f t="shared" ref="BT261" si="5127">SUBTOTAL(109,BT254:BT260)</f>
        <v>108890.81999999999</v>
      </c>
      <c r="BU261" s="301">
        <f t="shared" ref="BU261" si="5128">+BV261/$I261</f>
        <v>0</v>
      </c>
      <c r="BV261" s="299">
        <f t="shared" ref="BV261" si="5129">SUBTOTAL(109,BV254:BV260)</f>
        <v>0</v>
      </c>
      <c r="BW261" s="301">
        <f t="shared" ref="BW261" si="5130">+BX261/$I261</f>
        <v>0</v>
      </c>
      <c r="BX261" s="299">
        <f t="shared" ref="BX261" si="5131">SUBTOTAL(109,BX254:BX260)</f>
        <v>0</v>
      </c>
      <c r="BY261" s="301">
        <f t="shared" ref="BY261" si="5132">+BZ261/$I261</f>
        <v>3.5769864669787779E-2</v>
      </c>
      <c r="BZ261" s="299">
        <f t="shared" ref="BZ261" si="5133">SUBTOTAL(109,BZ254:BZ260)</f>
        <v>48154.52</v>
      </c>
      <c r="CA261" s="235">
        <f>+CB261/I261</f>
        <v>1.0000000519969989</v>
      </c>
      <c r="CB261" s="234">
        <f>SUBTOTAL(109,CB254:CB260)</f>
        <v>1346231.6099999999</v>
      </c>
      <c r="CC261" s="188">
        <f t="shared" si="4841"/>
        <v>-6.9999999832361937E-2</v>
      </c>
    </row>
    <row r="262" spans="1:81" ht="15.6" customHeight="1">
      <c r="A262" s="321" t="s">
        <v>364</v>
      </c>
      <c r="B262" s="616" t="s">
        <v>1261</v>
      </c>
      <c r="C262" s="617"/>
      <c r="D262" s="617"/>
      <c r="E262" s="617"/>
      <c r="F262" s="368"/>
      <c r="G262" s="368"/>
      <c r="H262" s="368"/>
      <c r="I262" s="369"/>
      <c r="J262" s="233"/>
      <c r="K262" s="262"/>
      <c r="L262" s="263"/>
      <c r="M262" s="262"/>
      <c r="N262" s="263"/>
      <c r="O262" s="262"/>
      <c r="P262" s="263"/>
      <c r="Q262" s="262"/>
      <c r="R262" s="263"/>
      <c r="S262" s="262"/>
      <c r="T262" s="263"/>
      <c r="U262" s="262"/>
      <c r="V262" s="263"/>
      <c r="W262" s="264"/>
      <c r="X262" s="263"/>
      <c r="Y262" s="264"/>
      <c r="Z262" s="263"/>
      <c r="AA262" s="265"/>
      <c r="AB262" s="263"/>
      <c r="AC262" s="265"/>
      <c r="AD262" s="263"/>
      <c r="AE262" s="265"/>
      <c r="AF262" s="263"/>
      <c r="AG262" s="266"/>
      <c r="AH262" s="263"/>
      <c r="AI262" s="265"/>
      <c r="AJ262" s="263"/>
      <c r="AK262" s="265"/>
      <c r="AL262" s="263"/>
      <c r="AM262" s="265"/>
      <c r="AN262" s="263"/>
      <c r="AO262" s="265"/>
      <c r="AP262" s="263"/>
      <c r="AQ262" s="265"/>
      <c r="AR262" s="263"/>
      <c r="AS262" s="265"/>
      <c r="AT262" s="263"/>
      <c r="AU262" s="265"/>
      <c r="AV262" s="263"/>
      <c r="AW262" s="265"/>
      <c r="AX262" s="263"/>
      <c r="AY262" s="265"/>
      <c r="AZ262" s="263"/>
      <c r="BA262" s="265"/>
      <c r="BB262" s="263"/>
      <c r="BC262" s="265"/>
      <c r="BD262" s="263"/>
      <c r="BE262" s="264"/>
      <c r="BF262" s="263"/>
      <c r="BG262" s="265"/>
      <c r="BH262" s="263"/>
      <c r="BI262" s="264"/>
      <c r="BJ262" s="263"/>
      <c r="BK262" s="267"/>
      <c r="BL262" s="263"/>
      <c r="BM262" s="267"/>
      <c r="BN262" s="263"/>
      <c r="BO262" s="267"/>
      <c r="BP262" s="263"/>
      <c r="BQ262" s="267"/>
      <c r="BR262" s="263"/>
      <c r="BS262" s="267"/>
      <c r="BT262" s="263"/>
      <c r="BU262" s="268"/>
      <c r="BV262" s="263"/>
      <c r="BW262" s="268"/>
      <c r="BX262" s="263"/>
      <c r="BY262" s="268"/>
      <c r="BZ262" s="263"/>
      <c r="CA262" s="505">
        <f t="shared" si="4839"/>
        <v>0</v>
      </c>
      <c r="CB262" s="504">
        <f t="shared" si="4840"/>
        <v>0</v>
      </c>
      <c r="CC262" s="171">
        <f t="shared" si="4841"/>
        <v>0</v>
      </c>
    </row>
    <row r="263" spans="1:81" ht="39.6">
      <c r="A263" s="279" t="s">
        <v>366</v>
      </c>
      <c r="B263" s="280" t="s">
        <v>145</v>
      </c>
      <c r="C263" s="281"/>
      <c r="D263" s="279" t="s">
        <v>1027</v>
      </c>
      <c r="E263" s="286" t="s">
        <v>1028</v>
      </c>
      <c r="F263" s="281" t="s">
        <v>297</v>
      </c>
      <c r="G263" s="313">
        <v>193.84</v>
      </c>
      <c r="H263" s="318">
        <v>601.72</v>
      </c>
      <c r="I263" s="284">
        <v>116637.4</v>
      </c>
      <c r="J263" s="275">
        <f t="shared" ref="J263:J269" si="5134">+I263/$I$467</f>
        <v>1.4988558033079587E-3</v>
      </c>
      <c r="K263" s="262"/>
      <c r="L263" s="263">
        <f t="shared" ref="L263:N269" si="5135">ROUND(K263*$I263,2)</f>
        <v>0</v>
      </c>
      <c r="M263" s="262"/>
      <c r="N263" s="263">
        <f t="shared" si="5135"/>
        <v>0</v>
      </c>
      <c r="O263" s="262"/>
      <c r="P263" s="263">
        <f t="shared" ref="P263" si="5136">ROUND(O263*$I263,2)</f>
        <v>0</v>
      </c>
      <c r="Q263" s="262"/>
      <c r="R263" s="263">
        <f t="shared" ref="R263" si="5137">ROUND(Q263*$I263,2)</f>
        <v>0</v>
      </c>
      <c r="S263" s="262"/>
      <c r="T263" s="263">
        <f t="shared" ref="T263" si="5138">ROUND(S263*$I263,2)</f>
        <v>0</v>
      </c>
      <c r="U263" s="262"/>
      <c r="V263" s="263">
        <f t="shared" ref="V263" si="5139">ROUND(U263*$I263,2)</f>
        <v>0</v>
      </c>
      <c r="W263" s="264"/>
      <c r="X263" s="263">
        <f t="shared" ref="X263" si="5140">ROUND(W263*$I263,2)</f>
        <v>0</v>
      </c>
      <c r="Y263" s="264"/>
      <c r="Z263" s="263">
        <f t="shared" ref="Z263" si="5141">ROUND(Y263*$I263,2)</f>
        <v>0</v>
      </c>
      <c r="AA263" s="265"/>
      <c r="AB263" s="263">
        <f t="shared" ref="AB263" si="5142">ROUND(AA263*$I263,2)</f>
        <v>0</v>
      </c>
      <c r="AC263" s="265"/>
      <c r="AD263" s="263">
        <f t="shared" ref="AD263" si="5143">ROUND(AC263*$I263,2)</f>
        <v>0</v>
      </c>
      <c r="AE263" s="265"/>
      <c r="AF263" s="263">
        <f t="shared" ref="AF263" si="5144">ROUND(AE263*$I263,2)</f>
        <v>0</v>
      </c>
      <c r="AG263" s="266"/>
      <c r="AH263" s="263">
        <f t="shared" ref="AH263" si="5145">ROUND(AG263*$I263,2)</f>
        <v>0</v>
      </c>
      <c r="AI263" s="265"/>
      <c r="AJ263" s="263">
        <f t="shared" ref="AJ263" si="5146">ROUND(AI263*$I263,2)</f>
        <v>0</v>
      </c>
      <c r="AK263" s="265"/>
      <c r="AL263" s="263">
        <f t="shared" ref="AL263" si="5147">ROUND(AK263*$I263,2)</f>
        <v>0</v>
      </c>
      <c r="AM263" s="265"/>
      <c r="AN263" s="263">
        <f t="shared" ref="AN263" si="5148">ROUND(AM263*$I263,2)</f>
        <v>0</v>
      </c>
      <c r="AO263" s="265"/>
      <c r="AP263" s="263">
        <f t="shared" ref="AP263" si="5149">ROUND(AO263*$I263,2)</f>
        <v>0</v>
      </c>
      <c r="AQ263" s="265"/>
      <c r="AR263" s="263">
        <f t="shared" ref="AR263" si="5150">ROUND(AQ263*$I263,2)</f>
        <v>0</v>
      </c>
      <c r="AS263" s="265"/>
      <c r="AT263" s="263">
        <f t="shared" ref="AT263" si="5151">ROUND(AS263*$I263,2)</f>
        <v>0</v>
      </c>
      <c r="AU263" s="265"/>
      <c r="AV263" s="263">
        <f t="shared" ref="AV263" si="5152">ROUND(AU263*$I263,2)</f>
        <v>0</v>
      </c>
      <c r="AW263" s="265"/>
      <c r="AX263" s="263">
        <f t="shared" ref="AX263" si="5153">ROUND(AW263*$I263,2)</f>
        <v>0</v>
      </c>
      <c r="AY263" s="265"/>
      <c r="AZ263" s="263">
        <f t="shared" ref="AZ263" si="5154">ROUND(AY263*$I263,2)</f>
        <v>0</v>
      </c>
      <c r="BA263" s="265"/>
      <c r="BB263" s="263">
        <f t="shared" ref="BB263" si="5155">ROUND(BA263*$I263,2)</f>
        <v>0</v>
      </c>
      <c r="BC263" s="265"/>
      <c r="BD263" s="263">
        <f t="shared" ref="BD263" si="5156">ROUND(BC263*$I263,2)</f>
        <v>0</v>
      </c>
      <c r="BE263" s="264"/>
      <c r="BF263" s="263">
        <f t="shared" ref="BF263" si="5157">ROUND(BE263*$I263,2)</f>
        <v>0</v>
      </c>
      <c r="BG263" s="383">
        <v>0.5</v>
      </c>
      <c r="BH263" s="263">
        <f t="shared" ref="BH263" si="5158">ROUND(BG263*$I263,2)</f>
        <v>58318.7</v>
      </c>
      <c r="BI263" s="264">
        <v>0.5</v>
      </c>
      <c r="BJ263" s="263">
        <f t="shared" ref="BJ263" si="5159">ROUND(BI263*$I263,2)</f>
        <v>58318.7</v>
      </c>
      <c r="BK263" s="267"/>
      <c r="BL263" s="263">
        <f t="shared" ref="BL263" si="5160">ROUND(BK263*$I263,2)</f>
        <v>0</v>
      </c>
      <c r="BM263" s="267"/>
      <c r="BN263" s="263">
        <f t="shared" ref="BN263" si="5161">ROUND(BM263*$I263,2)</f>
        <v>0</v>
      </c>
      <c r="BO263" s="267"/>
      <c r="BP263" s="263">
        <f t="shared" ref="BP263" si="5162">ROUND(BO263*$I263,2)</f>
        <v>0</v>
      </c>
      <c r="BQ263" s="267"/>
      <c r="BR263" s="263">
        <f t="shared" ref="BR263" si="5163">ROUND(BQ263*$I263,2)</f>
        <v>0</v>
      </c>
      <c r="BS263" s="267"/>
      <c r="BT263" s="263">
        <f t="shared" ref="BT263" si="5164">ROUND(BS263*$I263,2)</f>
        <v>0</v>
      </c>
      <c r="BU263" s="268"/>
      <c r="BV263" s="263">
        <f t="shared" ref="BV263" si="5165">ROUND(BU263*$I263,2)</f>
        <v>0</v>
      </c>
      <c r="BW263" s="268"/>
      <c r="BX263" s="263">
        <f t="shared" ref="BX263" si="5166">ROUND(BW263*$I263,2)</f>
        <v>0</v>
      </c>
      <c r="BY263" s="268"/>
      <c r="BZ263" s="263">
        <f t="shared" ref="BZ263" si="5167">ROUND(BY263*$I263,2)</f>
        <v>0</v>
      </c>
      <c r="CA263" s="505">
        <f t="shared" si="4839"/>
        <v>1</v>
      </c>
      <c r="CB263" s="504">
        <f t="shared" si="4840"/>
        <v>116637.4</v>
      </c>
      <c r="CC263" s="171">
        <f t="shared" si="4841"/>
        <v>0</v>
      </c>
    </row>
    <row r="264" spans="1:81" ht="39.6">
      <c r="A264" s="279" t="s">
        <v>367</v>
      </c>
      <c r="B264" s="280" t="s">
        <v>162</v>
      </c>
      <c r="C264" s="281"/>
      <c r="D264" s="279">
        <v>84862</v>
      </c>
      <c r="E264" s="436" t="s">
        <v>840</v>
      </c>
      <c r="F264" s="281" t="s">
        <v>63</v>
      </c>
      <c r="G264" s="313">
        <v>205.7</v>
      </c>
      <c r="H264" s="318">
        <v>169.34</v>
      </c>
      <c r="I264" s="284">
        <v>34833.24</v>
      </c>
      <c r="J264" s="275">
        <f t="shared" si="5134"/>
        <v>4.4762660966395784E-4</v>
      </c>
      <c r="K264" s="262"/>
      <c r="L264" s="263">
        <f t="shared" si="5135"/>
        <v>0</v>
      </c>
      <c r="M264" s="262"/>
      <c r="N264" s="263">
        <f t="shared" si="5135"/>
        <v>0</v>
      </c>
      <c r="O264" s="262"/>
      <c r="P264" s="263">
        <f t="shared" ref="P264" si="5168">ROUND(O264*$I264,2)</f>
        <v>0</v>
      </c>
      <c r="Q264" s="262"/>
      <c r="R264" s="263">
        <f t="shared" ref="R264" si="5169">ROUND(Q264*$I264,2)</f>
        <v>0</v>
      </c>
      <c r="S264" s="262"/>
      <c r="T264" s="263">
        <f t="shared" ref="T264" si="5170">ROUND(S264*$I264,2)</f>
        <v>0</v>
      </c>
      <c r="U264" s="262"/>
      <c r="V264" s="263">
        <f t="shared" ref="V264" si="5171">ROUND(U264*$I264,2)</f>
        <v>0</v>
      </c>
      <c r="W264" s="264"/>
      <c r="X264" s="263">
        <f t="shared" ref="X264" si="5172">ROUND(W264*$I264,2)</f>
        <v>0</v>
      </c>
      <c r="Y264" s="264"/>
      <c r="Z264" s="263">
        <f t="shared" ref="Z264" si="5173">ROUND(Y264*$I264,2)</f>
        <v>0</v>
      </c>
      <c r="AA264" s="265"/>
      <c r="AB264" s="263">
        <f t="shared" ref="AB264" si="5174">ROUND(AA264*$I264,2)</f>
        <v>0</v>
      </c>
      <c r="AC264" s="265"/>
      <c r="AD264" s="263">
        <f t="shared" ref="AD264" si="5175">ROUND(AC264*$I264,2)</f>
        <v>0</v>
      </c>
      <c r="AE264" s="265"/>
      <c r="AF264" s="263">
        <f t="shared" ref="AF264" si="5176">ROUND(AE264*$I264,2)</f>
        <v>0</v>
      </c>
      <c r="AG264" s="266"/>
      <c r="AH264" s="263">
        <f t="shared" ref="AH264" si="5177">ROUND(AG264*$I264,2)</f>
        <v>0</v>
      </c>
      <c r="AI264" s="265"/>
      <c r="AJ264" s="263">
        <f t="shared" ref="AJ264" si="5178">ROUND(AI264*$I264,2)</f>
        <v>0</v>
      </c>
      <c r="AK264" s="265"/>
      <c r="AL264" s="263">
        <f t="shared" ref="AL264" si="5179">ROUND(AK264*$I264,2)</f>
        <v>0</v>
      </c>
      <c r="AM264" s="265"/>
      <c r="AN264" s="263">
        <f t="shared" ref="AN264" si="5180">ROUND(AM264*$I264,2)</f>
        <v>0</v>
      </c>
      <c r="AO264" s="265"/>
      <c r="AP264" s="263">
        <f t="shared" ref="AP264" si="5181">ROUND(AO264*$I264,2)</f>
        <v>0</v>
      </c>
      <c r="AQ264" s="265"/>
      <c r="AR264" s="263">
        <f t="shared" ref="AR264" si="5182">ROUND(AQ264*$I264,2)</f>
        <v>0</v>
      </c>
      <c r="AS264" s="265"/>
      <c r="AT264" s="263">
        <f t="shared" ref="AT264" si="5183">ROUND(AS264*$I264,2)</f>
        <v>0</v>
      </c>
      <c r="AU264" s="265"/>
      <c r="AV264" s="263">
        <f t="shared" ref="AV264" si="5184">ROUND(AU264*$I264,2)</f>
        <v>0</v>
      </c>
      <c r="AW264" s="265"/>
      <c r="AX264" s="263">
        <f t="shared" ref="AX264" si="5185">ROUND(AW264*$I264,2)</f>
        <v>0</v>
      </c>
      <c r="AY264" s="265"/>
      <c r="AZ264" s="263">
        <f t="shared" ref="AZ264" si="5186">ROUND(AY264*$I264,2)</f>
        <v>0</v>
      </c>
      <c r="BA264" s="265"/>
      <c r="BB264" s="263">
        <f t="shared" ref="BB264" si="5187">ROUND(BA264*$I264,2)</f>
        <v>0</v>
      </c>
      <c r="BC264" s="265"/>
      <c r="BD264" s="263">
        <f t="shared" ref="BD264" si="5188">ROUND(BC264*$I264,2)</f>
        <v>0</v>
      </c>
      <c r="BE264" s="264">
        <v>0.2</v>
      </c>
      <c r="BF264" s="263">
        <f t="shared" ref="BF264" si="5189">ROUND(BE264*$I264,2)</f>
        <v>6966.65</v>
      </c>
      <c r="BG264" s="383">
        <v>0.4</v>
      </c>
      <c r="BH264" s="263">
        <f t="shared" ref="BH264" si="5190">ROUND(BG264*$I264,2)</f>
        <v>13933.3</v>
      </c>
      <c r="BI264" s="264">
        <v>0.4</v>
      </c>
      <c r="BJ264" s="263">
        <f t="shared" ref="BJ264" si="5191">ROUND(BI264*$I264,2)</f>
        <v>13933.3</v>
      </c>
      <c r="BK264" s="267"/>
      <c r="BL264" s="263">
        <f t="shared" ref="BL264" si="5192">ROUND(BK264*$I264,2)</f>
        <v>0</v>
      </c>
      <c r="BM264" s="267"/>
      <c r="BN264" s="263">
        <f t="shared" ref="BN264" si="5193">ROUND(BM264*$I264,2)</f>
        <v>0</v>
      </c>
      <c r="BO264" s="267"/>
      <c r="BP264" s="263">
        <f t="shared" ref="BP264" si="5194">ROUND(BO264*$I264,2)</f>
        <v>0</v>
      </c>
      <c r="BQ264" s="267"/>
      <c r="BR264" s="263">
        <f t="shared" ref="BR264" si="5195">ROUND(BQ264*$I264,2)</f>
        <v>0</v>
      </c>
      <c r="BS264" s="267"/>
      <c r="BT264" s="263">
        <f t="shared" ref="BT264" si="5196">ROUND(BS264*$I264,2)</f>
        <v>0</v>
      </c>
      <c r="BU264" s="268"/>
      <c r="BV264" s="263">
        <f t="shared" ref="BV264" si="5197">ROUND(BU264*$I264,2)</f>
        <v>0</v>
      </c>
      <c r="BW264" s="268"/>
      <c r="BX264" s="263">
        <f t="shared" ref="BX264" si="5198">ROUND(BW264*$I264,2)</f>
        <v>0</v>
      </c>
      <c r="BY264" s="268"/>
      <c r="BZ264" s="263">
        <f t="shared" ref="BZ264" si="5199">ROUND(BY264*$I264,2)</f>
        <v>0</v>
      </c>
      <c r="CA264" s="505">
        <f t="shared" si="4839"/>
        <v>1</v>
      </c>
      <c r="CB264" s="504">
        <f t="shared" si="4840"/>
        <v>34833.25</v>
      </c>
      <c r="CC264" s="171">
        <f t="shared" si="4841"/>
        <v>-1.0000000002037268E-2</v>
      </c>
    </row>
    <row r="265" spans="1:81" ht="26.4">
      <c r="A265" s="279" t="s">
        <v>369</v>
      </c>
      <c r="B265" s="280" t="s">
        <v>162</v>
      </c>
      <c r="C265" s="281"/>
      <c r="D265" s="279" t="s">
        <v>957</v>
      </c>
      <c r="E265" s="436" t="s">
        <v>839</v>
      </c>
      <c r="F265" s="281" t="s">
        <v>63</v>
      </c>
      <c r="G265" s="313">
        <v>1781.63</v>
      </c>
      <c r="H265" s="318">
        <v>94.72</v>
      </c>
      <c r="I265" s="284">
        <v>168755.99</v>
      </c>
      <c r="J265" s="275">
        <f t="shared" si="5134"/>
        <v>2.1686088249093329E-3</v>
      </c>
      <c r="K265" s="262"/>
      <c r="L265" s="263">
        <f t="shared" si="5135"/>
        <v>0</v>
      </c>
      <c r="M265" s="262"/>
      <c r="N265" s="263">
        <f t="shared" si="5135"/>
        <v>0</v>
      </c>
      <c r="O265" s="262"/>
      <c r="P265" s="263">
        <f t="shared" ref="P265" si="5200">ROUND(O265*$I265,2)</f>
        <v>0</v>
      </c>
      <c r="Q265" s="262"/>
      <c r="R265" s="263">
        <f t="shared" ref="R265" si="5201">ROUND(Q265*$I265,2)</f>
        <v>0</v>
      </c>
      <c r="S265" s="262"/>
      <c r="T265" s="263">
        <f t="shared" ref="T265" si="5202">ROUND(S265*$I265,2)</f>
        <v>0</v>
      </c>
      <c r="U265" s="262"/>
      <c r="V265" s="263">
        <f t="shared" ref="V265" si="5203">ROUND(U265*$I265,2)</f>
        <v>0</v>
      </c>
      <c r="W265" s="264"/>
      <c r="X265" s="263">
        <f t="shared" ref="X265" si="5204">ROUND(W265*$I265,2)</f>
        <v>0</v>
      </c>
      <c r="Y265" s="264"/>
      <c r="Z265" s="263">
        <f t="shared" ref="Z265" si="5205">ROUND(Y265*$I265,2)</f>
        <v>0</v>
      </c>
      <c r="AA265" s="265"/>
      <c r="AB265" s="263">
        <f t="shared" ref="AB265" si="5206">ROUND(AA265*$I265,2)</f>
        <v>0</v>
      </c>
      <c r="AC265" s="265"/>
      <c r="AD265" s="263">
        <f t="shared" ref="AD265" si="5207">ROUND(AC265*$I265,2)</f>
        <v>0</v>
      </c>
      <c r="AE265" s="265"/>
      <c r="AF265" s="263">
        <f t="shared" ref="AF265" si="5208">ROUND(AE265*$I265,2)</f>
        <v>0</v>
      </c>
      <c r="AG265" s="266"/>
      <c r="AH265" s="263">
        <f t="shared" ref="AH265" si="5209">ROUND(AG265*$I265,2)</f>
        <v>0</v>
      </c>
      <c r="AI265" s="265"/>
      <c r="AJ265" s="263">
        <f t="shared" ref="AJ265" si="5210">ROUND(AI265*$I265,2)</f>
        <v>0</v>
      </c>
      <c r="AK265" s="265"/>
      <c r="AL265" s="263">
        <f t="shared" ref="AL265" si="5211">ROUND(AK265*$I265,2)</f>
        <v>0</v>
      </c>
      <c r="AM265" s="265"/>
      <c r="AN265" s="263">
        <f t="shared" ref="AN265" si="5212">ROUND(AM265*$I265,2)</f>
        <v>0</v>
      </c>
      <c r="AO265" s="265"/>
      <c r="AP265" s="263">
        <f t="shared" ref="AP265" si="5213">ROUND(AO265*$I265,2)</f>
        <v>0</v>
      </c>
      <c r="AQ265" s="265"/>
      <c r="AR265" s="263">
        <f t="shared" ref="AR265" si="5214">ROUND(AQ265*$I265,2)</f>
        <v>0</v>
      </c>
      <c r="AS265" s="265"/>
      <c r="AT265" s="263">
        <f t="shared" ref="AT265" si="5215">ROUND(AS265*$I265,2)</f>
        <v>0</v>
      </c>
      <c r="AU265" s="265"/>
      <c r="AV265" s="263">
        <f t="shared" ref="AV265" si="5216">ROUND(AU265*$I265,2)</f>
        <v>0</v>
      </c>
      <c r="AW265" s="265"/>
      <c r="AX265" s="263">
        <f t="shared" ref="AX265" si="5217">ROUND(AW265*$I265,2)</f>
        <v>0</v>
      </c>
      <c r="AY265" s="383">
        <v>0.2</v>
      </c>
      <c r="AZ265" s="263">
        <f t="shared" ref="AZ265" si="5218">ROUND(AY265*$I265,2)</f>
        <v>33751.199999999997</v>
      </c>
      <c r="BA265" s="383">
        <v>0.2</v>
      </c>
      <c r="BB265" s="263">
        <f t="shared" ref="BB265" si="5219">ROUND(BA265*$I265,2)</f>
        <v>33751.199999999997</v>
      </c>
      <c r="BC265" s="383">
        <v>0.2</v>
      </c>
      <c r="BD265" s="263">
        <f t="shared" ref="BD265" si="5220">ROUND(BC265*$I265,2)</f>
        <v>33751.199999999997</v>
      </c>
      <c r="BE265" s="264">
        <v>0.2</v>
      </c>
      <c r="BF265" s="263">
        <f t="shared" ref="BF265" si="5221">ROUND(BE265*$I265,2)</f>
        <v>33751.199999999997</v>
      </c>
      <c r="BG265" s="265"/>
      <c r="BH265" s="263">
        <f t="shared" ref="BH265" si="5222">ROUND(BG265*$I265,2)</f>
        <v>0</v>
      </c>
      <c r="BI265" s="264"/>
      <c r="BJ265" s="263">
        <f t="shared" ref="BJ265" si="5223">ROUND(BI265*$I265,2)</f>
        <v>0</v>
      </c>
      <c r="BK265" s="267"/>
      <c r="BL265" s="263">
        <f t="shared" ref="BL265" si="5224">ROUND(BK265*$I265,2)</f>
        <v>0</v>
      </c>
      <c r="BM265" s="267"/>
      <c r="BN265" s="263">
        <f t="shared" ref="BN265" si="5225">ROUND(BM265*$I265,2)</f>
        <v>0</v>
      </c>
      <c r="BO265" s="267"/>
      <c r="BP265" s="263">
        <f t="shared" ref="BP265" si="5226">ROUND(BO265*$I265,2)</f>
        <v>0</v>
      </c>
      <c r="BQ265" s="267"/>
      <c r="BR265" s="263">
        <f t="shared" ref="BR265" si="5227">ROUND(BQ265*$I265,2)</f>
        <v>0</v>
      </c>
      <c r="BS265" s="268">
        <v>0.2</v>
      </c>
      <c r="BT265" s="263">
        <f t="shared" ref="BT265" si="5228">ROUND(BS265*$I265,2)</f>
        <v>33751.199999999997</v>
      </c>
      <c r="BU265" s="268"/>
      <c r="BV265" s="263">
        <f t="shared" ref="BV265" si="5229">ROUND(BU265*$I265,2)</f>
        <v>0</v>
      </c>
      <c r="BW265" s="268"/>
      <c r="BX265" s="263">
        <f t="shared" ref="BX265" si="5230">ROUND(BW265*$I265,2)</f>
        <v>0</v>
      </c>
      <c r="BY265" s="268"/>
      <c r="BZ265" s="263">
        <f t="shared" ref="BZ265" si="5231">ROUND(BY265*$I265,2)</f>
        <v>0</v>
      </c>
      <c r="CA265" s="505">
        <f t="shared" si="4839"/>
        <v>1</v>
      </c>
      <c r="CB265" s="504">
        <f t="shared" si="4840"/>
        <v>168756</v>
      </c>
      <c r="CC265" s="171">
        <f t="shared" si="4841"/>
        <v>-1.0000000009313226E-2</v>
      </c>
    </row>
    <row r="266" spans="1:81" ht="26.4">
      <c r="A266" s="279" t="s">
        <v>371</v>
      </c>
      <c r="B266" s="280" t="s">
        <v>145</v>
      </c>
      <c r="C266" s="279"/>
      <c r="D266" s="279" t="s">
        <v>958</v>
      </c>
      <c r="E266" s="436" t="s">
        <v>1112</v>
      </c>
      <c r="F266" s="281" t="s">
        <v>693</v>
      </c>
      <c r="G266" s="313">
        <v>150.86000000000001</v>
      </c>
      <c r="H266" s="318">
        <v>794.52</v>
      </c>
      <c r="I266" s="284">
        <v>119861.29</v>
      </c>
      <c r="J266" s="275">
        <f t="shared" si="5134"/>
        <v>1.5402845923218299E-3</v>
      </c>
      <c r="K266" s="262"/>
      <c r="L266" s="263">
        <f t="shared" si="5135"/>
        <v>0</v>
      </c>
      <c r="M266" s="262"/>
      <c r="N266" s="263">
        <f t="shared" si="5135"/>
        <v>0</v>
      </c>
      <c r="O266" s="262"/>
      <c r="P266" s="263">
        <f t="shared" ref="P266" si="5232">ROUND(O266*$I266,2)</f>
        <v>0</v>
      </c>
      <c r="Q266" s="262"/>
      <c r="R266" s="263">
        <f t="shared" ref="R266" si="5233">ROUND(Q266*$I266,2)</f>
        <v>0</v>
      </c>
      <c r="S266" s="262"/>
      <c r="T266" s="263">
        <f t="shared" ref="T266" si="5234">ROUND(S266*$I266,2)</f>
        <v>0</v>
      </c>
      <c r="U266" s="262"/>
      <c r="V266" s="263">
        <f t="shared" ref="V266" si="5235">ROUND(U266*$I266,2)</f>
        <v>0</v>
      </c>
      <c r="W266" s="264"/>
      <c r="X266" s="263">
        <f t="shared" ref="X266" si="5236">ROUND(W266*$I266,2)</f>
        <v>0</v>
      </c>
      <c r="Y266" s="264"/>
      <c r="Z266" s="263">
        <f t="shared" ref="Z266" si="5237">ROUND(Y266*$I266,2)</f>
        <v>0</v>
      </c>
      <c r="AA266" s="265"/>
      <c r="AB266" s="263">
        <f t="shared" ref="AB266" si="5238">ROUND(AA266*$I266,2)</f>
        <v>0</v>
      </c>
      <c r="AC266" s="265"/>
      <c r="AD266" s="263">
        <f t="shared" ref="AD266" si="5239">ROUND(AC266*$I266,2)</f>
        <v>0</v>
      </c>
      <c r="AE266" s="265"/>
      <c r="AF266" s="263">
        <f t="shared" ref="AF266" si="5240">ROUND(AE266*$I266,2)</f>
        <v>0</v>
      </c>
      <c r="AG266" s="266"/>
      <c r="AH266" s="263">
        <f t="shared" ref="AH266" si="5241">ROUND(AG266*$I266,2)</f>
        <v>0</v>
      </c>
      <c r="AI266" s="265"/>
      <c r="AJ266" s="263">
        <f t="shared" ref="AJ266" si="5242">ROUND(AI266*$I266,2)</f>
        <v>0</v>
      </c>
      <c r="AK266" s="265"/>
      <c r="AL266" s="263">
        <f t="shared" ref="AL266" si="5243">ROUND(AK266*$I266,2)</f>
        <v>0</v>
      </c>
      <c r="AM266" s="265"/>
      <c r="AN266" s="263">
        <f t="shared" ref="AN266" si="5244">ROUND(AM266*$I266,2)</f>
        <v>0</v>
      </c>
      <c r="AO266" s="265"/>
      <c r="AP266" s="263">
        <f t="shared" ref="AP266" si="5245">ROUND(AO266*$I266,2)</f>
        <v>0</v>
      </c>
      <c r="AQ266" s="265"/>
      <c r="AR266" s="263">
        <f t="shared" ref="AR266" si="5246">ROUND(AQ266*$I266,2)</f>
        <v>0</v>
      </c>
      <c r="AS266" s="265"/>
      <c r="AT266" s="263">
        <f t="shared" ref="AT266" si="5247">ROUND(AS266*$I266,2)</f>
        <v>0</v>
      </c>
      <c r="AU266" s="265"/>
      <c r="AV266" s="263">
        <f t="shared" ref="AV266" si="5248">ROUND(AU266*$I266,2)</f>
        <v>0</v>
      </c>
      <c r="AW266" s="265"/>
      <c r="AX266" s="263">
        <f t="shared" ref="AX266" si="5249">ROUND(AW266*$I266,2)</f>
        <v>0</v>
      </c>
      <c r="AY266" s="265"/>
      <c r="AZ266" s="263">
        <f t="shared" ref="AZ266" si="5250">ROUND(AY266*$I266,2)</f>
        <v>0</v>
      </c>
      <c r="BA266" s="383">
        <v>0.2</v>
      </c>
      <c r="BB266" s="263">
        <f t="shared" ref="BB266" si="5251">ROUND(BA266*$I266,2)</f>
        <v>23972.26</v>
      </c>
      <c r="BC266" s="383">
        <v>0.2</v>
      </c>
      <c r="BD266" s="263">
        <f t="shared" ref="BD266" si="5252">ROUND(BC266*$I266,2)</f>
        <v>23972.26</v>
      </c>
      <c r="BE266" s="264">
        <v>0.2</v>
      </c>
      <c r="BF266" s="263">
        <f t="shared" ref="BF266" si="5253">ROUND(BE266*$I266,2)</f>
        <v>23972.26</v>
      </c>
      <c r="BG266" s="383">
        <v>0.2</v>
      </c>
      <c r="BH266" s="263">
        <f t="shared" ref="BH266" si="5254">ROUND(BG266*$I266,2)</f>
        <v>23972.26</v>
      </c>
      <c r="BI266" s="264"/>
      <c r="BJ266" s="263">
        <f t="shared" ref="BJ266" si="5255">ROUND(BI266*$I266,2)</f>
        <v>0</v>
      </c>
      <c r="BK266" s="267"/>
      <c r="BL266" s="263">
        <f t="shared" ref="BL266" si="5256">ROUND(BK266*$I266,2)</f>
        <v>0</v>
      </c>
      <c r="BM266" s="267"/>
      <c r="BN266" s="263">
        <f t="shared" ref="BN266" si="5257">ROUND(BM266*$I266,2)</f>
        <v>0</v>
      </c>
      <c r="BO266" s="267"/>
      <c r="BP266" s="263">
        <f t="shared" ref="BP266" si="5258">ROUND(BO266*$I266,2)</f>
        <v>0</v>
      </c>
      <c r="BQ266" s="267"/>
      <c r="BR266" s="263">
        <f t="shared" ref="BR266" si="5259">ROUND(BQ266*$I266,2)</f>
        <v>0</v>
      </c>
      <c r="BS266" s="268">
        <v>0.2</v>
      </c>
      <c r="BT266" s="263">
        <f t="shared" ref="BT266" si="5260">ROUND(BS266*$I266,2)</f>
        <v>23972.26</v>
      </c>
      <c r="BU266" s="268"/>
      <c r="BV266" s="263">
        <f t="shared" ref="BV266" si="5261">ROUND(BU266*$I266,2)</f>
        <v>0</v>
      </c>
      <c r="BW266" s="268"/>
      <c r="BX266" s="263">
        <f t="shared" ref="BX266" si="5262">ROUND(BW266*$I266,2)</f>
        <v>0</v>
      </c>
      <c r="BY266" s="268"/>
      <c r="BZ266" s="263">
        <f t="shared" ref="BZ266" si="5263">ROUND(BY266*$I266,2)</f>
        <v>0</v>
      </c>
      <c r="CA266" s="505">
        <f t="shared" si="4839"/>
        <v>1</v>
      </c>
      <c r="CB266" s="504">
        <f t="shared" si="4840"/>
        <v>119861.29999999999</v>
      </c>
      <c r="CC266" s="171">
        <f t="shared" si="4841"/>
        <v>-9.9999999947613105E-3</v>
      </c>
    </row>
    <row r="267" spans="1:81" ht="39.6">
      <c r="A267" s="279" t="s">
        <v>373</v>
      </c>
      <c r="B267" s="280" t="s">
        <v>145</v>
      </c>
      <c r="C267" s="279"/>
      <c r="D267" s="279" t="s">
        <v>1048</v>
      </c>
      <c r="E267" s="436" t="s">
        <v>1054</v>
      </c>
      <c r="F267" s="281" t="s">
        <v>693</v>
      </c>
      <c r="G267" s="313">
        <v>8.68</v>
      </c>
      <c r="H267" s="318">
        <v>331.19</v>
      </c>
      <c r="I267" s="284">
        <v>2874.73</v>
      </c>
      <c r="J267" s="275">
        <f t="shared" si="5134"/>
        <v>3.6941887794510925E-5</v>
      </c>
      <c r="K267" s="262"/>
      <c r="L267" s="263">
        <f t="shared" si="5135"/>
        <v>0</v>
      </c>
      <c r="M267" s="262"/>
      <c r="N267" s="263">
        <f t="shared" si="5135"/>
        <v>0</v>
      </c>
      <c r="O267" s="262"/>
      <c r="P267" s="263">
        <f t="shared" ref="P267" si="5264">ROUND(O267*$I267,2)</f>
        <v>0</v>
      </c>
      <c r="Q267" s="262"/>
      <c r="R267" s="263">
        <f t="shared" ref="R267" si="5265">ROUND(Q267*$I267,2)</f>
        <v>0</v>
      </c>
      <c r="S267" s="262"/>
      <c r="T267" s="263">
        <f t="shared" ref="T267" si="5266">ROUND(S267*$I267,2)</f>
        <v>0</v>
      </c>
      <c r="U267" s="262"/>
      <c r="V267" s="263">
        <f t="shared" ref="V267" si="5267">ROUND(U267*$I267,2)</f>
        <v>0</v>
      </c>
      <c r="W267" s="264"/>
      <c r="X267" s="263">
        <f t="shared" ref="X267" si="5268">ROUND(W267*$I267,2)</f>
        <v>0</v>
      </c>
      <c r="Y267" s="264"/>
      <c r="Z267" s="263">
        <f t="shared" ref="Z267" si="5269">ROUND(Y267*$I267,2)</f>
        <v>0</v>
      </c>
      <c r="AA267" s="265"/>
      <c r="AB267" s="263">
        <f t="shared" ref="AB267" si="5270">ROUND(AA267*$I267,2)</f>
        <v>0</v>
      </c>
      <c r="AC267" s="265"/>
      <c r="AD267" s="263">
        <f t="shared" ref="AD267" si="5271">ROUND(AC267*$I267,2)</f>
        <v>0</v>
      </c>
      <c r="AE267" s="265"/>
      <c r="AF267" s="263">
        <f t="shared" ref="AF267" si="5272">ROUND(AE267*$I267,2)</f>
        <v>0</v>
      </c>
      <c r="AG267" s="266"/>
      <c r="AH267" s="263">
        <f t="shared" ref="AH267" si="5273">ROUND(AG267*$I267,2)</f>
        <v>0</v>
      </c>
      <c r="AI267" s="265"/>
      <c r="AJ267" s="263">
        <f t="shared" ref="AJ267" si="5274">ROUND(AI267*$I267,2)</f>
        <v>0</v>
      </c>
      <c r="AK267" s="265"/>
      <c r="AL267" s="263">
        <f t="shared" ref="AL267" si="5275">ROUND(AK267*$I267,2)</f>
        <v>0</v>
      </c>
      <c r="AM267" s="265"/>
      <c r="AN267" s="263">
        <f t="shared" ref="AN267" si="5276">ROUND(AM267*$I267,2)</f>
        <v>0</v>
      </c>
      <c r="AO267" s="265"/>
      <c r="AP267" s="263">
        <f t="shared" ref="AP267" si="5277">ROUND(AO267*$I267,2)</f>
        <v>0</v>
      </c>
      <c r="AQ267" s="265"/>
      <c r="AR267" s="263">
        <f t="shared" ref="AR267" si="5278">ROUND(AQ267*$I267,2)</f>
        <v>0</v>
      </c>
      <c r="AS267" s="265"/>
      <c r="AT267" s="263">
        <f t="shared" ref="AT267" si="5279">ROUND(AS267*$I267,2)</f>
        <v>0</v>
      </c>
      <c r="AU267" s="265"/>
      <c r="AV267" s="263">
        <f t="shared" ref="AV267" si="5280">ROUND(AU267*$I267,2)</f>
        <v>0</v>
      </c>
      <c r="AW267" s="265"/>
      <c r="AX267" s="263">
        <f t="shared" ref="AX267" si="5281">ROUND(AW267*$I267,2)</f>
        <v>0</v>
      </c>
      <c r="AY267" s="265"/>
      <c r="AZ267" s="263">
        <f t="shared" ref="AZ267" si="5282">ROUND(AY267*$I267,2)</f>
        <v>0</v>
      </c>
      <c r="BA267" s="265"/>
      <c r="BB267" s="263">
        <f t="shared" ref="BB267" si="5283">ROUND(BA267*$I267,2)</f>
        <v>0</v>
      </c>
      <c r="BC267" s="265"/>
      <c r="BD267" s="263">
        <f t="shared" ref="BD267" si="5284">ROUND(BC267*$I267,2)</f>
        <v>0</v>
      </c>
      <c r="BE267" s="264"/>
      <c r="BF267" s="263">
        <f t="shared" ref="BF267" si="5285">ROUND(BE267*$I267,2)</f>
        <v>0</v>
      </c>
      <c r="BG267" s="265"/>
      <c r="BH267" s="263">
        <f t="shared" ref="BH267" si="5286">ROUND(BG267*$I267,2)</f>
        <v>0</v>
      </c>
      <c r="BI267" s="264"/>
      <c r="BJ267" s="263">
        <f t="shared" ref="BJ267" si="5287">ROUND(BI267*$I267,2)</f>
        <v>0</v>
      </c>
      <c r="BK267" s="267"/>
      <c r="BL267" s="263">
        <f t="shared" ref="BL267" si="5288">ROUND(BK267*$I267,2)</f>
        <v>0</v>
      </c>
      <c r="BM267" s="267"/>
      <c r="BN267" s="263">
        <f t="shared" ref="BN267" si="5289">ROUND(BM267*$I267,2)</f>
        <v>0</v>
      </c>
      <c r="BO267" s="267"/>
      <c r="BP267" s="263">
        <f t="shared" ref="BP267" si="5290">ROUND(BO267*$I267,2)</f>
        <v>0</v>
      </c>
      <c r="BQ267" s="267"/>
      <c r="BR267" s="263">
        <f t="shared" ref="BR267" si="5291">ROUND(BQ267*$I267,2)</f>
        <v>0</v>
      </c>
      <c r="BS267" s="391">
        <v>1</v>
      </c>
      <c r="BT267" s="263">
        <f t="shared" ref="BT267" si="5292">ROUND(BS267*$I267,2)</f>
        <v>2874.73</v>
      </c>
      <c r="BU267" s="268"/>
      <c r="BV267" s="263">
        <f t="shared" ref="BV267" si="5293">ROUND(BU267*$I267,2)</f>
        <v>0</v>
      </c>
      <c r="BW267" s="268"/>
      <c r="BX267" s="263">
        <f t="shared" ref="BX267" si="5294">ROUND(BW267*$I267,2)</f>
        <v>0</v>
      </c>
      <c r="BY267" s="268"/>
      <c r="BZ267" s="263">
        <f t="shared" ref="BZ267" si="5295">ROUND(BY267*$I267,2)</f>
        <v>0</v>
      </c>
      <c r="CA267" s="505">
        <f t="shared" si="4839"/>
        <v>1</v>
      </c>
      <c r="CB267" s="504">
        <f t="shared" si="4840"/>
        <v>2874.73</v>
      </c>
      <c r="CC267" s="171">
        <f t="shared" si="4841"/>
        <v>0</v>
      </c>
    </row>
    <row r="268" spans="1:81" ht="26.4">
      <c r="A268" s="279" t="s">
        <v>374</v>
      </c>
      <c r="B268" s="315" t="s">
        <v>162</v>
      </c>
      <c r="C268" s="316"/>
      <c r="D268" s="291" t="s">
        <v>362</v>
      </c>
      <c r="E268" s="388" t="s">
        <v>363</v>
      </c>
      <c r="F268" s="291" t="s">
        <v>297</v>
      </c>
      <c r="G268" s="331">
        <v>20.25</v>
      </c>
      <c r="H268" s="292">
        <v>193.94</v>
      </c>
      <c r="I268" s="284">
        <v>3927.29</v>
      </c>
      <c r="J268" s="275">
        <f t="shared" si="5134"/>
        <v>5.0467872292877873E-5</v>
      </c>
      <c r="K268" s="262"/>
      <c r="L268" s="263">
        <f t="shared" si="5135"/>
        <v>0</v>
      </c>
      <c r="M268" s="262"/>
      <c r="N268" s="263">
        <f t="shared" si="5135"/>
        <v>0</v>
      </c>
      <c r="O268" s="262"/>
      <c r="P268" s="263">
        <f t="shared" ref="P268" si="5296">ROUND(O268*$I268,2)</f>
        <v>0</v>
      </c>
      <c r="Q268" s="262"/>
      <c r="R268" s="263">
        <f t="shared" ref="R268" si="5297">ROUND(Q268*$I268,2)</f>
        <v>0</v>
      </c>
      <c r="S268" s="262"/>
      <c r="T268" s="263">
        <f t="shared" ref="T268" si="5298">ROUND(S268*$I268,2)</f>
        <v>0</v>
      </c>
      <c r="U268" s="262"/>
      <c r="V268" s="263">
        <f t="shared" ref="V268" si="5299">ROUND(U268*$I268,2)</f>
        <v>0</v>
      </c>
      <c r="W268" s="264"/>
      <c r="X268" s="263">
        <f t="shared" ref="X268" si="5300">ROUND(W268*$I268,2)</f>
        <v>0</v>
      </c>
      <c r="Y268" s="264"/>
      <c r="Z268" s="263">
        <f t="shared" ref="Z268" si="5301">ROUND(Y268*$I268,2)</f>
        <v>0</v>
      </c>
      <c r="AA268" s="265"/>
      <c r="AB268" s="263">
        <f t="shared" ref="AB268" si="5302">ROUND(AA268*$I268,2)</f>
        <v>0</v>
      </c>
      <c r="AC268" s="265"/>
      <c r="AD268" s="263">
        <f t="shared" ref="AD268" si="5303">ROUND(AC268*$I268,2)</f>
        <v>0</v>
      </c>
      <c r="AE268" s="265"/>
      <c r="AF268" s="263">
        <f t="shared" ref="AF268" si="5304">ROUND(AE268*$I268,2)</f>
        <v>0</v>
      </c>
      <c r="AG268" s="266"/>
      <c r="AH268" s="263">
        <f t="shared" ref="AH268" si="5305">ROUND(AG268*$I268,2)</f>
        <v>0</v>
      </c>
      <c r="AI268" s="265"/>
      <c r="AJ268" s="263">
        <f t="shared" ref="AJ268" si="5306">ROUND(AI268*$I268,2)</f>
        <v>0</v>
      </c>
      <c r="AK268" s="265"/>
      <c r="AL268" s="263">
        <f t="shared" ref="AL268" si="5307">ROUND(AK268*$I268,2)</f>
        <v>0</v>
      </c>
      <c r="AM268" s="265"/>
      <c r="AN268" s="263">
        <f t="shared" ref="AN268" si="5308">ROUND(AM268*$I268,2)</f>
        <v>0</v>
      </c>
      <c r="AO268" s="265"/>
      <c r="AP268" s="263">
        <f t="shared" ref="AP268" si="5309">ROUND(AO268*$I268,2)</f>
        <v>0</v>
      </c>
      <c r="AQ268" s="265"/>
      <c r="AR268" s="263">
        <f t="shared" ref="AR268" si="5310">ROUND(AQ268*$I268,2)</f>
        <v>0</v>
      </c>
      <c r="AS268" s="265"/>
      <c r="AT268" s="263">
        <f t="shared" ref="AT268" si="5311">ROUND(AS268*$I268,2)</f>
        <v>0</v>
      </c>
      <c r="AU268" s="265"/>
      <c r="AV268" s="263">
        <f t="shared" ref="AV268" si="5312">ROUND(AU268*$I268,2)</f>
        <v>0</v>
      </c>
      <c r="AW268" s="265"/>
      <c r="AX268" s="263">
        <f t="shared" ref="AX268" si="5313">ROUND(AW268*$I268,2)</f>
        <v>0</v>
      </c>
      <c r="AY268" s="265"/>
      <c r="AZ268" s="263">
        <f t="shared" ref="AZ268" si="5314">ROUND(AY268*$I268,2)</f>
        <v>0</v>
      </c>
      <c r="BA268" s="265"/>
      <c r="BB268" s="263">
        <f t="shared" ref="BB268" si="5315">ROUND(BA268*$I268,2)</f>
        <v>0</v>
      </c>
      <c r="BC268" s="383">
        <v>1</v>
      </c>
      <c r="BD268" s="263">
        <f t="shared" ref="BD268" si="5316">ROUND(BC268*$I268,2)</f>
        <v>3927.29</v>
      </c>
      <c r="BE268" s="264"/>
      <c r="BF268" s="263">
        <f t="shared" ref="BF268" si="5317">ROUND(BE268*$I268,2)</f>
        <v>0</v>
      </c>
      <c r="BG268" s="265"/>
      <c r="BH268" s="263">
        <f t="shared" ref="BH268" si="5318">ROUND(BG268*$I268,2)</f>
        <v>0</v>
      </c>
      <c r="BI268" s="264"/>
      <c r="BJ268" s="263">
        <f t="shared" ref="BJ268" si="5319">ROUND(BI268*$I268,2)</f>
        <v>0</v>
      </c>
      <c r="BK268" s="267"/>
      <c r="BL268" s="263">
        <f t="shared" ref="BL268" si="5320">ROUND(BK268*$I268,2)</f>
        <v>0</v>
      </c>
      <c r="BM268" s="267"/>
      <c r="BN268" s="263">
        <f t="shared" ref="BN268" si="5321">ROUND(BM268*$I268,2)</f>
        <v>0</v>
      </c>
      <c r="BO268" s="267"/>
      <c r="BP268" s="263">
        <f t="shared" ref="BP268" si="5322">ROUND(BO268*$I268,2)</f>
        <v>0</v>
      </c>
      <c r="BQ268" s="267"/>
      <c r="BR268" s="263">
        <f t="shared" ref="BR268" si="5323">ROUND(BQ268*$I268,2)</f>
        <v>0</v>
      </c>
      <c r="BS268" s="267"/>
      <c r="BT268" s="263">
        <f t="shared" ref="BT268" si="5324">ROUND(BS268*$I268,2)</f>
        <v>0</v>
      </c>
      <c r="BU268" s="268"/>
      <c r="BV268" s="263">
        <f t="shared" ref="BV268" si="5325">ROUND(BU268*$I268,2)</f>
        <v>0</v>
      </c>
      <c r="BW268" s="268"/>
      <c r="BX268" s="263">
        <f t="shared" ref="BX268" si="5326">ROUND(BW268*$I268,2)</f>
        <v>0</v>
      </c>
      <c r="BY268" s="268"/>
      <c r="BZ268" s="263">
        <f t="shared" ref="BZ268" si="5327">ROUND(BY268*$I268,2)</f>
        <v>0</v>
      </c>
      <c r="CA268" s="505">
        <f t="shared" si="4839"/>
        <v>1</v>
      </c>
      <c r="CB268" s="504">
        <f t="shared" si="4840"/>
        <v>3927.29</v>
      </c>
      <c r="CC268" s="171">
        <f t="shared" si="4841"/>
        <v>0</v>
      </c>
    </row>
    <row r="269" spans="1:81" ht="26.4">
      <c r="A269" s="279" t="s">
        <v>376</v>
      </c>
      <c r="B269" s="315" t="s">
        <v>145</v>
      </c>
      <c r="C269" s="316"/>
      <c r="D269" s="291" t="s">
        <v>1077</v>
      </c>
      <c r="E269" s="290" t="s">
        <v>1076</v>
      </c>
      <c r="F269" s="291" t="s">
        <v>147</v>
      </c>
      <c r="G269" s="331">
        <v>168.96</v>
      </c>
      <c r="H269" s="292">
        <v>76.040000000000006</v>
      </c>
      <c r="I269" s="284">
        <v>12847.72</v>
      </c>
      <c r="J269" s="275">
        <f t="shared" si="5134"/>
        <v>1.6510038530759196E-4</v>
      </c>
      <c r="K269" s="262"/>
      <c r="L269" s="263">
        <f t="shared" si="5135"/>
        <v>0</v>
      </c>
      <c r="M269" s="262"/>
      <c r="N269" s="263">
        <f t="shared" si="5135"/>
        <v>0</v>
      </c>
      <c r="O269" s="262"/>
      <c r="P269" s="263">
        <f t="shared" ref="P269" si="5328">ROUND(O269*$I269,2)</f>
        <v>0</v>
      </c>
      <c r="Q269" s="262"/>
      <c r="R269" s="263">
        <f t="shared" ref="R269" si="5329">ROUND(Q269*$I269,2)</f>
        <v>0</v>
      </c>
      <c r="S269" s="262"/>
      <c r="T269" s="263">
        <f t="shared" ref="T269" si="5330">ROUND(S269*$I269,2)</f>
        <v>0</v>
      </c>
      <c r="U269" s="262"/>
      <c r="V269" s="263">
        <f t="shared" ref="V269" si="5331">ROUND(U269*$I269,2)</f>
        <v>0</v>
      </c>
      <c r="W269" s="264"/>
      <c r="X269" s="263">
        <f t="shared" ref="X269" si="5332">ROUND(W269*$I269,2)</f>
        <v>0</v>
      </c>
      <c r="Y269" s="264"/>
      <c r="Z269" s="263">
        <f t="shared" ref="Z269" si="5333">ROUND(Y269*$I269,2)</f>
        <v>0</v>
      </c>
      <c r="AA269" s="265"/>
      <c r="AB269" s="263">
        <f t="shared" ref="AB269" si="5334">ROUND(AA269*$I269,2)</f>
        <v>0</v>
      </c>
      <c r="AC269" s="265"/>
      <c r="AD269" s="263">
        <f t="shared" ref="AD269" si="5335">ROUND(AC269*$I269,2)</f>
        <v>0</v>
      </c>
      <c r="AE269" s="265"/>
      <c r="AF269" s="263">
        <f t="shared" ref="AF269" si="5336">ROUND(AE269*$I269,2)</f>
        <v>0</v>
      </c>
      <c r="AG269" s="266"/>
      <c r="AH269" s="263">
        <f t="shared" ref="AH269" si="5337">ROUND(AG269*$I269,2)</f>
        <v>0</v>
      </c>
      <c r="AI269" s="265"/>
      <c r="AJ269" s="263">
        <f t="shared" ref="AJ269" si="5338">ROUND(AI269*$I269,2)</f>
        <v>0</v>
      </c>
      <c r="AK269" s="265"/>
      <c r="AL269" s="263">
        <f t="shared" ref="AL269" si="5339">ROUND(AK269*$I269,2)</f>
        <v>0</v>
      </c>
      <c r="AM269" s="265"/>
      <c r="AN269" s="263">
        <f t="shared" ref="AN269" si="5340">ROUND(AM269*$I269,2)</f>
        <v>0</v>
      </c>
      <c r="AO269" s="265"/>
      <c r="AP269" s="263">
        <f t="shared" ref="AP269" si="5341">ROUND(AO269*$I269,2)</f>
        <v>0</v>
      </c>
      <c r="AQ269" s="265"/>
      <c r="AR269" s="263">
        <f t="shared" ref="AR269" si="5342">ROUND(AQ269*$I269,2)</f>
        <v>0</v>
      </c>
      <c r="AS269" s="265"/>
      <c r="AT269" s="263">
        <f t="shared" ref="AT269" si="5343">ROUND(AS269*$I269,2)</f>
        <v>0</v>
      </c>
      <c r="AU269" s="265"/>
      <c r="AV269" s="263">
        <f t="shared" ref="AV269" si="5344">ROUND(AU269*$I269,2)</f>
        <v>0</v>
      </c>
      <c r="AW269" s="265"/>
      <c r="AX269" s="263">
        <f t="shared" ref="AX269" si="5345">ROUND(AW269*$I269,2)</f>
        <v>0</v>
      </c>
      <c r="AY269" s="265"/>
      <c r="AZ269" s="263">
        <f t="shared" ref="AZ269" si="5346">ROUND(AY269*$I269,2)</f>
        <v>0</v>
      </c>
      <c r="BA269" s="383">
        <v>0.25</v>
      </c>
      <c r="BB269" s="263">
        <f t="shared" ref="BB269" si="5347">ROUND(BA269*$I269,2)</f>
        <v>3211.93</v>
      </c>
      <c r="BC269" s="383">
        <v>0.25</v>
      </c>
      <c r="BD269" s="263">
        <f t="shared" ref="BD269" si="5348">ROUND(BC269*$I269,2)</f>
        <v>3211.93</v>
      </c>
      <c r="BE269" s="264">
        <v>0.25</v>
      </c>
      <c r="BF269" s="263">
        <f t="shared" ref="BF269" si="5349">ROUND(BE269*$I269,2)</f>
        <v>3211.93</v>
      </c>
      <c r="BG269" s="265"/>
      <c r="BH269" s="263">
        <f t="shared" ref="BH269" si="5350">ROUND(BG269*$I269,2)</f>
        <v>0</v>
      </c>
      <c r="BI269" s="264"/>
      <c r="BJ269" s="263">
        <f t="shared" ref="BJ269" si="5351">ROUND(BI269*$I269,2)</f>
        <v>0</v>
      </c>
      <c r="BK269" s="267"/>
      <c r="BL269" s="263">
        <f t="shared" ref="BL269" si="5352">ROUND(BK269*$I269,2)</f>
        <v>0</v>
      </c>
      <c r="BM269" s="267"/>
      <c r="BN269" s="263">
        <f t="shared" ref="BN269" si="5353">ROUND(BM269*$I269,2)</f>
        <v>0</v>
      </c>
      <c r="BO269" s="267"/>
      <c r="BP269" s="263">
        <f t="shared" ref="BP269" si="5354">ROUND(BO269*$I269,2)</f>
        <v>0</v>
      </c>
      <c r="BQ269" s="267"/>
      <c r="BR269" s="263">
        <f t="shared" ref="BR269" si="5355">ROUND(BQ269*$I269,2)</f>
        <v>0</v>
      </c>
      <c r="BS269" s="391">
        <v>0.25</v>
      </c>
      <c r="BT269" s="263">
        <f t="shared" ref="BT269" si="5356">ROUND(BS269*$I269,2)</f>
        <v>3211.93</v>
      </c>
      <c r="BU269" s="268"/>
      <c r="BV269" s="263">
        <f t="shared" ref="BV269" si="5357">ROUND(BU269*$I269,2)</f>
        <v>0</v>
      </c>
      <c r="BW269" s="268"/>
      <c r="BX269" s="263">
        <f t="shared" ref="BX269" si="5358">ROUND(BW269*$I269,2)</f>
        <v>0</v>
      </c>
      <c r="BY269" s="268"/>
      <c r="BZ269" s="263">
        <f t="shared" ref="BZ269" si="5359">ROUND(BY269*$I269,2)</f>
        <v>0</v>
      </c>
      <c r="CA269" s="505">
        <f t="shared" si="4839"/>
        <v>1</v>
      </c>
      <c r="CB269" s="504">
        <f t="shared" si="4840"/>
        <v>12847.72</v>
      </c>
      <c r="CC269" s="171">
        <f t="shared" si="4841"/>
        <v>0</v>
      </c>
    </row>
    <row r="270" spans="1:81" s="187" customFormat="1" ht="15.6" customHeight="1">
      <c r="A270" s="295"/>
      <c r="B270" s="296"/>
      <c r="C270" s="297"/>
      <c r="D270" s="297"/>
      <c r="E270" s="295" t="s">
        <v>1262</v>
      </c>
      <c r="F270" s="297"/>
      <c r="G270" s="297"/>
      <c r="H270" s="298"/>
      <c r="I270" s="299">
        <f>SUBTOTAL(109,I263:I269)</f>
        <v>459737.65999999992</v>
      </c>
      <c r="J270" s="320"/>
      <c r="K270" s="301">
        <f>+L270/$I270</f>
        <v>0</v>
      </c>
      <c r="L270" s="299">
        <f>SUBTOTAL(109,L263:L269)</f>
        <v>0</v>
      </c>
      <c r="M270" s="301">
        <f t="shared" ref="M270" si="5360">+N270/$I270</f>
        <v>0</v>
      </c>
      <c r="N270" s="299">
        <f t="shared" ref="N270" si="5361">SUBTOTAL(109,N263:N269)</f>
        <v>0</v>
      </c>
      <c r="O270" s="301">
        <f t="shared" ref="O270" si="5362">+P270/$I270</f>
        <v>0</v>
      </c>
      <c r="P270" s="299">
        <f t="shared" ref="P270" si="5363">SUBTOTAL(109,P263:P269)</f>
        <v>0</v>
      </c>
      <c r="Q270" s="301">
        <f t="shared" ref="Q270" si="5364">+R270/$I270</f>
        <v>0</v>
      </c>
      <c r="R270" s="299">
        <f t="shared" ref="R270" si="5365">SUBTOTAL(109,R263:R269)</f>
        <v>0</v>
      </c>
      <c r="S270" s="301">
        <f t="shared" ref="S270" si="5366">+T270/$I270</f>
        <v>0</v>
      </c>
      <c r="T270" s="299">
        <f t="shared" ref="T270" si="5367">SUBTOTAL(109,T263:T269)</f>
        <v>0</v>
      </c>
      <c r="U270" s="301">
        <f t="shared" ref="U270" si="5368">+V270/$I270</f>
        <v>0</v>
      </c>
      <c r="V270" s="299">
        <f t="shared" ref="V270" si="5369">SUBTOTAL(109,V263:V269)</f>
        <v>0</v>
      </c>
      <c r="W270" s="301">
        <f t="shared" ref="W270" si="5370">+X270/$I270</f>
        <v>0</v>
      </c>
      <c r="X270" s="299">
        <f t="shared" ref="X270" si="5371">SUBTOTAL(109,X263:X269)</f>
        <v>0</v>
      </c>
      <c r="Y270" s="301">
        <f t="shared" ref="Y270" si="5372">+Z270/$I270</f>
        <v>0</v>
      </c>
      <c r="Z270" s="299">
        <f t="shared" ref="Z270" si="5373">SUBTOTAL(109,Z263:Z269)</f>
        <v>0</v>
      </c>
      <c r="AA270" s="301">
        <f t="shared" ref="AA270" si="5374">+AB270/$I270</f>
        <v>0</v>
      </c>
      <c r="AB270" s="299">
        <f t="shared" ref="AB270" si="5375">SUBTOTAL(109,AB263:AB269)</f>
        <v>0</v>
      </c>
      <c r="AC270" s="301">
        <f t="shared" ref="AC270" si="5376">+AD270/$I270</f>
        <v>0</v>
      </c>
      <c r="AD270" s="299">
        <f t="shared" ref="AD270" si="5377">SUBTOTAL(109,AD263:AD269)</f>
        <v>0</v>
      </c>
      <c r="AE270" s="301">
        <f t="shared" ref="AE270" si="5378">+AF270/$I270</f>
        <v>0</v>
      </c>
      <c r="AF270" s="299">
        <f t="shared" ref="AF270" si="5379">SUBTOTAL(109,AF263:AF269)</f>
        <v>0</v>
      </c>
      <c r="AG270" s="301">
        <f t="shared" ref="AG270" si="5380">+AH270/$I270</f>
        <v>0</v>
      </c>
      <c r="AH270" s="299">
        <f t="shared" ref="AH270" si="5381">SUBTOTAL(109,AH263:AH269)</f>
        <v>0</v>
      </c>
      <c r="AI270" s="301">
        <f t="shared" ref="AI270" si="5382">+AJ270/$I270</f>
        <v>0</v>
      </c>
      <c r="AJ270" s="299">
        <f t="shared" ref="AJ270" si="5383">SUBTOTAL(109,AJ263:AJ269)</f>
        <v>0</v>
      </c>
      <c r="AK270" s="301">
        <f t="shared" ref="AK270" si="5384">+AL270/$I270</f>
        <v>0</v>
      </c>
      <c r="AL270" s="299">
        <f t="shared" ref="AL270" si="5385">SUBTOTAL(109,AL263:AL269)</f>
        <v>0</v>
      </c>
      <c r="AM270" s="301">
        <f t="shared" ref="AM270" si="5386">+AN270/$I270</f>
        <v>0</v>
      </c>
      <c r="AN270" s="299">
        <f t="shared" ref="AN270" si="5387">SUBTOTAL(109,AN263:AN269)</f>
        <v>0</v>
      </c>
      <c r="AO270" s="301">
        <f t="shared" ref="AO270" si="5388">+AP270/$I270</f>
        <v>0</v>
      </c>
      <c r="AP270" s="299">
        <f t="shared" ref="AP270" si="5389">SUBTOTAL(109,AP263:AP269)</f>
        <v>0</v>
      </c>
      <c r="AQ270" s="301">
        <f t="shared" ref="AQ270" si="5390">+AR270/$I270</f>
        <v>0</v>
      </c>
      <c r="AR270" s="299">
        <f t="shared" ref="AR270" si="5391">SUBTOTAL(109,AR263:AR269)</f>
        <v>0</v>
      </c>
      <c r="AS270" s="301">
        <f t="shared" ref="AS270" si="5392">+AT270/$I270</f>
        <v>0</v>
      </c>
      <c r="AT270" s="299">
        <f t="shared" ref="AT270" si="5393">SUBTOTAL(109,AT263:AT269)</f>
        <v>0</v>
      </c>
      <c r="AU270" s="301">
        <f t="shared" ref="AU270" si="5394">+AV270/$I270</f>
        <v>0</v>
      </c>
      <c r="AV270" s="299">
        <f t="shared" ref="AV270" si="5395">SUBTOTAL(109,AV263:AV269)</f>
        <v>0</v>
      </c>
      <c r="AW270" s="301">
        <f t="shared" ref="AW270" si="5396">+AX270/$I270</f>
        <v>0</v>
      </c>
      <c r="AX270" s="299">
        <f t="shared" ref="AX270" si="5397">SUBTOTAL(109,AX263:AX269)</f>
        <v>0</v>
      </c>
      <c r="AY270" s="301">
        <f t="shared" ref="AY270" si="5398">+AZ270/$I270</f>
        <v>7.3414042260536161E-2</v>
      </c>
      <c r="AZ270" s="299">
        <f t="shared" ref="AZ270" si="5399">SUBTOTAL(109,AZ263:AZ269)</f>
        <v>33751.199999999997</v>
      </c>
      <c r="BA270" s="301">
        <f t="shared" ref="BA270" si="5400">+BB270/$I270</f>
        <v>0.13254382945264914</v>
      </c>
      <c r="BB270" s="299">
        <f t="shared" ref="BB270" si="5401">SUBTOTAL(109,BB263:BB269)</f>
        <v>60935.389999999992</v>
      </c>
      <c r="BC270" s="301">
        <f t="shared" ref="BC270" si="5402">+BD270/$I270</f>
        <v>0.14108628821054164</v>
      </c>
      <c r="BD270" s="299">
        <f t="shared" ref="BD270" si="5403">SUBTOTAL(109,BD263:BD269)</f>
        <v>64862.679999999993</v>
      </c>
      <c r="BE270" s="301">
        <f t="shared" ref="BE270" si="5404">+BF270/$I270</f>
        <v>0.14769736288299723</v>
      </c>
      <c r="BF270" s="299">
        <f t="shared" ref="BF270" si="5405">SUBTOTAL(109,BF263:BF269)</f>
        <v>67902.039999999994</v>
      </c>
      <c r="BG270" s="301">
        <f t="shared" ref="BG270" si="5406">+BH270/$I270</f>
        <v>0.20930254006165172</v>
      </c>
      <c r="BH270" s="299">
        <f t="shared" ref="BH270" si="5407">SUBTOTAL(109,BH263:BH269)</f>
        <v>96224.26</v>
      </c>
      <c r="BI270" s="301">
        <f t="shared" ref="BI270" si="5408">+BJ270/$I270</f>
        <v>0.15715919378891</v>
      </c>
      <c r="BJ270" s="299">
        <f t="shared" ref="BJ270" si="5409">SUBTOTAL(109,BJ263:BJ269)</f>
        <v>72252</v>
      </c>
      <c r="BK270" s="301">
        <f t="shared" ref="BK270" si="5410">+BL270/$I270</f>
        <v>0</v>
      </c>
      <c r="BL270" s="299">
        <f t="shared" ref="BL270" si="5411">SUBTOTAL(109,BL263:BL269)</f>
        <v>0</v>
      </c>
      <c r="BM270" s="301">
        <f t="shared" ref="BM270" si="5412">+BN270/$I270</f>
        <v>0</v>
      </c>
      <c r="BN270" s="299">
        <f t="shared" ref="BN270" si="5413">SUBTOTAL(109,BN263:BN269)</f>
        <v>0</v>
      </c>
      <c r="BO270" s="301">
        <f t="shared" ref="BO270" si="5414">+BP270/$I270</f>
        <v>0</v>
      </c>
      <c r="BP270" s="299">
        <f t="shared" ref="BP270" si="5415">SUBTOTAL(109,BP263:BP269)</f>
        <v>0</v>
      </c>
      <c r="BQ270" s="301">
        <f t="shared" ref="BQ270" si="5416">+BR270/$I270</f>
        <v>0</v>
      </c>
      <c r="BR270" s="299">
        <f t="shared" ref="BR270" si="5417">SUBTOTAL(109,BR263:BR269)</f>
        <v>0</v>
      </c>
      <c r="BS270" s="301">
        <f t="shared" ref="BS270" si="5418">+BT270/$I270</f>
        <v>0.13879680859732049</v>
      </c>
      <c r="BT270" s="299">
        <f t="shared" ref="BT270" si="5419">SUBTOTAL(109,BT263:BT269)</f>
        <v>63810.119999999995</v>
      </c>
      <c r="BU270" s="301">
        <f t="shared" ref="BU270" si="5420">+BV270/$I270</f>
        <v>0</v>
      </c>
      <c r="BV270" s="299">
        <f t="shared" ref="BV270" si="5421">SUBTOTAL(109,BV263:BV269)</f>
        <v>0</v>
      </c>
      <c r="BW270" s="301">
        <f t="shared" ref="BW270" si="5422">+BX270/$I270</f>
        <v>0</v>
      </c>
      <c r="BX270" s="299">
        <f t="shared" ref="BX270" si="5423">SUBTOTAL(109,BX263:BX269)</f>
        <v>0</v>
      </c>
      <c r="BY270" s="301">
        <f t="shared" ref="BY270" si="5424">+BZ270/$I270</f>
        <v>0</v>
      </c>
      <c r="BZ270" s="299">
        <f t="shared" ref="BZ270" si="5425">SUBTOTAL(109,BZ263:BZ269)</f>
        <v>0</v>
      </c>
      <c r="CA270" s="235">
        <f>+CB270/I270</f>
        <v>1.0000000652546064</v>
      </c>
      <c r="CB270" s="234">
        <f>SUBTOTAL(109,CB263:CB269)</f>
        <v>459737.68999999994</v>
      </c>
      <c r="CC270" s="188">
        <f t="shared" si="4841"/>
        <v>-3.0000000027939677E-2</v>
      </c>
    </row>
    <row r="271" spans="1:81" s="118" customFormat="1" ht="16.5" customHeight="1">
      <c r="A271" s="321" t="s">
        <v>1136</v>
      </c>
      <c r="B271" s="437" t="s">
        <v>365</v>
      </c>
      <c r="C271" s="368"/>
      <c r="D271" s="368"/>
      <c r="E271" s="368"/>
      <c r="F271" s="368"/>
      <c r="G271" s="368"/>
      <c r="H271" s="368"/>
      <c r="I271" s="369"/>
      <c r="J271" s="233"/>
      <c r="K271" s="262"/>
      <c r="L271" s="263"/>
      <c r="M271" s="262"/>
      <c r="N271" s="263"/>
      <c r="O271" s="262"/>
      <c r="P271" s="263"/>
      <c r="Q271" s="262"/>
      <c r="R271" s="263"/>
      <c r="S271" s="262"/>
      <c r="T271" s="263"/>
      <c r="U271" s="262"/>
      <c r="V271" s="263"/>
      <c r="W271" s="264"/>
      <c r="X271" s="263"/>
      <c r="Y271" s="264"/>
      <c r="Z271" s="263"/>
      <c r="AA271" s="265"/>
      <c r="AB271" s="263"/>
      <c r="AC271" s="265"/>
      <c r="AD271" s="263"/>
      <c r="AE271" s="265"/>
      <c r="AF271" s="263"/>
      <c r="AG271" s="266"/>
      <c r="AH271" s="263"/>
      <c r="AI271" s="265"/>
      <c r="AJ271" s="263"/>
      <c r="AK271" s="265"/>
      <c r="AL271" s="263"/>
      <c r="AM271" s="265"/>
      <c r="AN271" s="263"/>
      <c r="AO271" s="265"/>
      <c r="AP271" s="263"/>
      <c r="AQ271" s="265"/>
      <c r="AR271" s="263"/>
      <c r="AS271" s="265"/>
      <c r="AT271" s="263"/>
      <c r="AU271" s="265"/>
      <c r="AV271" s="263"/>
      <c r="AW271" s="265"/>
      <c r="AX271" s="263"/>
      <c r="AY271" s="265"/>
      <c r="AZ271" s="263"/>
      <c r="BA271" s="265"/>
      <c r="BB271" s="263"/>
      <c r="BC271" s="265"/>
      <c r="BD271" s="263"/>
      <c r="BE271" s="264"/>
      <c r="BF271" s="263"/>
      <c r="BG271" s="265"/>
      <c r="BH271" s="263"/>
      <c r="BI271" s="264"/>
      <c r="BJ271" s="263"/>
      <c r="BK271" s="267"/>
      <c r="BL271" s="263"/>
      <c r="BM271" s="267"/>
      <c r="BN271" s="263"/>
      <c r="BO271" s="267"/>
      <c r="BP271" s="263"/>
      <c r="BQ271" s="267"/>
      <c r="BR271" s="263"/>
      <c r="BS271" s="267"/>
      <c r="BT271" s="263"/>
      <c r="BU271" s="268"/>
      <c r="BV271" s="263"/>
      <c r="BW271" s="268"/>
      <c r="BX271" s="263"/>
      <c r="BY271" s="268"/>
      <c r="BZ271" s="263"/>
      <c r="CA271" s="505">
        <f t="shared" si="4839"/>
        <v>0</v>
      </c>
      <c r="CB271" s="504">
        <f t="shared" si="4840"/>
        <v>0</v>
      </c>
      <c r="CC271" s="171">
        <f t="shared" si="4841"/>
        <v>0</v>
      </c>
    </row>
    <row r="272" spans="1:81" ht="16.5" customHeight="1">
      <c r="A272" s="279" t="s">
        <v>1137</v>
      </c>
      <c r="B272" s="280" t="s">
        <v>162</v>
      </c>
      <c r="C272" s="281"/>
      <c r="D272" s="279">
        <v>88411</v>
      </c>
      <c r="E272" s="286" t="s">
        <v>1127</v>
      </c>
      <c r="F272" s="281" t="s">
        <v>186</v>
      </c>
      <c r="G272" s="313">
        <v>37580.53</v>
      </c>
      <c r="H272" s="318">
        <v>1.57</v>
      </c>
      <c r="I272" s="284">
        <v>59001.43</v>
      </c>
      <c r="J272" s="275">
        <f t="shared" ref="J272:J280" si="5426">+I272/$I$467</f>
        <v>7.582013638761521E-4</v>
      </c>
      <c r="K272" s="262"/>
      <c r="L272" s="263">
        <f t="shared" ref="L272:N280" si="5427">ROUND(K272*$I272,2)</f>
        <v>0</v>
      </c>
      <c r="M272" s="262"/>
      <c r="N272" s="263">
        <f t="shared" si="5427"/>
        <v>0</v>
      </c>
      <c r="O272" s="262"/>
      <c r="P272" s="263">
        <f t="shared" ref="P272" si="5428">ROUND(O272*$I272,2)</f>
        <v>0</v>
      </c>
      <c r="Q272" s="262"/>
      <c r="R272" s="263">
        <f t="shared" ref="R272" si="5429">ROUND(Q272*$I272,2)</f>
        <v>0</v>
      </c>
      <c r="S272" s="262"/>
      <c r="T272" s="263">
        <f t="shared" ref="T272" si="5430">ROUND(S272*$I272,2)</f>
        <v>0</v>
      </c>
      <c r="U272" s="262"/>
      <c r="V272" s="263">
        <f t="shared" ref="V272" si="5431">ROUND(U272*$I272,2)</f>
        <v>0</v>
      </c>
      <c r="W272" s="264"/>
      <c r="X272" s="263">
        <f t="shared" ref="X272" si="5432">ROUND(W272*$I272,2)</f>
        <v>0</v>
      </c>
      <c r="Y272" s="264"/>
      <c r="Z272" s="263">
        <f t="shared" ref="Z272" si="5433">ROUND(Y272*$I272,2)</f>
        <v>0</v>
      </c>
      <c r="AA272" s="265"/>
      <c r="AB272" s="263">
        <f t="shared" ref="AB272" si="5434">ROUND(AA272*$I272,2)</f>
        <v>0</v>
      </c>
      <c r="AC272" s="265"/>
      <c r="AD272" s="263">
        <f t="shared" ref="AD272" si="5435">ROUND(AC272*$I272,2)</f>
        <v>0</v>
      </c>
      <c r="AE272" s="265"/>
      <c r="AF272" s="263">
        <f t="shared" ref="AF272" si="5436">ROUND(AE272*$I272,2)</f>
        <v>0</v>
      </c>
      <c r="AG272" s="266"/>
      <c r="AH272" s="263">
        <f t="shared" ref="AH272" si="5437">ROUND(AG272*$I272,2)</f>
        <v>0</v>
      </c>
      <c r="AI272" s="265"/>
      <c r="AJ272" s="263">
        <f t="shared" ref="AJ272" si="5438">ROUND(AI272*$I272,2)</f>
        <v>0</v>
      </c>
      <c r="AK272" s="265"/>
      <c r="AL272" s="263">
        <f t="shared" ref="AL272" si="5439">ROUND(AK272*$I272,2)</f>
        <v>0</v>
      </c>
      <c r="AM272" s="265"/>
      <c r="AN272" s="263">
        <f t="shared" ref="AN272" si="5440">ROUND(AM272*$I272,2)</f>
        <v>0</v>
      </c>
      <c r="AO272" s="265"/>
      <c r="AP272" s="263">
        <f t="shared" ref="AP272" si="5441">ROUND(AO272*$I272,2)</f>
        <v>0</v>
      </c>
      <c r="AQ272" s="265"/>
      <c r="AR272" s="263">
        <f t="shared" ref="AR272" si="5442">ROUND(AQ272*$I272,2)</f>
        <v>0</v>
      </c>
      <c r="AS272" s="265"/>
      <c r="AT272" s="263">
        <f t="shared" ref="AT272" si="5443">ROUND(AS272*$I272,2)</f>
        <v>0</v>
      </c>
      <c r="AU272" s="265"/>
      <c r="AV272" s="263">
        <f t="shared" ref="AV272" si="5444">ROUND(AU272*$I272,2)</f>
        <v>0</v>
      </c>
      <c r="AW272" s="265"/>
      <c r="AX272" s="263">
        <f t="shared" ref="AX272" si="5445">ROUND(AW272*$I272,2)</f>
        <v>0</v>
      </c>
      <c r="AY272" s="265"/>
      <c r="AZ272" s="263">
        <f t="shared" ref="AZ272" si="5446">ROUND(AY272*$I272,2)</f>
        <v>0</v>
      </c>
      <c r="BA272" s="265"/>
      <c r="BB272" s="263">
        <f t="shared" ref="BB272" si="5447">ROUND(BA272*$I272,2)</f>
        <v>0</v>
      </c>
      <c r="BC272" s="383">
        <v>0.2</v>
      </c>
      <c r="BD272" s="263">
        <f t="shared" ref="BD272" si="5448">ROUND(BC272*$I272,2)</f>
        <v>11800.29</v>
      </c>
      <c r="BE272" s="264">
        <v>0.2</v>
      </c>
      <c r="BF272" s="263">
        <f t="shared" ref="BF272" si="5449">ROUND(BE272*$I272,2)</f>
        <v>11800.29</v>
      </c>
      <c r="BG272" s="383">
        <v>0.2</v>
      </c>
      <c r="BH272" s="263">
        <f t="shared" ref="BH272" si="5450">ROUND(BG272*$I272,2)</f>
        <v>11800.29</v>
      </c>
      <c r="BI272" s="264">
        <v>0.2</v>
      </c>
      <c r="BJ272" s="263">
        <f t="shared" ref="BJ272" si="5451">ROUND(BI272*$I272,2)</f>
        <v>11800.29</v>
      </c>
      <c r="BK272" s="267"/>
      <c r="BL272" s="263">
        <f t="shared" ref="BL272" si="5452">ROUND(BK272*$I272,2)</f>
        <v>0</v>
      </c>
      <c r="BM272" s="267"/>
      <c r="BN272" s="263">
        <f t="shared" ref="BN272" si="5453">ROUND(BM272*$I272,2)</f>
        <v>0</v>
      </c>
      <c r="BO272" s="267"/>
      <c r="BP272" s="263">
        <f t="shared" ref="BP272" si="5454">ROUND(BO272*$I272,2)</f>
        <v>0</v>
      </c>
      <c r="BQ272" s="391">
        <v>0.1</v>
      </c>
      <c r="BR272" s="263">
        <f t="shared" ref="BR272" si="5455">ROUND(BQ272*$I272,2)</f>
        <v>5900.14</v>
      </c>
      <c r="BS272" s="391">
        <v>0.1</v>
      </c>
      <c r="BT272" s="263">
        <f t="shared" ref="BT272" si="5456">ROUND(BS272*$I272,2)</f>
        <v>5900.14</v>
      </c>
      <c r="BU272" s="268"/>
      <c r="BV272" s="263">
        <f t="shared" ref="BV272" si="5457">ROUND(BU272*$I272,2)</f>
        <v>0</v>
      </c>
      <c r="BW272" s="268"/>
      <c r="BX272" s="263">
        <f t="shared" ref="BX272" si="5458">ROUND(BW272*$I272,2)</f>
        <v>0</v>
      </c>
      <c r="BY272" s="268"/>
      <c r="BZ272" s="263">
        <f t="shared" ref="BZ272" si="5459">ROUND(BY272*$I272,2)</f>
        <v>0</v>
      </c>
      <c r="CA272" s="505">
        <f t="shared" si="4839"/>
        <v>1</v>
      </c>
      <c r="CB272" s="504">
        <f t="shared" si="4840"/>
        <v>59001.440000000002</v>
      </c>
      <c r="CC272" s="171">
        <f t="shared" si="4841"/>
        <v>-1.0000000002037268E-2</v>
      </c>
    </row>
    <row r="273" spans="1:81" ht="26.4">
      <c r="A273" s="279" t="s">
        <v>1138</v>
      </c>
      <c r="B273" s="280" t="s">
        <v>162</v>
      </c>
      <c r="C273" s="281"/>
      <c r="D273" s="279">
        <v>88496</v>
      </c>
      <c r="E273" s="286" t="s">
        <v>368</v>
      </c>
      <c r="F273" s="281" t="s">
        <v>186</v>
      </c>
      <c r="G273" s="313">
        <v>16604.349999999999</v>
      </c>
      <c r="H273" s="318">
        <v>15.02</v>
      </c>
      <c r="I273" s="284">
        <v>249397.34</v>
      </c>
      <c r="J273" s="275">
        <f t="shared" si="5426"/>
        <v>3.2048952599129277E-3</v>
      </c>
      <c r="K273" s="262"/>
      <c r="L273" s="263">
        <f t="shared" si="5427"/>
        <v>0</v>
      </c>
      <c r="M273" s="262"/>
      <c r="N273" s="263">
        <f t="shared" si="5427"/>
        <v>0</v>
      </c>
      <c r="O273" s="262"/>
      <c r="P273" s="263">
        <f t="shared" ref="P273" si="5460">ROUND(O273*$I273,2)</f>
        <v>0</v>
      </c>
      <c r="Q273" s="262"/>
      <c r="R273" s="263">
        <f t="shared" ref="R273" si="5461">ROUND(Q273*$I273,2)</f>
        <v>0</v>
      </c>
      <c r="S273" s="262"/>
      <c r="T273" s="263">
        <f t="shared" ref="T273" si="5462">ROUND(S273*$I273,2)</f>
        <v>0</v>
      </c>
      <c r="U273" s="262"/>
      <c r="V273" s="263">
        <f t="shared" ref="V273" si="5463">ROUND(U273*$I273,2)</f>
        <v>0</v>
      </c>
      <c r="W273" s="264"/>
      <c r="X273" s="263">
        <f t="shared" ref="X273" si="5464">ROUND(W273*$I273,2)</f>
        <v>0</v>
      </c>
      <c r="Y273" s="264"/>
      <c r="Z273" s="263">
        <f t="shared" ref="Z273" si="5465">ROUND(Y273*$I273,2)</f>
        <v>0</v>
      </c>
      <c r="AA273" s="265"/>
      <c r="AB273" s="263">
        <f t="shared" ref="AB273" si="5466">ROUND(AA273*$I273,2)</f>
        <v>0</v>
      </c>
      <c r="AC273" s="265"/>
      <c r="AD273" s="263">
        <f t="shared" ref="AD273" si="5467">ROUND(AC273*$I273,2)</f>
        <v>0</v>
      </c>
      <c r="AE273" s="265"/>
      <c r="AF273" s="263">
        <f t="shared" ref="AF273" si="5468">ROUND(AE273*$I273,2)</f>
        <v>0</v>
      </c>
      <c r="AG273" s="266"/>
      <c r="AH273" s="263">
        <f t="shared" ref="AH273" si="5469">ROUND(AG273*$I273,2)</f>
        <v>0</v>
      </c>
      <c r="AI273" s="265"/>
      <c r="AJ273" s="263">
        <f t="shared" ref="AJ273" si="5470">ROUND(AI273*$I273,2)</f>
        <v>0</v>
      </c>
      <c r="AK273" s="265"/>
      <c r="AL273" s="263">
        <f t="shared" ref="AL273" si="5471">ROUND(AK273*$I273,2)</f>
        <v>0</v>
      </c>
      <c r="AM273" s="265"/>
      <c r="AN273" s="263">
        <f t="shared" ref="AN273" si="5472">ROUND(AM273*$I273,2)</f>
        <v>0</v>
      </c>
      <c r="AO273" s="265"/>
      <c r="AP273" s="263">
        <f t="shared" ref="AP273" si="5473">ROUND(AO273*$I273,2)</f>
        <v>0</v>
      </c>
      <c r="AQ273" s="265"/>
      <c r="AR273" s="263">
        <f t="shared" ref="AR273" si="5474">ROUND(AQ273*$I273,2)</f>
        <v>0</v>
      </c>
      <c r="AS273" s="265"/>
      <c r="AT273" s="263">
        <f t="shared" ref="AT273" si="5475">ROUND(AS273*$I273,2)</f>
        <v>0</v>
      </c>
      <c r="AU273" s="265"/>
      <c r="AV273" s="263">
        <f t="shared" ref="AV273" si="5476">ROUND(AU273*$I273,2)</f>
        <v>0</v>
      </c>
      <c r="AW273" s="265"/>
      <c r="AX273" s="263">
        <f t="shared" ref="AX273" si="5477">ROUND(AW273*$I273,2)</f>
        <v>0</v>
      </c>
      <c r="AY273" s="265"/>
      <c r="AZ273" s="263">
        <f t="shared" ref="AZ273" si="5478">ROUND(AY273*$I273,2)</f>
        <v>0</v>
      </c>
      <c r="BA273" s="265"/>
      <c r="BB273" s="263">
        <f t="shared" ref="BB273" si="5479">ROUND(BA273*$I273,2)</f>
        <v>0</v>
      </c>
      <c r="BC273" s="383">
        <v>0.2</v>
      </c>
      <c r="BD273" s="263">
        <f t="shared" ref="BD273" si="5480">ROUND(BC273*$I273,2)</f>
        <v>49879.47</v>
      </c>
      <c r="BE273" s="264">
        <v>0.2</v>
      </c>
      <c r="BF273" s="263">
        <f t="shared" ref="BF273" si="5481">ROUND(BE273*$I273,2)</f>
        <v>49879.47</v>
      </c>
      <c r="BG273" s="383">
        <v>0.2</v>
      </c>
      <c r="BH273" s="263">
        <f t="shared" ref="BH273" si="5482">ROUND(BG273*$I273,2)</f>
        <v>49879.47</v>
      </c>
      <c r="BI273" s="264">
        <v>0.2</v>
      </c>
      <c r="BJ273" s="263">
        <f t="shared" ref="BJ273" si="5483">ROUND(BI273*$I273,2)</f>
        <v>49879.47</v>
      </c>
      <c r="BK273" s="267"/>
      <c r="BL273" s="263">
        <f t="shared" ref="BL273" si="5484">ROUND(BK273*$I273,2)</f>
        <v>0</v>
      </c>
      <c r="BM273" s="267"/>
      <c r="BN273" s="263">
        <f t="shared" ref="BN273" si="5485">ROUND(BM273*$I273,2)</f>
        <v>0</v>
      </c>
      <c r="BO273" s="267"/>
      <c r="BP273" s="263">
        <f t="shared" ref="BP273" si="5486">ROUND(BO273*$I273,2)</f>
        <v>0</v>
      </c>
      <c r="BQ273" s="391">
        <v>0.1</v>
      </c>
      <c r="BR273" s="263">
        <f t="shared" ref="BR273" si="5487">ROUND(BQ273*$I273,2)</f>
        <v>24939.73</v>
      </c>
      <c r="BS273" s="391">
        <v>0.1</v>
      </c>
      <c r="BT273" s="263">
        <f t="shared" ref="BT273" si="5488">ROUND(BS273*$I273,2)</f>
        <v>24939.73</v>
      </c>
      <c r="BU273" s="268"/>
      <c r="BV273" s="263">
        <f t="shared" ref="BV273" si="5489">ROUND(BU273*$I273,2)</f>
        <v>0</v>
      </c>
      <c r="BW273" s="268"/>
      <c r="BX273" s="263">
        <f t="shared" ref="BX273" si="5490">ROUND(BW273*$I273,2)</f>
        <v>0</v>
      </c>
      <c r="BY273" s="268"/>
      <c r="BZ273" s="263">
        <f t="shared" ref="BZ273" si="5491">ROUND(BY273*$I273,2)</f>
        <v>0</v>
      </c>
      <c r="CA273" s="505">
        <f t="shared" si="4839"/>
        <v>1</v>
      </c>
      <c r="CB273" s="504">
        <f t="shared" si="4840"/>
        <v>249397.34</v>
      </c>
      <c r="CC273" s="171">
        <f t="shared" si="4841"/>
        <v>0</v>
      </c>
    </row>
    <row r="274" spans="1:81" ht="26.4">
      <c r="A274" s="279" t="s">
        <v>1139</v>
      </c>
      <c r="B274" s="280" t="s">
        <v>162</v>
      </c>
      <c r="C274" s="281"/>
      <c r="D274" s="279">
        <v>88497</v>
      </c>
      <c r="E274" s="286" t="s">
        <v>370</v>
      </c>
      <c r="F274" s="281" t="s">
        <v>186</v>
      </c>
      <c r="G274" s="313">
        <v>28777.89</v>
      </c>
      <c r="H274" s="318">
        <v>7.96</v>
      </c>
      <c r="I274" s="284">
        <v>229072</v>
      </c>
      <c r="J274" s="275">
        <f t="shared" si="5426"/>
        <v>2.9437032767822388E-3</v>
      </c>
      <c r="K274" s="262"/>
      <c r="L274" s="263">
        <f t="shared" si="5427"/>
        <v>0</v>
      </c>
      <c r="M274" s="262"/>
      <c r="N274" s="263">
        <f t="shared" si="5427"/>
        <v>0</v>
      </c>
      <c r="O274" s="262"/>
      <c r="P274" s="263">
        <f t="shared" ref="P274" si="5492">ROUND(O274*$I274,2)</f>
        <v>0</v>
      </c>
      <c r="Q274" s="262"/>
      <c r="R274" s="263">
        <f t="shared" ref="R274" si="5493">ROUND(Q274*$I274,2)</f>
        <v>0</v>
      </c>
      <c r="S274" s="262"/>
      <c r="T274" s="263">
        <f t="shared" ref="T274" si="5494">ROUND(S274*$I274,2)</f>
        <v>0</v>
      </c>
      <c r="U274" s="262"/>
      <c r="V274" s="263">
        <f t="shared" ref="V274" si="5495">ROUND(U274*$I274,2)</f>
        <v>0</v>
      </c>
      <c r="W274" s="264"/>
      <c r="X274" s="263">
        <f t="shared" ref="X274" si="5496">ROUND(W274*$I274,2)</f>
        <v>0</v>
      </c>
      <c r="Y274" s="264"/>
      <c r="Z274" s="263">
        <f t="shared" ref="Z274" si="5497">ROUND(Y274*$I274,2)</f>
        <v>0</v>
      </c>
      <c r="AA274" s="265"/>
      <c r="AB274" s="263">
        <f t="shared" ref="AB274" si="5498">ROUND(AA274*$I274,2)</f>
        <v>0</v>
      </c>
      <c r="AC274" s="265"/>
      <c r="AD274" s="263">
        <f t="shared" ref="AD274" si="5499">ROUND(AC274*$I274,2)</f>
        <v>0</v>
      </c>
      <c r="AE274" s="265"/>
      <c r="AF274" s="263">
        <f t="shared" ref="AF274" si="5500">ROUND(AE274*$I274,2)</f>
        <v>0</v>
      </c>
      <c r="AG274" s="266"/>
      <c r="AH274" s="263">
        <f t="shared" ref="AH274" si="5501">ROUND(AG274*$I274,2)</f>
        <v>0</v>
      </c>
      <c r="AI274" s="265"/>
      <c r="AJ274" s="263">
        <f t="shared" ref="AJ274" si="5502">ROUND(AI274*$I274,2)</f>
        <v>0</v>
      </c>
      <c r="AK274" s="265"/>
      <c r="AL274" s="263">
        <f t="shared" ref="AL274" si="5503">ROUND(AK274*$I274,2)</f>
        <v>0</v>
      </c>
      <c r="AM274" s="265"/>
      <c r="AN274" s="263">
        <f t="shared" ref="AN274" si="5504">ROUND(AM274*$I274,2)</f>
        <v>0</v>
      </c>
      <c r="AO274" s="265"/>
      <c r="AP274" s="263">
        <f t="shared" ref="AP274" si="5505">ROUND(AO274*$I274,2)</f>
        <v>0</v>
      </c>
      <c r="AQ274" s="265"/>
      <c r="AR274" s="263">
        <f t="shared" ref="AR274" si="5506">ROUND(AQ274*$I274,2)</f>
        <v>0</v>
      </c>
      <c r="AS274" s="265"/>
      <c r="AT274" s="263">
        <f t="shared" ref="AT274" si="5507">ROUND(AS274*$I274,2)</f>
        <v>0</v>
      </c>
      <c r="AU274" s="265"/>
      <c r="AV274" s="263">
        <f t="shared" ref="AV274" si="5508">ROUND(AU274*$I274,2)</f>
        <v>0</v>
      </c>
      <c r="AW274" s="265"/>
      <c r="AX274" s="263">
        <f t="shared" ref="AX274" si="5509">ROUND(AW274*$I274,2)</f>
        <v>0</v>
      </c>
      <c r="AY274" s="265"/>
      <c r="AZ274" s="263">
        <f t="shared" ref="AZ274" si="5510">ROUND(AY274*$I274,2)</f>
        <v>0</v>
      </c>
      <c r="BA274" s="265"/>
      <c r="BB274" s="263">
        <f t="shared" ref="BB274" si="5511">ROUND(BA274*$I274,2)</f>
        <v>0</v>
      </c>
      <c r="BC274" s="383">
        <v>0.2</v>
      </c>
      <c r="BD274" s="263">
        <f t="shared" ref="BD274" si="5512">ROUND(BC274*$I274,2)</f>
        <v>45814.400000000001</v>
      </c>
      <c r="BE274" s="264">
        <v>0.2</v>
      </c>
      <c r="BF274" s="263">
        <f t="shared" ref="BF274" si="5513">ROUND(BE274*$I274,2)</f>
        <v>45814.400000000001</v>
      </c>
      <c r="BG274" s="383">
        <v>0.2</v>
      </c>
      <c r="BH274" s="263">
        <f t="shared" ref="BH274" si="5514">ROUND(BG274*$I274,2)</f>
        <v>45814.400000000001</v>
      </c>
      <c r="BI274" s="264">
        <v>0.2</v>
      </c>
      <c r="BJ274" s="263">
        <f t="shared" ref="BJ274" si="5515">ROUND(BI274*$I274,2)</f>
        <v>45814.400000000001</v>
      </c>
      <c r="BK274" s="267"/>
      <c r="BL274" s="263">
        <f t="shared" ref="BL274" si="5516">ROUND(BK274*$I274,2)</f>
        <v>0</v>
      </c>
      <c r="BM274" s="267"/>
      <c r="BN274" s="263">
        <f t="shared" ref="BN274" si="5517">ROUND(BM274*$I274,2)</f>
        <v>0</v>
      </c>
      <c r="BO274" s="267"/>
      <c r="BP274" s="263">
        <f t="shared" ref="BP274" si="5518">ROUND(BO274*$I274,2)</f>
        <v>0</v>
      </c>
      <c r="BQ274" s="391">
        <v>0.1</v>
      </c>
      <c r="BR274" s="263">
        <f t="shared" ref="BR274" si="5519">ROUND(BQ274*$I274,2)</f>
        <v>22907.200000000001</v>
      </c>
      <c r="BS274" s="391">
        <v>0.1</v>
      </c>
      <c r="BT274" s="263">
        <f t="shared" ref="BT274" si="5520">ROUND(BS274*$I274,2)</f>
        <v>22907.200000000001</v>
      </c>
      <c r="BU274" s="268"/>
      <c r="BV274" s="263">
        <f t="shared" ref="BV274" si="5521">ROUND(BU274*$I274,2)</f>
        <v>0</v>
      </c>
      <c r="BW274" s="268"/>
      <c r="BX274" s="263">
        <f t="shared" ref="BX274" si="5522">ROUND(BW274*$I274,2)</f>
        <v>0</v>
      </c>
      <c r="BY274" s="268"/>
      <c r="BZ274" s="263">
        <f t="shared" ref="BZ274" si="5523">ROUND(BY274*$I274,2)</f>
        <v>0</v>
      </c>
      <c r="CA274" s="505">
        <f t="shared" si="4839"/>
        <v>1</v>
      </c>
      <c r="CB274" s="504">
        <f t="shared" si="4840"/>
        <v>229072</v>
      </c>
      <c r="CC274" s="171">
        <f t="shared" si="4841"/>
        <v>0</v>
      </c>
    </row>
    <row r="275" spans="1:81" ht="13.95" customHeight="1">
      <c r="A275" s="279" t="s">
        <v>1140</v>
      </c>
      <c r="B275" s="280" t="s">
        <v>162</v>
      </c>
      <c r="C275" s="281"/>
      <c r="D275" s="279">
        <v>88489</v>
      </c>
      <c r="E275" s="286" t="s">
        <v>372</v>
      </c>
      <c r="F275" s="281" t="s">
        <v>186</v>
      </c>
      <c r="G275" s="313">
        <v>28777.89</v>
      </c>
      <c r="H275" s="318">
        <v>9.39</v>
      </c>
      <c r="I275" s="284">
        <v>270224.39</v>
      </c>
      <c r="J275" s="275">
        <f t="shared" si="5426"/>
        <v>3.4725344970554313E-3</v>
      </c>
      <c r="K275" s="262"/>
      <c r="L275" s="263">
        <f t="shared" si="5427"/>
        <v>0</v>
      </c>
      <c r="M275" s="262"/>
      <c r="N275" s="263">
        <f t="shared" si="5427"/>
        <v>0</v>
      </c>
      <c r="O275" s="262"/>
      <c r="P275" s="263">
        <f t="shared" ref="P275" si="5524">ROUND(O275*$I275,2)</f>
        <v>0</v>
      </c>
      <c r="Q275" s="262"/>
      <c r="R275" s="263">
        <f t="shared" ref="R275" si="5525">ROUND(Q275*$I275,2)</f>
        <v>0</v>
      </c>
      <c r="S275" s="262"/>
      <c r="T275" s="263">
        <f t="shared" ref="T275" si="5526">ROUND(S275*$I275,2)</f>
        <v>0</v>
      </c>
      <c r="U275" s="262"/>
      <c r="V275" s="263">
        <f t="shared" ref="V275" si="5527">ROUND(U275*$I275,2)</f>
        <v>0</v>
      </c>
      <c r="W275" s="264"/>
      <c r="X275" s="263">
        <f t="shared" ref="X275" si="5528">ROUND(W275*$I275,2)</f>
        <v>0</v>
      </c>
      <c r="Y275" s="264"/>
      <c r="Z275" s="263">
        <f t="shared" ref="Z275" si="5529">ROUND(Y275*$I275,2)</f>
        <v>0</v>
      </c>
      <c r="AA275" s="265"/>
      <c r="AB275" s="263">
        <f t="shared" ref="AB275" si="5530">ROUND(AA275*$I275,2)</f>
        <v>0</v>
      </c>
      <c r="AC275" s="265"/>
      <c r="AD275" s="263">
        <f t="shared" ref="AD275" si="5531">ROUND(AC275*$I275,2)</f>
        <v>0</v>
      </c>
      <c r="AE275" s="265"/>
      <c r="AF275" s="263">
        <f t="shared" ref="AF275" si="5532">ROUND(AE275*$I275,2)</f>
        <v>0</v>
      </c>
      <c r="AG275" s="266"/>
      <c r="AH275" s="263">
        <f t="shared" ref="AH275" si="5533">ROUND(AG275*$I275,2)</f>
        <v>0</v>
      </c>
      <c r="AI275" s="265"/>
      <c r="AJ275" s="263">
        <f t="shared" ref="AJ275" si="5534">ROUND(AI275*$I275,2)</f>
        <v>0</v>
      </c>
      <c r="AK275" s="265"/>
      <c r="AL275" s="263">
        <f t="shared" ref="AL275" si="5535">ROUND(AK275*$I275,2)</f>
        <v>0</v>
      </c>
      <c r="AM275" s="265"/>
      <c r="AN275" s="263">
        <f t="shared" ref="AN275" si="5536">ROUND(AM275*$I275,2)</f>
        <v>0</v>
      </c>
      <c r="AO275" s="265"/>
      <c r="AP275" s="263">
        <f t="shared" ref="AP275" si="5537">ROUND(AO275*$I275,2)</f>
        <v>0</v>
      </c>
      <c r="AQ275" s="265"/>
      <c r="AR275" s="263">
        <f t="shared" ref="AR275" si="5538">ROUND(AQ275*$I275,2)</f>
        <v>0</v>
      </c>
      <c r="AS275" s="265"/>
      <c r="AT275" s="263">
        <f t="shared" ref="AT275" si="5539">ROUND(AS275*$I275,2)</f>
        <v>0</v>
      </c>
      <c r="AU275" s="265"/>
      <c r="AV275" s="263">
        <f t="shared" ref="AV275" si="5540">ROUND(AU275*$I275,2)</f>
        <v>0</v>
      </c>
      <c r="AW275" s="265"/>
      <c r="AX275" s="263">
        <f t="shared" ref="AX275" si="5541">ROUND(AW275*$I275,2)</f>
        <v>0</v>
      </c>
      <c r="AY275" s="265"/>
      <c r="AZ275" s="263">
        <f t="shared" ref="AZ275" si="5542">ROUND(AY275*$I275,2)</f>
        <v>0</v>
      </c>
      <c r="BA275" s="265"/>
      <c r="BB275" s="263">
        <f t="shared" ref="BB275" si="5543">ROUND(BA275*$I275,2)</f>
        <v>0</v>
      </c>
      <c r="BC275" s="383">
        <v>0.2</v>
      </c>
      <c r="BD275" s="263">
        <f t="shared" ref="BD275" si="5544">ROUND(BC275*$I275,2)</f>
        <v>54044.88</v>
      </c>
      <c r="BE275" s="264">
        <v>0.2</v>
      </c>
      <c r="BF275" s="263">
        <f t="shared" ref="BF275" si="5545">ROUND(BE275*$I275,2)</f>
        <v>54044.88</v>
      </c>
      <c r="BG275" s="383">
        <v>0.2</v>
      </c>
      <c r="BH275" s="263">
        <f t="shared" ref="BH275" si="5546">ROUND(BG275*$I275,2)</f>
        <v>54044.88</v>
      </c>
      <c r="BI275" s="264">
        <v>0.2</v>
      </c>
      <c r="BJ275" s="263">
        <f t="shared" ref="BJ275" si="5547">ROUND(BI275*$I275,2)</f>
        <v>54044.88</v>
      </c>
      <c r="BK275" s="267"/>
      <c r="BL275" s="263">
        <f t="shared" ref="BL275" si="5548">ROUND(BK275*$I275,2)</f>
        <v>0</v>
      </c>
      <c r="BM275" s="267"/>
      <c r="BN275" s="263">
        <f t="shared" ref="BN275" si="5549">ROUND(BM275*$I275,2)</f>
        <v>0</v>
      </c>
      <c r="BO275" s="267"/>
      <c r="BP275" s="263">
        <f t="shared" ref="BP275" si="5550">ROUND(BO275*$I275,2)</f>
        <v>0</v>
      </c>
      <c r="BQ275" s="391">
        <v>0.1</v>
      </c>
      <c r="BR275" s="263">
        <f t="shared" ref="BR275" si="5551">ROUND(BQ275*$I275,2)</f>
        <v>27022.44</v>
      </c>
      <c r="BS275" s="391">
        <v>0.1</v>
      </c>
      <c r="BT275" s="263">
        <f t="shared" ref="BT275" si="5552">ROUND(BS275*$I275,2)</f>
        <v>27022.44</v>
      </c>
      <c r="BU275" s="268"/>
      <c r="BV275" s="263">
        <f t="shared" ref="BV275" si="5553">ROUND(BU275*$I275,2)</f>
        <v>0</v>
      </c>
      <c r="BW275" s="268"/>
      <c r="BX275" s="263">
        <f t="shared" ref="BX275" si="5554">ROUND(BW275*$I275,2)</f>
        <v>0</v>
      </c>
      <c r="BY275" s="268"/>
      <c r="BZ275" s="263">
        <f t="shared" ref="BZ275" si="5555">ROUND(BY275*$I275,2)</f>
        <v>0</v>
      </c>
      <c r="CA275" s="505">
        <f t="shared" si="4839"/>
        <v>1</v>
      </c>
      <c r="CB275" s="504">
        <f t="shared" si="4840"/>
        <v>270224.39999999997</v>
      </c>
      <c r="CC275" s="171">
        <f t="shared" si="4841"/>
        <v>-9.9999999511055648E-3</v>
      </c>
    </row>
    <row r="276" spans="1:81" s="118" customFormat="1" ht="39.6">
      <c r="A276" s="279" t="s">
        <v>1141</v>
      </c>
      <c r="B276" s="280" t="s">
        <v>162</v>
      </c>
      <c r="C276" s="281"/>
      <c r="D276" s="279">
        <v>88416</v>
      </c>
      <c r="E276" s="286" t="s">
        <v>375</v>
      </c>
      <c r="F276" s="281" t="s">
        <v>186</v>
      </c>
      <c r="G276" s="313">
        <v>11724.36</v>
      </c>
      <c r="H276" s="318">
        <v>13.1</v>
      </c>
      <c r="I276" s="284">
        <v>153589.12</v>
      </c>
      <c r="J276" s="275">
        <f t="shared" si="5426"/>
        <v>1.9737060654383795E-3</v>
      </c>
      <c r="K276" s="262"/>
      <c r="L276" s="263">
        <f t="shared" si="5427"/>
        <v>0</v>
      </c>
      <c r="M276" s="262"/>
      <c r="N276" s="263">
        <f t="shared" si="5427"/>
        <v>0</v>
      </c>
      <c r="O276" s="262"/>
      <c r="P276" s="263">
        <f t="shared" ref="P276" si="5556">ROUND(O276*$I276,2)</f>
        <v>0</v>
      </c>
      <c r="Q276" s="262"/>
      <c r="R276" s="263">
        <f t="shared" ref="R276" si="5557">ROUND(Q276*$I276,2)</f>
        <v>0</v>
      </c>
      <c r="S276" s="262"/>
      <c r="T276" s="263">
        <f t="shared" ref="T276" si="5558">ROUND(S276*$I276,2)</f>
        <v>0</v>
      </c>
      <c r="U276" s="262"/>
      <c r="V276" s="263">
        <f t="shared" ref="V276" si="5559">ROUND(U276*$I276,2)</f>
        <v>0</v>
      </c>
      <c r="W276" s="264"/>
      <c r="X276" s="263">
        <f t="shared" ref="X276" si="5560">ROUND(W276*$I276,2)</f>
        <v>0</v>
      </c>
      <c r="Y276" s="264"/>
      <c r="Z276" s="263">
        <f t="shared" ref="Z276" si="5561">ROUND(Y276*$I276,2)</f>
        <v>0</v>
      </c>
      <c r="AA276" s="265"/>
      <c r="AB276" s="263">
        <f t="shared" ref="AB276" si="5562">ROUND(AA276*$I276,2)</f>
        <v>0</v>
      </c>
      <c r="AC276" s="265"/>
      <c r="AD276" s="263">
        <f t="shared" ref="AD276" si="5563">ROUND(AC276*$I276,2)</f>
        <v>0</v>
      </c>
      <c r="AE276" s="265"/>
      <c r="AF276" s="263">
        <f t="shared" ref="AF276" si="5564">ROUND(AE276*$I276,2)</f>
        <v>0</v>
      </c>
      <c r="AG276" s="266"/>
      <c r="AH276" s="263">
        <f t="shared" ref="AH276" si="5565">ROUND(AG276*$I276,2)</f>
        <v>0</v>
      </c>
      <c r="AI276" s="265"/>
      <c r="AJ276" s="263">
        <f t="shared" ref="AJ276" si="5566">ROUND(AI276*$I276,2)</f>
        <v>0</v>
      </c>
      <c r="AK276" s="265"/>
      <c r="AL276" s="263">
        <f t="shared" ref="AL276" si="5567">ROUND(AK276*$I276,2)</f>
        <v>0</v>
      </c>
      <c r="AM276" s="265"/>
      <c r="AN276" s="263">
        <f t="shared" ref="AN276" si="5568">ROUND(AM276*$I276,2)</f>
        <v>0</v>
      </c>
      <c r="AO276" s="265"/>
      <c r="AP276" s="263">
        <f t="shared" ref="AP276" si="5569">ROUND(AO276*$I276,2)</f>
        <v>0</v>
      </c>
      <c r="AQ276" s="265"/>
      <c r="AR276" s="263">
        <f t="shared" ref="AR276" si="5570">ROUND(AQ276*$I276,2)</f>
        <v>0</v>
      </c>
      <c r="AS276" s="265"/>
      <c r="AT276" s="263">
        <f t="shared" ref="AT276" si="5571">ROUND(AS276*$I276,2)</f>
        <v>0</v>
      </c>
      <c r="AU276" s="265"/>
      <c r="AV276" s="263">
        <f t="shared" ref="AV276" si="5572">ROUND(AU276*$I276,2)</f>
        <v>0</v>
      </c>
      <c r="AW276" s="265"/>
      <c r="AX276" s="263">
        <f t="shared" ref="AX276" si="5573">ROUND(AW276*$I276,2)</f>
        <v>0</v>
      </c>
      <c r="AY276" s="265"/>
      <c r="AZ276" s="263">
        <f t="shared" ref="AZ276" si="5574">ROUND(AY276*$I276,2)</f>
        <v>0</v>
      </c>
      <c r="BA276" s="265"/>
      <c r="BB276" s="263">
        <f t="shared" ref="BB276" si="5575">ROUND(BA276*$I276,2)</f>
        <v>0</v>
      </c>
      <c r="BC276" s="383">
        <v>0.2</v>
      </c>
      <c r="BD276" s="263">
        <f t="shared" ref="BD276" si="5576">ROUND(BC276*$I276,2)</f>
        <v>30717.82</v>
      </c>
      <c r="BE276" s="264">
        <v>0.2</v>
      </c>
      <c r="BF276" s="263">
        <f t="shared" ref="BF276" si="5577">ROUND(BE276*$I276,2)</f>
        <v>30717.82</v>
      </c>
      <c r="BG276" s="383">
        <v>0.2</v>
      </c>
      <c r="BH276" s="263">
        <f t="shared" ref="BH276" si="5578">ROUND(BG276*$I276,2)</f>
        <v>30717.82</v>
      </c>
      <c r="BI276" s="264">
        <v>0.2</v>
      </c>
      <c r="BJ276" s="263">
        <f t="shared" ref="BJ276" si="5579">ROUND(BI276*$I276,2)</f>
        <v>30717.82</v>
      </c>
      <c r="BK276" s="267"/>
      <c r="BL276" s="263">
        <f t="shared" ref="BL276" si="5580">ROUND(BK276*$I276,2)</f>
        <v>0</v>
      </c>
      <c r="BM276" s="267"/>
      <c r="BN276" s="263">
        <f t="shared" ref="BN276" si="5581">ROUND(BM276*$I276,2)</f>
        <v>0</v>
      </c>
      <c r="BO276" s="267"/>
      <c r="BP276" s="263">
        <f t="shared" ref="BP276" si="5582">ROUND(BO276*$I276,2)</f>
        <v>0</v>
      </c>
      <c r="BQ276" s="391">
        <v>0.1</v>
      </c>
      <c r="BR276" s="263">
        <f t="shared" ref="BR276" si="5583">ROUND(BQ276*$I276,2)</f>
        <v>15358.91</v>
      </c>
      <c r="BS276" s="391">
        <v>0.1</v>
      </c>
      <c r="BT276" s="263">
        <f t="shared" ref="BT276" si="5584">ROUND(BS276*$I276,2)</f>
        <v>15358.91</v>
      </c>
      <c r="BU276" s="268"/>
      <c r="BV276" s="263">
        <f t="shared" ref="BV276" si="5585">ROUND(BU276*$I276,2)</f>
        <v>0</v>
      </c>
      <c r="BW276" s="268"/>
      <c r="BX276" s="263">
        <f t="shared" ref="BX276" si="5586">ROUND(BW276*$I276,2)</f>
        <v>0</v>
      </c>
      <c r="BY276" s="268"/>
      <c r="BZ276" s="263">
        <f t="shared" ref="BZ276" si="5587">ROUND(BY276*$I276,2)</f>
        <v>0</v>
      </c>
      <c r="CA276" s="505">
        <f t="shared" si="4839"/>
        <v>1</v>
      </c>
      <c r="CB276" s="504">
        <f t="shared" si="4840"/>
        <v>153589.1</v>
      </c>
      <c r="CC276" s="171">
        <f t="shared" si="4841"/>
        <v>1.9999999989522621E-2</v>
      </c>
    </row>
    <row r="277" spans="1:81" ht="26.4">
      <c r="A277" s="279" t="s">
        <v>1142</v>
      </c>
      <c r="B277" s="280" t="s">
        <v>162</v>
      </c>
      <c r="C277" s="281"/>
      <c r="D277" s="279">
        <v>88482</v>
      </c>
      <c r="E277" s="286" t="s">
        <v>377</v>
      </c>
      <c r="F277" s="281" t="s">
        <v>186</v>
      </c>
      <c r="G277" s="313">
        <v>16604.349999999999</v>
      </c>
      <c r="H277" s="318">
        <v>2.0499999999999998</v>
      </c>
      <c r="I277" s="284">
        <v>34038.92</v>
      </c>
      <c r="J277" s="275">
        <f t="shared" si="5426"/>
        <v>4.3741915355053647E-4</v>
      </c>
      <c r="K277" s="262"/>
      <c r="L277" s="263">
        <f t="shared" si="5427"/>
        <v>0</v>
      </c>
      <c r="M277" s="262"/>
      <c r="N277" s="263">
        <f t="shared" si="5427"/>
        <v>0</v>
      </c>
      <c r="O277" s="262"/>
      <c r="P277" s="263">
        <f t="shared" ref="P277" si="5588">ROUND(O277*$I277,2)</f>
        <v>0</v>
      </c>
      <c r="Q277" s="262"/>
      <c r="R277" s="263">
        <f t="shared" ref="R277" si="5589">ROUND(Q277*$I277,2)</f>
        <v>0</v>
      </c>
      <c r="S277" s="262"/>
      <c r="T277" s="263">
        <f t="shared" ref="T277" si="5590">ROUND(S277*$I277,2)</f>
        <v>0</v>
      </c>
      <c r="U277" s="262"/>
      <c r="V277" s="263">
        <f t="shared" ref="V277" si="5591">ROUND(U277*$I277,2)</f>
        <v>0</v>
      </c>
      <c r="W277" s="264"/>
      <c r="X277" s="263">
        <f t="shared" ref="X277" si="5592">ROUND(W277*$I277,2)</f>
        <v>0</v>
      </c>
      <c r="Y277" s="264"/>
      <c r="Z277" s="263">
        <f t="shared" ref="Z277" si="5593">ROUND(Y277*$I277,2)</f>
        <v>0</v>
      </c>
      <c r="AA277" s="265"/>
      <c r="AB277" s="263">
        <f t="shared" ref="AB277" si="5594">ROUND(AA277*$I277,2)</f>
        <v>0</v>
      </c>
      <c r="AC277" s="265"/>
      <c r="AD277" s="263">
        <f t="shared" ref="AD277" si="5595">ROUND(AC277*$I277,2)</f>
        <v>0</v>
      </c>
      <c r="AE277" s="265"/>
      <c r="AF277" s="263">
        <f t="shared" ref="AF277" si="5596">ROUND(AE277*$I277,2)</f>
        <v>0</v>
      </c>
      <c r="AG277" s="266"/>
      <c r="AH277" s="263">
        <f t="shared" ref="AH277" si="5597">ROUND(AG277*$I277,2)</f>
        <v>0</v>
      </c>
      <c r="AI277" s="265"/>
      <c r="AJ277" s="263">
        <f t="shared" ref="AJ277" si="5598">ROUND(AI277*$I277,2)</f>
        <v>0</v>
      </c>
      <c r="AK277" s="265"/>
      <c r="AL277" s="263">
        <f t="shared" ref="AL277" si="5599">ROUND(AK277*$I277,2)</f>
        <v>0</v>
      </c>
      <c r="AM277" s="265"/>
      <c r="AN277" s="263">
        <f t="shared" ref="AN277" si="5600">ROUND(AM277*$I277,2)</f>
        <v>0</v>
      </c>
      <c r="AO277" s="265"/>
      <c r="AP277" s="263">
        <f t="shared" ref="AP277" si="5601">ROUND(AO277*$I277,2)</f>
        <v>0</v>
      </c>
      <c r="AQ277" s="265"/>
      <c r="AR277" s="263">
        <f t="shared" ref="AR277" si="5602">ROUND(AQ277*$I277,2)</f>
        <v>0</v>
      </c>
      <c r="AS277" s="265"/>
      <c r="AT277" s="263">
        <f t="shared" ref="AT277" si="5603">ROUND(AS277*$I277,2)</f>
        <v>0</v>
      </c>
      <c r="AU277" s="265"/>
      <c r="AV277" s="263">
        <f t="shared" ref="AV277" si="5604">ROUND(AU277*$I277,2)</f>
        <v>0</v>
      </c>
      <c r="AW277" s="265"/>
      <c r="AX277" s="263">
        <f t="shared" ref="AX277" si="5605">ROUND(AW277*$I277,2)</f>
        <v>0</v>
      </c>
      <c r="AY277" s="265"/>
      <c r="AZ277" s="263">
        <f t="shared" ref="AZ277" si="5606">ROUND(AY277*$I277,2)</f>
        <v>0</v>
      </c>
      <c r="BA277" s="265"/>
      <c r="BB277" s="263">
        <f t="shared" ref="BB277" si="5607">ROUND(BA277*$I277,2)</f>
        <v>0</v>
      </c>
      <c r="BC277" s="383">
        <v>0.2</v>
      </c>
      <c r="BD277" s="263">
        <f t="shared" ref="BD277" si="5608">ROUND(BC277*$I277,2)</f>
        <v>6807.78</v>
      </c>
      <c r="BE277" s="264">
        <v>0.2</v>
      </c>
      <c r="BF277" s="263">
        <f t="shared" ref="BF277" si="5609">ROUND(BE277*$I277,2)</f>
        <v>6807.78</v>
      </c>
      <c r="BG277" s="383">
        <v>0.2</v>
      </c>
      <c r="BH277" s="263">
        <f t="shared" ref="BH277" si="5610">ROUND(BG277*$I277,2)</f>
        <v>6807.78</v>
      </c>
      <c r="BI277" s="264">
        <v>0.2</v>
      </c>
      <c r="BJ277" s="263">
        <f t="shared" ref="BJ277" si="5611">ROUND(BI277*$I277,2)</f>
        <v>6807.78</v>
      </c>
      <c r="BK277" s="267"/>
      <c r="BL277" s="263">
        <f t="shared" ref="BL277" si="5612">ROUND(BK277*$I277,2)</f>
        <v>0</v>
      </c>
      <c r="BM277" s="267"/>
      <c r="BN277" s="263">
        <f t="shared" ref="BN277" si="5613">ROUND(BM277*$I277,2)</f>
        <v>0</v>
      </c>
      <c r="BO277" s="267"/>
      <c r="BP277" s="263">
        <f t="shared" ref="BP277" si="5614">ROUND(BO277*$I277,2)</f>
        <v>0</v>
      </c>
      <c r="BQ277" s="391">
        <v>0.1</v>
      </c>
      <c r="BR277" s="263">
        <f t="shared" ref="BR277" si="5615">ROUND(BQ277*$I277,2)</f>
        <v>3403.89</v>
      </c>
      <c r="BS277" s="391">
        <v>0.1</v>
      </c>
      <c r="BT277" s="263">
        <f t="shared" ref="BT277" si="5616">ROUND(BS277*$I277,2)</f>
        <v>3403.89</v>
      </c>
      <c r="BU277" s="268"/>
      <c r="BV277" s="263">
        <f t="shared" ref="BV277" si="5617">ROUND(BU277*$I277,2)</f>
        <v>0</v>
      </c>
      <c r="BW277" s="268"/>
      <c r="BX277" s="263">
        <f t="shared" ref="BX277" si="5618">ROUND(BW277*$I277,2)</f>
        <v>0</v>
      </c>
      <c r="BY277" s="268"/>
      <c r="BZ277" s="263">
        <f t="shared" ref="BZ277" si="5619">ROUND(BY277*$I277,2)</f>
        <v>0</v>
      </c>
      <c r="CA277" s="505">
        <f t="shared" si="4839"/>
        <v>1</v>
      </c>
      <c r="CB277" s="504">
        <f t="shared" si="4840"/>
        <v>34038.9</v>
      </c>
      <c r="CC277" s="171">
        <f t="shared" si="4841"/>
        <v>1.9999999996798579E-2</v>
      </c>
    </row>
    <row r="278" spans="1:81" ht="26.4">
      <c r="A278" s="279" t="s">
        <v>1143</v>
      </c>
      <c r="B278" s="280" t="s">
        <v>162</v>
      </c>
      <c r="C278" s="281"/>
      <c r="D278" s="279">
        <v>88486</v>
      </c>
      <c r="E278" s="286" t="s">
        <v>378</v>
      </c>
      <c r="F278" s="281" t="s">
        <v>186</v>
      </c>
      <c r="G278" s="313">
        <v>16604.349999999999</v>
      </c>
      <c r="H278" s="318">
        <v>8.27</v>
      </c>
      <c r="I278" s="284">
        <v>137317.97</v>
      </c>
      <c r="J278" s="275">
        <f t="shared" si="5426"/>
        <v>1.7646126905518143E-3</v>
      </c>
      <c r="K278" s="262"/>
      <c r="L278" s="263">
        <f t="shared" si="5427"/>
        <v>0</v>
      </c>
      <c r="M278" s="262"/>
      <c r="N278" s="263">
        <f t="shared" si="5427"/>
        <v>0</v>
      </c>
      <c r="O278" s="262"/>
      <c r="P278" s="263">
        <f t="shared" ref="P278" si="5620">ROUND(O278*$I278,2)</f>
        <v>0</v>
      </c>
      <c r="Q278" s="262"/>
      <c r="R278" s="263">
        <f t="shared" ref="R278" si="5621">ROUND(Q278*$I278,2)</f>
        <v>0</v>
      </c>
      <c r="S278" s="262"/>
      <c r="T278" s="263">
        <f t="shared" ref="T278" si="5622">ROUND(S278*$I278,2)</f>
        <v>0</v>
      </c>
      <c r="U278" s="262"/>
      <c r="V278" s="263">
        <f t="shared" ref="V278" si="5623">ROUND(U278*$I278,2)</f>
        <v>0</v>
      </c>
      <c r="W278" s="264"/>
      <c r="X278" s="263">
        <f t="shared" ref="X278" si="5624">ROUND(W278*$I278,2)</f>
        <v>0</v>
      </c>
      <c r="Y278" s="264"/>
      <c r="Z278" s="263">
        <f t="shared" ref="Z278" si="5625">ROUND(Y278*$I278,2)</f>
        <v>0</v>
      </c>
      <c r="AA278" s="265"/>
      <c r="AB278" s="263">
        <f t="shared" ref="AB278" si="5626">ROUND(AA278*$I278,2)</f>
        <v>0</v>
      </c>
      <c r="AC278" s="265"/>
      <c r="AD278" s="263">
        <f t="shared" ref="AD278" si="5627">ROUND(AC278*$I278,2)</f>
        <v>0</v>
      </c>
      <c r="AE278" s="265"/>
      <c r="AF278" s="263">
        <f t="shared" ref="AF278" si="5628">ROUND(AE278*$I278,2)</f>
        <v>0</v>
      </c>
      <c r="AG278" s="266"/>
      <c r="AH278" s="263">
        <f t="shared" ref="AH278" si="5629">ROUND(AG278*$I278,2)</f>
        <v>0</v>
      </c>
      <c r="AI278" s="265"/>
      <c r="AJ278" s="263">
        <f t="shared" ref="AJ278" si="5630">ROUND(AI278*$I278,2)</f>
        <v>0</v>
      </c>
      <c r="AK278" s="265"/>
      <c r="AL278" s="263">
        <f t="shared" ref="AL278" si="5631">ROUND(AK278*$I278,2)</f>
        <v>0</v>
      </c>
      <c r="AM278" s="265"/>
      <c r="AN278" s="263">
        <f t="shared" ref="AN278" si="5632">ROUND(AM278*$I278,2)</f>
        <v>0</v>
      </c>
      <c r="AO278" s="265"/>
      <c r="AP278" s="263">
        <f t="shared" ref="AP278" si="5633">ROUND(AO278*$I278,2)</f>
        <v>0</v>
      </c>
      <c r="AQ278" s="265"/>
      <c r="AR278" s="263">
        <f t="shared" ref="AR278" si="5634">ROUND(AQ278*$I278,2)</f>
        <v>0</v>
      </c>
      <c r="AS278" s="265"/>
      <c r="AT278" s="263">
        <f t="shared" ref="AT278" si="5635">ROUND(AS278*$I278,2)</f>
        <v>0</v>
      </c>
      <c r="AU278" s="265"/>
      <c r="AV278" s="263">
        <f t="shared" ref="AV278" si="5636">ROUND(AU278*$I278,2)</f>
        <v>0</v>
      </c>
      <c r="AW278" s="265"/>
      <c r="AX278" s="263">
        <f t="shared" ref="AX278" si="5637">ROUND(AW278*$I278,2)</f>
        <v>0</v>
      </c>
      <c r="AY278" s="265"/>
      <c r="AZ278" s="263">
        <f t="shared" ref="AZ278" si="5638">ROUND(AY278*$I278,2)</f>
        <v>0</v>
      </c>
      <c r="BA278" s="265"/>
      <c r="BB278" s="263">
        <f t="shared" ref="BB278" si="5639">ROUND(BA278*$I278,2)</f>
        <v>0</v>
      </c>
      <c r="BC278" s="383">
        <v>0.2</v>
      </c>
      <c r="BD278" s="263">
        <f t="shared" ref="BD278" si="5640">ROUND(BC278*$I278,2)</f>
        <v>27463.59</v>
      </c>
      <c r="BE278" s="264">
        <v>0.2</v>
      </c>
      <c r="BF278" s="263">
        <f t="shared" ref="BF278" si="5641">ROUND(BE278*$I278,2)</f>
        <v>27463.59</v>
      </c>
      <c r="BG278" s="383">
        <v>0.2</v>
      </c>
      <c r="BH278" s="263">
        <f t="shared" ref="BH278" si="5642">ROUND(BG278*$I278,2)</f>
        <v>27463.59</v>
      </c>
      <c r="BI278" s="264">
        <v>0.2</v>
      </c>
      <c r="BJ278" s="263">
        <f t="shared" ref="BJ278" si="5643">ROUND(BI278*$I278,2)</f>
        <v>27463.59</v>
      </c>
      <c r="BK278" s="267"/>
      <c r="BL278" s="263">
        <f t="shared" ref="BL278" si="5644">ROUND(BK278*$I278,2)</f>
        <v>0</v>
      </c>
      <c r="BM278" s="267"/>
      <c r="BN278" s="263">
        <f t="shared" ref="BN278" si="5645">ROUND(BM278*$I278,2)</f>
        <v>0</v>
      </c>
      <c r="BO278" s="267"/>
      <c r="BP278" s="263">
        <f t="shared" ref="BP278" si="5646">ROUND(BO278*$I278,2)</f>
        <v>0</v>
      </c>
      <c r="BQ278" s="391">
        <v>0.1</v>
      </c>
      <c r="BR278" s="263">
        <f t="shared" ref="BR278" si="5647">ROUND(BQ278*$I278,2)</f>
        <v>13731.8</v>
      </c>
      <c r="BS278" s="391">
        <v>0.1</v>
      </c>
      <c r="BT278" s="263">
        <f t="shared" ref="BT278" si="5648">ROUND(BS278*$I278,2)</f>
        <v>13731.8</v>
      </c>
      <c r="BU278" s="268"/>
      <c r="BV278" s="263">
        <f t="shared" ref="BV278" si="5649">ROUND(BU278*$I278,2)</f>
        <v>0</v>
      </c>
      <c r="BW278" s="268"/>
      <c r="BX278" s="263">
        <f t="shared" ref="BX278" si="5650">ROUND(BW278*$I278,2)</f>
        <v>0</v>
      </c>
      <c r="BY278" s="268"/>
      <c r="BZ278" s="263">
        <f t="shared" ref="BZ278" si="5651">ROUND(BY278*$I278,2)</f>
        <v>0</v>
      </c>
      <c r="CA278" s="505">
        <f t="shared" si="4839"/>
        <v>1</v>
      </c>
      <c r="CB278" s="504">
        <f t="shared" si="4840"/>
        <v>137317.96</v>
      </c>
      <c r="CC278" s="171">
        <f t="shared" si="4841"/>
        <v>1.0000000009313226E-2</v>
      </c>
    </row>
    <row r="279" spans="1:81" ht="26.4">
      <c r="A279" s="279" t="s">
        <v>1144</v>
      </c>
      <c r="B279" s="280" t="s">
        <v>162</v>
      </c>
      <c r="C279" s="281"/>
      <c r="D279" s="279">
        <v>84647</v>
      </c>
      <c r="E279" s="392" t="s">
        <v>816</v>
      </c>
      <c r="F279" s="281" t="s">
        <v>186</v>
      </c>
      <c r="G279" s="313">
        <v>2921.72</v>
      </c>
      <c r="H279" s="318">
        <v>94.25</v>
      </c>
      <c r="I279" s="284">
        <v>275372.11</v>
      </c>
      <c r="J279" s="275">
        <f t="shared" si="5426"/>
        <v>3.5386855772047178E-3</v>
      </c>
      <c r="K279" s="262"/>
      <c r="L279" s="263">
        <f t="shared" si="5427"/>
        <v>0</v>
      </c>
      <c r="M279" s="262"/>
      <c r="N279" s="263">
        <f t="shared" si="5427"/>
        <v>0</v>
      </c>
      <c r="O279" s="262"/>
      <c r="P279" s="263">
        <f t="shared" ref="P279" si="5652">ROUND(O279*$I279,2)</f>
        <v>0</v>
      </c>
      <c r="Q279" s="262"/>
      <c r="R279" s="263">
        <f t="shared" ref="R279" si="5653">ROUND(Q279*$I279,2)</f>
        <v>0</v>
      </c>
      <c r="S279" s="262"/>
      <c r="T279" s="263">
        <f t="shared" ref="T279" si="5654">ROUND(S279*$I279,2)</f>
        <v>0</v>
      </c>
      <c r="U279" s="262"/>
      <c r="V279" s="263">
        <f t="shared" ref="V279" si="5655">ROUND(U279*$I279,2)</f>
        <v>0</v>
      </c>
      <c r="W279" s="264"/>
      <c r="X279" s="263">
        <f t="shared" ref="X279" si="5656">ROUND(W279*$I279,2)</f>
        <v>0</v>
      </c>
      <c r="Y279" s="264"/>
      <c r="Z279" s="263">
        <f t="shared" ref="Z279" si="5657">ROUND(Y279*$I279,2)</f>
        <v>0</v>
      </c>
      <c r="AA279" s="265"/>
      <c r="AB279" s="263">
        <f t="shared" ref="AB279" si="5658">ROUND(AA279*$I279,2)</f>
        <v>0</v>
      </c>
      <c r="AC279" s="265"/>
      <c r="AD279" s="263">
        <f t="shared" ref="AD279" si="5659">ROUND(AC279*$I279,2)</f>
        <v>0</v>
      </c>
      <c r="AE279" s="265"/>
      <c r="AF279" s="263">
        <f t="shared" ref="AF279" si="5660">ROUND(AE279*$I279,2)</f>
        <v>0</v>
      </c>
      <c r="AG279" s="266"/>
      <c r="AH279" s="263">
        <f t="shared" ref="AH279" si="5661">ROUND(AG279*$I279,2)</f>
        <v>0</v>
      </c>
      <c r="AI279" s="265"/>
      <c r="AJ279" s="263">
        <f t="shared" ref="AJ279" si="5662">ROUND(AI279*$I279,2)</f>
        <v>0</v>
      </c>
      <c r="AK279" s="265"/>
      <c r="AL279" s="263">
        <f t="shared" ref="AL279" si="5663">ROUND(AK279*$I279,2)</f>
        <v>0</v>
      </c>
      <c r="AM279" s="265"/>
      <c r="AN279" s="263">
        <f t="shared" ref="AN279" si="5664">ROUND(AM279*$I279,2)</f>
        <v>0</v>
      </c>
      <c r="AO279" s="265"/>
      <c r="AP279" s="263">
        <f t="shared" ref="AP279" si="5665">ROUND(AO279*$I279,2)</f>
        <v>0</v>
      </c>
      <c r="AQ279" s="265"/>
      <c r="AR279" s="263">
        <f t="shared" ref="AR279" si="5666">ROUND(AQ279*$I279,2)</f>
        <v>0</v>
      </c>
      <c r="AS279" s="265"/>
      <c r="AT279" s="263">
        <f t="shared" ref="AT279" si="5667">ROUND(AS279*$I279,2)</f>
        <v>0</v>
      </c>
      <c r="AU279" s="265"/>
      <c r="AV279" s="263">
        <f t="shared" ref="AV279" si="5668">ROUND(AU279*$I279,2)</f>
        <v>0</v>
      </c>
      <c r="AW279" s="265"/>
      <c r="AX279" s="263">
        <f t="shared" ref="AX279" si="5669">ROUND(AW279*$I279,2)</f>
        <v>0</v>
      </c>
      <c r="AY279" s="265"/>
      <c r="AZ279" s="263">
        <f t="shared" ref="AZ279" si="5670">ROUND(AY279*$I279,2)</f>
        <v>0</v>
      </c>
      <c r="BA279" s="265"/>
      <c r="BB279" s="263">
        <f t="shared" ref="BB279" si="5671">ROUND(BA279*$I279,2)</f>
        <v>0</v>
      </c>
      <c r="BC279" s="383">
        <v>0.2</v>
      </c>
      <c r="BD279" s="263">
        <f t="shared" ref="BD279" si="5672">ROUND(BC279*$I279,2)</f>
        <v>55074.42</v>
      </c>
      <c r="BE279" s="264">
        <v>0.2</v>
      </c>
      <c r="BF279" s="263">
        <f t="shared" ref="BF279" si="5673">ROUND(BE279*$I279,2)</f>
        <v>55074.42</v>
      </c>
      <c r="BG279" s="383">
        <v>0.2</v>
      </c>
      <c r="BH279" s="263">
        <f t="shared" ref="BH279" si="5674">ROUND(BG279*$I279,2)</f>
        <v>55074.42</v>
      </c>
      <c r="BI279" s="264">
        <v>0.2</v>
      </c>
      <c r="BJ279" s="263">
        <f t="shared" ref="BJ279" si="5675">ROUND(BI279*$I279,2)</f>
        <v>55074.42</v>
      </c>
      <c r="BK279" s="267"/>
      <c r="BL279" s="263">
        <f t="shared" ref="BL279" si="5676">ROUND(BK279*$I279,2)</f>
        <v>0</v>
      </c>
      <c r="BM279" s="267"/>
      <c r="BN279" s="263">
        <f t="shared" ref="BN279" si="5677">ROUND(BM279*$I279,2)</f>
        <v>0</v>
      </c>
      <c r="BO279" s="267"/>
      <c r="BP279" s="263">
        <f t="shared" ref="BP279" si="5678">ROUND(BO279*$I279,2)</f>
        <v>0</v>
      </c>
      <c r="BQ279" s="391">
        <v>0.1</v>
      </c>
      <c r="BR279" s="263">
        <f t="shared" ref="BR279" si="5679">ROUND(BQ279*$I279,2)</f>
        <v>27537.21</v>
      </c>
      <c r="BS279" s="391">
        <v>0.1</v>
      </c>
      <c r="BT279" s="263">
        <f t="shared" ref="BT279" si="5680">ROUND(BS279*$I279,2)</f>
        <v>27537.21</v>
      </c>
      <c r="BU279" s="268"/>
      <c r="BV279" s="263">
        <f t="shared" ref="BV279" si="5681">ROUND(BU279*$I279,2)</f>
        <v>0</v>
      </c>
      <c r="BW279" s="268"/>
      <c r="BX279" s="263">
        <f t="shared" ref="BX279" si="5682">ROUND(BW279*$I279,2)</f>
        <v>0</v>
      </c>
      <c r="BY279" s="268"/>
      <c r="BZ279" s="263">
        <f t="shared" ref="BZ279" si="5683">ROUND(BY279*$I279,2)</f>
        <v>0</v>
      </c>
      <c r="CA279" s="505">
        <f t="shared" si="4839"/>
        <v>1</v>
      </c>
      <c r="CB279" s="504">
        <f t="shared" si="4840"/>
        <v>275372.09999999998</v>
      </c>
      <c r="CC279" s="171">
        <f t="shared" si="4841"/>
        <v>1.0000000009313226E-2</v>
      </c>
    </row>
    <row r="280" spans="1:81" ht="39.6">
      <c r="A280" s="279" t="s">
        <v>1145</v>
      </c>
      <c r="B280" s="280" t="s">
        <v>162</v>
      </c>
      <c r="C280" s="281"/>
      <c r="D280" s="281">
        <v>79467</v>
      </c>
      <c r="E280" s="286" t="s">
        <v>379</v>
      </c>
      <c r="F280" s="281" t="s">
        <v>297</v>
      </c>
      <c r="G280" s="344">
        <v>1902.7</v>
      </c>
      <c r="H280" s="344">
        <v>10.45</v>
      </c>
      <c r="I280" s="284">
        <v>19883.22</v>
      </c>
      <c r="J280" s="275">
        <f t="shared" si="5426"/>
        <v>2.5551049393632638E-4</v>
      </c>
      <c r="K280" s="262"/>
      <c r="L280" s="263">
        <f t="shared" si="5427"/>
        <v>0</v>
      </c>
      <c r="M280" s="262"/>
      <c r="N280" s="263">
        <f t="shared" si="5427"/>
        <v>0</v>
      </c>
      <c r="O280" s="262"/>
      <c r="P280" s="263">
        <f t="shared" ref="P280" si="5684">ROUND(O280*$I280,2)</f>
        <v>0</v>
      </c>
      <c r="Q280" s="262"/>
      <c r="R280" s="263">
        <f t="shared" ref="R280" si="5685">ROUND(Q280*$I280,2)</f>
        <v>0</v>
      </c>
      <c r="S280" s="262"/>
      <c r="T280" s="263">
        <f t="shared" ref="T280" si="5686">ROUND(S280*$I280,2)</f>
        <v>0</v>
      </c>
      <c r="U280" s="262"/>
      <c r="V280" s="263">
        <f t="shared" ref="V280" si="5687">ROUND(U280*$I280,2)</f>
        <v>0</v>
      </c>
      <c r="W280" s="264"/>
      <c r="X280" s="263">
        <f t="shared" ref="X280" si="5688">ROUND(W280*$I280,2)</f>
        <v>0</v>
      </c>
      <c r="Y280" s="264"/>
      <c r="Z280" s="263">
        <f t="shared" ref="Z280" si="5689">ROUND(Y280*$I280,2)</f>
        <v>0</v>
      </c>
      <c r="AA280" s="265"/>
      <c r="AB280" s="263">
        <f t="shared" ref="AB280" si="5690">ROUND(AA280*$I280,2)</f>
        <v>0</v>
      </c>
      <c r="AC280" s="265"/>
      <c r="AD280" s="263">
        <f t="shared" ref="AD280" si="5691">ROUND(AC280*$I280,2)</f>
        <v>0</v>
      </c>
      <c r="AE280" s="265"/>
      <c r="AF280" s="263">
        <f t="shared" ref="AF280" si="5692">ROUND(AE280*$I280,2)</f>
        <v>0</v>
      </c>
      <c r="AG280" s="266"/>
      <c r="AH280" s="263">
        <f t="shared" ref="AH280" si="5693">ROUND(AG280*$I280,2)</f>
        <v>0</v>
      </c>
      <c r="AI280" s="265"/>
      <c r="AJ280" s="263">
        <f t="shared" ref="AJ280" si="5694">ROUND(AI280*$I280,2)</f>
        <v>0</v>
      </c>
      <c r="AK280" s="265"/>
      <c r="AL280" s="263">
        <f t="shared" ref="AL280" si="5695">ROUND(AK280*$I280,2)</f>
        <v>0</v>
      </c>
      <c r="AM280" s="265"/>
      <c r="AN280" s="263">
        <f t="shared" ref="AN280" si="5696">ROUND(AM280*$I280,2)</f>
        <v>0</v>
      </c>
      <c r="AO280" s="265"/>
      <c r="AP280" s="263">
        <f t="shared" ref="AP280" si="5697">ROUND(AO280*$I280,2)</f>
        <v>0</v>
      </c>
      <c r="AQ280" s="265"/>
      <c r="AR280" s="263">
        <f t="shared" ref="AR280" si="5698">ROUND(AQ280*$I280,2)</f>
        <v>0</v>
      </c>
      <c r="AS280" s="265"/>
      <c r="AT280" s="263">
        <f t="shared" ref="AT280" si="5699">ROUND(AS280*$I280,2)</f>
        <v>0</v>
      </c>
      <c r="AU280" s="265"/>
      <c r="AV280" s="263">
        <f t="shared" ref="AV280" si="5700">ROUND(AU280*$I280,2)</f>
        <v>0</v>
      </c>
      <c r="AW280" s="265"/>
      <c r="AX280" s="263">
        <f t="shared" ref="AX280" si="5701">ROUND(AW280*$I280,2)</f>
        <v>0</v>
      </c>
      <c r="AY280" s="265"/>
      <c r="AZ280" s="263">
        <f t="shared" ref="AZ280" si="5702">ROUND(AY280*$I280,2)</f>
        <v>0</v>
      </c>
      <c r="BA280" s="265"/>
      <c r="BB280" s="263">
        <f t="shared" ref="BB280" si="5703">ROUND(BA280*$I280,2)</f>
        <v>0</v>
      </c>
      <c r="BC280" s="265"/>
      <c r="BD280" s="263">
        <f t="shared" ref="BD280" si="5704">ROUND(BC280*$I280,2)</f>
        <v>0</v>
      </c>
      <c r="BE280" s="264"/>
      <c r="BF280" s="263">
        <f t="shared" ref="BF280" si="5705">ROUND(BE280*$I280,2)</f>
        <v>0</v>
      </c>
      <c r="BG280" s="265"/>
      <c r="BH280" s="263">
        <f t="shared" ref="BH280" si="5706">ROUND(BG280*$I280,2)</f>
        <v>0</v>
      </c>
      <c r="BI280" s="264">
        <v>1</v>
      </c>
      <c r="BJ280" s="263">
        <f t="shared" ref="BJ280" si="5707">ROUND(BI280*$I280,2)</f>
        <v>19883.22</v>
      </c>
      <c r="BK280" s="267"/>
      <c r="BL280" s="263">
        <f t="shared" ref="BL280" si="5708">ROUND(BK280*$I280,2)</f>
        <v>0</v>
      </c>
      <c r="BM280" s="267"/>
      <c r="BN280" s="263">
        <f t="shared" ref="BN280" si="5709">ROUND(BM280*$I280,2)</f>
        <v>0</v>
      </c>
      <c r="BO280" s="267"/>
      <c r="BP280" s="263">
        <f t="shared" ref="BP280" si="5710">ROUND(BO280*$I280,2)</f>
        <v>0</v>
      </c>
      <c r="BQ280" s="267"/>
      <c r="BR280" s="263">
        <f t="shared" ref="BR280" si="5711">ROUND(BQ280*$I280,2)</f>
        <v>0</v>
      </c>
      <c r="BS280" s="267"/>
      <c r="BT280" s="263">
        <f t="shared" ref="BT280" si="5712">ROUND(BS280*$I280,2)</f>
        <v>0</v>
      </c>
      <c r="BU280" s="268"/>
      <c r="BV280" s="263">
        <f t="shared" ref="BV280" si="5713">ROUND(BU280*$I280,2)</f>
        <v>0</v>
      </c>
      <c r="BW280" s="268"/>
      <c r="BX280" s="263">
        <f t="shared" ref="BX280" si="5714">ROUND(BW280*$I280,2)</f>
        <v>0</v>
      </c>
      <c r="BY280" s="268"/>
      <c r="BZ280" s="263">
        <f t="shared" ref="BZ280" si="5715">ROUND(BY280*$I280,2)</f>
        <v>0</v>
      </c>
      <c r="CA280" s="505">
        <f t="shared" si="4839"/>
        <v>1</v>
      </c>
      <c r="CB280" s="504">
        <f t="shared" si="4840"/>
        <v>19883.22</v>
      </c>
      <c r="CC280" s="171">
        <f t="shared" si="4841"/>
        <v>0</v>
      </c>
    </row>
    <row r="281" spans="1:81" s="187" customFormat="1" ht="15.6" customHeight="1">
      <c r="A281" s="295"/>
      <c r="B281" s="296"/>
      <c r="C281" s="297"/>
      <c r="D281" s="297"/>
      <c r="E281" s="295" t="s">
        <v>380</v>
      </c>
      <c r="F281" s="297"/>
      <c r="G281" s="297"/>
      <c r="H281" s="298"/>
      <c r="I281" s="299">
        <f>SUBTOTAL(109,I272:I280)</f>
        <v>1427896.5000000002</v>
      </c>
      <c r="J281" s="320"/>
      <c r="K281" s="301">
        <f>+L281/$I281</f>
        <v>0</v>
      </c>
      <c r="L281" s="299">
        <f>SUBTOTAL(109,L272:L280)</f>
        <v>0</v>
      </c>
      <c r="M281" s="301">
        <f t="shared" ref="M281" si="5716">+N281/$I281</f>
        <v>0</v>
      </c>
      <c r="N281" s="299">
        <f t="shared" ref="N281" si="5717">SUBTOTAL(109,N272:N280)</f>
        <v>0</v>
      </c>
      <c r="O281" s="301">
        <f t="shared" ref="O281" si="5718">+P281/$I281</f>
        <v>0</v>
      </c>
      <c r="P281" s="299">
        <f t="shared" ref="P281" si="5719">SUBTOTAL(109,P272:P280)</f>
        <v>0</v>
      </c>
      <c r="Q281" s="301">
        <f t="shared" ref="Q281" si="5720">+R281/$I281</f>
        <v>0</v>
      </c>
      <c r="R281" s="299">
        <f t="shared" ref="R281" si="5721">SUBTOTAL(109,R272:R280)</f>
        <v>0</v>
      </c>
      <c r="S281" s="301">
        <f t="shared" ref="S281" si="5722">+T281/$I281</f>
        <v>0</v>
      </c>
      <c r="T281" s="299">
        <f t="shared" ref="T281" si="5723">SUBTOTAL(109,T272:T280)</f>
        <v>0</v>
      </c>
      <c r="U281" s="301">
        <f t="shared" ref="U281" si="5724">+V281/$I281</f>
        <v>0</v>
      </c>
      <c r="V281" s="299">
        <f t="shared" ref="V281" si="5725">SUBTOTAL(109,V272:V280)</f>
        <v>0</v>
      </c>
      <c r="W281" s="301">
        <f t="shared" ref="W281" si="5726">+X281/$I281</f>
        <v>0</v>
      </c>
      <c r="X281" s="299">
        <f t="shared" ref="X281" si="5727">SUBTOTAL(109,X272:X280)</f>
        <v>0</v>
      </c>
      <c r="Y281" s="301">
        <f t="shared" ref="Y281" si="5728">+Z281/$I281</f>
        <v>0</v>
      </c>
      <c r="Z281" s="299">
        <f t="shared" ref="Z281" si="5729">SUBTOTAL(109,Z272:Z280)</f>
        <v>0</v>
      </c>
      <c r="AA281" s="301">
        <f t="shared" ref="AA281" si="5730">+AB281/$I281</f>
        <v>0</v>
      </c>
      <c r="AB281" s="299">
        <f t="shared" ref="AB281" si="5731">SUBTOTAL(109,AB272:AB280)</f>
        <v>0</v>
      </c>
      <c r="AC281" s="301">
        <f t="shared" ref="AC281" si="5732">+AD281/$I281</f>
        <v>0</v>
      </c>
      <c r="AD281" s="299">
        <f t="shared" ref="AD281" si="5733">SUBTOTAL(109,AD272:AD280)</f>
        <v>0</v>
      </c>
      <c r="AE281" s="301">
        <f t="shared" ref="AE281" si="5734">+AF281/$I281</f>
        <v>0</v>
      </c>
      <c r="AF281" s="299">
        <f t="shared" ref="AF281" si="5735">SUBTOTAL(109,AF272:AF280)</f>
        <v>0</v>
      </c>
      <c r="AG281" s="301">
        <f t="shared" ref="AG281" si="5736">+AH281/$I281</f>
        <v>0</v>
      </c>
      <c r="AH281" s="299">
        <f t="shared" ref="AH281" si="5737">SUBTOTAL(109,AH272:AH280)</f>
        <v>0</v>
      </c>
      <c r="AI281" s="301">
        <f t="shared" ref="AI281" si="5738">+AJ281/$I281</f>
        <v>0</v>
      </c>
      <c r="AJ281" s="299">
        <f t="shared" ref="AJ281" si="5739">SUBTOTAL(109,AJ272:AJ280)</f>
        <v>0</v>
      </c>
      <c r="AK281" s="301">
        <f t="shared" ref="AK281" si="5740">+AL281/$I281</f>
        <v>0</v>
      </c>
      <c r="AL281" s="299">
        <f t="shared" ref="AL281" si="5741">SUBTOTAL(109,AL272:AL280)</f>
        <v>0</v>
      </c>
      <c r="AM281" s="301">
        <f t="shared" ref="AM281" si="5742">+AN281/$I281</f>
        <v>0</v>
      </c>
      <c r="AN281" s="299">
        <f t="shared" ref="AN281" si="5743">SUBTOTAL(109,AN272:AN280)</f>
        <v>0</v>
      </c>
      <c r="AO281" s="301">
        <f t="shared" ref="AO281" si="5744">+AP281/$I281</f>
        <v>0</v>
      </c>
      <c r="AP281" s="299">
        <f t="shared" ref="AP281" si="5745">SUBTOTAL(109,AP272:AP280)</f>
        <v>0</v>
      </c>
      <c r="AQ281" s="301">
        <f t="shared" ref="AQ281" si="5746">+AR281/$I281</f>
        <v>0</v>
      </c>
      <c r="AR281" s="299">
        <f t="shared" ref="AR281" si="5747">SUBTOTAL(109,AR272:AR280)</f>
        <v>0</v>
      </c>
      <c r="AS281" s="301">
        <f t="shared" ref="AS281" si="5748">+AT281/$I281</f>
        <v>0</v>
      </c>
      <c r="AT281" s="299">
        <f t="shared" ref="AT281" si="5749">SUBTOTAL(109,AT272:AT280)</f>
        <v>0</v>
      </c>
      <c r="AU281" s="301">
        <f t="shared" ref="AU281" si="5750">+AV281/$I281</f>
        <v>0</v>
      </c>
      <c r="AV281" s="299">
        <f t="shared" ref="AV281" si="5751">SUBTOTAL(109,AV272:AV280)</f>
        <v>0</v>
      </c>
      <c r="AW281" s="301">
        <f t="shared" ref="AW281" si="5752">+AX281/$I281</f>
        <v>0</v>
      </c>
      <c r="AX281" s="299">
        <f t="shared" ref="AX281" si="5753">SUBTOTAL(109,AX272:AX280)</f>
        <v>0</v>
      </c>
      <c r="AY281" s="301">
        <f t="shared" ref="AY281" si="5754">+AZ281/$I281</f>
        <v>0</v>
      </c>
      <c r="AZ281" s="299">
        <f t="shared" ref="AZ281" si="5755">SUBTOTAL(109,AZ272:AZ280)</f>
        <v>0</v>
      </c>
      <c r="BA281" s="301">
        <f t="shared" ref="BA281" si="5756">+BB281/$I281</f>
        <v>0</v>
      </c>
      <c r="BB281" s="299">
        <f t="shared" ref="BB281" si="5757">SUBTOTAL(109,BB272:BB280)</f>
        <v>0</v>
      </c>
      <c r="BC281" s="301">
        <f t="shared" ref="BC281" si="5758">+BD281/$I281</f>
        <v>0.19721502924056469</v>
      </c>
      <c r="BD281" s="299">
        <f t="shared" ref="BD281" si="5759">SUBTOTAL(109,BD272:BD280)</f>
        <v>281602.65000000002</v>
      </c>
      <c r="BE281" s="301">
        <f t="shared" ref="BE281" si="5760">+BF281/$I281</f>
        <v>0.19721502924056469</v>
      </c>
      <c r="BF281" s="299">
        <f t="shared" ref="BF281" si="5761">SUBTOTAL(109,BF272:BF280)</f>
        <v>281602.65000000002</v>
      </c>
      <c r="BG281" s="301">
        <f t="shared" ref="BG281" si="5762">+BH281/$I281</f>
        <v>0.19721502924056469</v>
      </c>
      <c r="BH281" s="299">
        <f t="shared" ref="BH281" si="5763">SUBTOTAL(109,BH272:BH280)</f>
        <v>281602.65000000002</v>
      </c>
      <c r="BI281" s="301">
        <f t="shared" ref="BI281" si="5764">+BJ281/$I281</f>
        <v>0.21113986202781501</v>
      </c>
      <c r="BJ281" s="299">
        <f t="shared" ref="BJ281" si="5765">SUBTOTAL(109,BJ272:BJ280)</f>
        <v>301485.87</v>
      </c>
      <c r="BK281" s="301">
        <f t="shared" ref="BK281" si="5766">+BL281/$I281</f>
        <v>0</v>
      </c>
      <c r="BL281" s="299">
        <f t="shared" ref="BL281" si="5767">SUBTOTAL(109,BL272:BL280)</f>
        <v>0</v>
      </c>
      <c r="BM281" s="301">
        <f t="shared" ref="BM281" si="5768">+BN281/$I281</f>
        <v>0</v>
      </c>
      <c r="BN281" s="299">
        <f t="shared" ref="BN281" si="5769">SUBTOTAL(109,BN272:BN280)</f>
        <v>0</v>
      </c>
      <c r="BO281" s="301">
        <f t="shared" ref="BO281" si="5770">+BP281/$I281</f>
        <v>0</v>
      </c>
      <c r="BP281" s="299">
        <f t="shared" ref="BP281" si="5771">SUBTOTAL(109,BP272:BP280)</f>
        <v>0</v>
      </c>
      <c r="BQ281" s="301">
        <f t="shared" ref="BQ281" si="5772">+BR281/$I281</f>
        <v>9.8607511118627991E-2</v>
      </c>
      <c r="BR281" s="299">
        <f t="shared" ref="BR281" si="5773">SUBTOTAL(109,BR272:BR280)</f>
        <v>140801.32</v>
      </c>
      <c r="BS281" s="301">
        <f t="shared" ref="BS281" si="5774">+BT281/$I281</f>
        <v>9.8607511118627991E-2</v>
      </c>
      <c r="BT281" s="299">
        <f t="shared" ref="BT281" si="5775">SUBTOTAL(109,BT272:BT280)</f>
        <v>140801.32</v>
      </c>
      <c r="BU281" s="301">
        <f t="shared" ref="BU281" si="5776">+BV281/$I281</f>
        <v>0</v>
      </c>
      <c r="BV281" s="299">
        <f t="shared" ref="BV281" si="5777">SUBTOTAL(109,BV272:BV280)</f>
        <v>0</v>
      </c>
      <c r="BW281" s="301">
        <f t="shared" ref="BW281" si="5778">+BX281/$I281</f>
        <v>0</v>
      </c>
      <c r="BX281" s="299">
        <f t="shared" ref="BX281" si="5779">SUBTOTAL(109,BX272:BX280)</f>
        <v>0</v>
      </c>
      <c r="BY281" s="301">
        <f t="shared" ref="BY281" si="5780">+BZ281/$I281</f>
        <v>0</v>
      </c>
      <c r="BZ281" s="299">
        <f t="shared" ref="BZ281" si="5781">SUBTOTAL(109,BZ272:BZ280)</f>
        <v>0</v>
      </c>
      <c r="CA281" s="235">
        <f>+CB281/I281</f>
        <v>0.99999997198676482</v>
      </c>
      <c r="CB281" s="234">
        <f>SUBTOTAL(109,CB272:CB280)</f>
        <v>1427896.4599999997</v>
      </c>
      <c r="CC281" s="188">
        <f t="shared" si="4841"/>
        <v>4.000000050291419E-2</v>
      </c>
    </row>
    <row r="282" spans="1:81" s="185" customFormat="1" ht="16.2" customHeight="1" thickBot="1">
      <c r="A282" s="395"/>
      <c r="B282" s="396"/>
      <c r="C282" s="397"/>
      <c r="D282" s="397"/>
      <c r="E282" s="395" t="s">
        <v>381</v>
      </c>
      <c r="F282" s="397"/>
      <c r="G282" s="397"/>
      <c r="H282" s="398"/>
      <c r="I282" s="356">
        <f>SUBTOTAL(109,I240:I281)</f>
        <v>6604608.0100000007</v>
      </c>
      <c r="J282" s="357"/>
      <c r="K282" s="358">
        <f>+L282/$I282</f>
        <v>0</v>
      </c>
      <c r="L282" s="356">
        <f>SUBTOTAL(109,L240:L281)</f>
        <v>0</v>
      </c>
      <c r="M282" s="358">
        <f t="shared" ref="M282" si="5782">+N282/$I282</f>
        <v>0</v>
      </c>
      <c r="N282" s="356">
        <f t="shared" ref="N282" si="5783">SUBTOTAL(109,N240:N281)</f>
        <v>0</v>
      </c>
      <c r="O282" s="358">
        <f t="shared" ref="O282" si="5784">+P282/$I282</f>
        <v>0</v>
      </c>
      <c r="P282" s="356">
        <f t="shared" ref="P282" si="5785">SUBTOTAL(109,P240:P281)</f>
        <v>0</v>
      </c>
      <c r="Q282" s="358">
        <f t="shared" ref="Q282" si="5786">+R282/$I282</f>
        <v>0</v>
      </c>
      <c r="R282" s="356">
        <f t="shared" ref="R282" si="5787">SUBTOTAL(109,R240:R281)</f>
        <v>0</v>
      </c>
      <c r="S282" s="358">
        <f t="shared" ref="S282" si="5788">+T282/$I282</f>
        <v>0</v>
      </c>
      <c r="T282" s="356">
        <f t="shared" ref="T282" si="5789">SUBTOTAL(109,T240:T281)</f>
        <v>0</v>
      </c>
      <c r="U282" s="358">
        <f t="shared" ref="U282" si="5790">+V282/$I282</f>
        <v>0</v>
      </c>
      <c r="V282" s="356">
        <f t="shared" ref="V282" si="5791">SUBTOTAL(109,V240:V281)</f>
        <v>0</v>
      </c>
      <c r="W282" s="358">
        <f t="shared" ref="W282" si="5792">+X282/$I282</f>
        <v>0</v>
      </c>
      <c r="X282" s="356">
        <f t="shared" ref="X282" si="5793">SUBTOTAL(109,X240:X281)</f>
        <v>0</v>
      </c>
      <c r="Y282" s="358">
        <f t="shared" ref="Y282" si="5794">+Z282/$I282</f>
        <v>0</v>
      </c>
      <c r="Z282" s="356">
        <f t="shared" ref="Z282" si="5795">SUBTOTAL(109,Z240:Z281)</f>
        <v>0</v>
      </c>
      <c r="AA282" s="358">
        <f t="shared" ref="AA282" si="5796">+AB282/$I282</f>
        <v>0</v>
      </c>
      <c r="AB282" s="356">
        <f t="shared" ref="AB282" si="5797">SUBTOTAL(109,AB240:AB281)</f>
        <v>0</v>
      </c>
      <c r="AC282" s="358">
        <f t="shared" ref="AC282" si="5798">+AD282/$I282</f>
        <v>0</v>
      </c>
      <c r="AD282" s="356">
        <f t="shared" ref="AD282" si="5799">SUBTOTAL(109,AD240:AD281)</f>
        <v>0</v>
      </c>
      <c r="AE282" s="358">
        <f t="shared" ref="AE282" si="5800">+AF282/$I282</f>
        <v>0</v>
      </c>
      <c r="AF282" s="356">
        <f t="shared" ref="AF282" si="5801">SUBTOTAL(109,AF240:AF281)</f>
        <v>0</v>
      </c>
      <c r="AG282" s="358">
        <f t="shared" ref="AG282" si="5802">+AH282/$I282</f>
        <v>0</v>
      </c>
      <c r="AH282" s="356">
        <f t="shared" ref="AH282" si="5803">SUBTOTAL(109,AH240:AH281)</f>
        <v>0</v>
      </c>
      <c r="AI282" s="358">
        <f t="shared" ref="AI282" si="5804">+AJ282/$I282</f>
        <v>1.9858612320581913E-2</v>
      </c>
      <c r="AJ282" s="356">
        <f t="shared" ref="AJ282" si="5805">SUBTOTAL(109,AJ240:AJ281)</f>
        <v>131158.35</v>
      </c>
      <c r="AK282" s="358">
        <f t="shared" ref="AK282" si="5806">+AL282/$I282</f>
        <v>1.9858612320581913E-2</v>
      </c>
      <c r="AL282" s="356">
        <f t="shared" ref="AL282" si="5807">SUBTOTAL(109,AL240:AL281)</f>
        <v>131158.35</v>
      </c>
      <c r="AM282" s="358">
        <f t="shared" ref="AM282" si="5808">+AN282/$I282</f>
        <v>3.6302219546864523E-2</v>
      </c>
      <c r="AN282" s="356">
        <f t="shared" ref="AN282" si="5809">SUBTOTAL(109,AN240:AN281)</f>
        <v>239761.93000000002</v>
      </c>
      <c r="AO282" s="358">
        <f t="shared" ref="AO282" si="5810">+AP282/$I282</f>
        <v>3.6302219546864523E-2</v>
      </c>
      <c r="AP282" s="356">
        <f t="shared" ref="AP282" si="5811">SUBTOTAL(109,AP240:AP281)</f>
        <v>239761.93000000002</v>
      </c>
      <c r="AQ282" s="358">
        <f t="shared" ref="AQ282" si="5812">+AR282/$I282</f>
        <v>3.6302219546864523E-2</v>
      </c>
      <c r="AR282" s="356">
        <f t="shared" ref="AR282" si="5813">SUBTOTAL(109,AR240:AR281)</f>
        <v>239761.93000000002</v>
      </c>
      <c r="AS282" s="358">
        <f t="shared" ref="AS282" si="5814">+AT282/$I282</f>
        <v>5.1324726537404296E-2</v>
      </c>
      <c r="AT282" s="356">
        <f t="shared" ref="AT282" si="5815">SUBTOTAL(109,AT240:AT281)</f>
        <v>338979.7</v>
      </c>
      <c r="AU282" s="358">
        <f t="shared" ref="AU282" si="5816">+AV282/$I282</f>
        <v>5.1324726537404296E-2</v>
      </c>
      <c r="AV282" s="356">
        <f t="shared" ref="AV282" si="5817">SUBTOTAL(109,AV240:AV281)</f>
        <v>338979.7</v>
      </c>
      <c r="AW282" s="358">
        <f t="shared" ref="AW282" si="5818">+AX282/$I282</f>
        <v>3.1466114216822376E-2</v>
      </c>
      <c r="AX282" s="356">
        <f t="shared" ref="AX282" si="5819">SUBTOTAL(109,AX240:AX281)</f>
        <v>207821.34999999998</v>
      </c>
      <c r="AY282" s="358">
        <f t="shared" ref="AY282" si="5820">+AZ282/$I282</f>
        <v>7.7565104427749373E-2</v>
      </c>
      <c r="AZ282" s="356">
        <f t="shared" ref="AZ282" si="5821">SUBTOTAL(109,AZ240:AZ281)</f>
        <v>512287.11000000004</v>
      </c>
      <c r="BA282" s="358">
        <f t="shared" ref="BA282" si="5822">+BB282/$I282</f>
        <v>6.4581095404025346E-2</v>
      </c>
      <c r="BB282" s="356">
        <f t="shared" ref="BB282" si="5823">SUBTOTAL(109,BB240:BB281)</f>
        <v>426532.82000000007</v>
      </c>
      <c r="BC282" s="358">
        <f t="shared" ref="BC282" si="5824">+BD282/$I282</f>
        <v>0.10781302371342398</v>
      </c>
      <c r="BD282" s="356">
        <f t="shared" ref="BD282" si="5825">SUBTOTAL(109,BD240:BD281)</f>
        <v>712062.76</v>
      </c>
      <c r="BE282" s="358">
        <f t="shared" ref="BE282" si="5826">+BF282/$I282</f>
        <v>0.11077916038199517</v>
      </c>
      <c r="BF282" s="356">
        <f t="shared" ref="BF282" si="5827">SUBTOTAL(109,BF240:BF281)</f>
        <v>731652.93</v>
      </c>
      <c r="BG282" s="358">
        <f t="shared" ref="BG282" si="5828">+BH282/$I282</f>
        <v>7.1788658658032911E-2</v>
      </c>
      <c r="BH282" s="356">
        <f t="shared" ref="BH282" si="5829">SUBTOTAL(109,BH240:BH281)</f>
        <v>474135.95000000007</v>
      </c>
      <c r="BI282" s="358">
        <f t="shared" ref="BI282" si="5830">+BJ282/$I282</f>
        <v>7.1169539401627555E-2</v>
      </c>
      <c r="BJ282" s="356">
        <f t="shared" ref="BJ282" si="5831">SUBTOTAL(109,BJ240:BJ281)</f>
        <v>470046.91000000003</v>
      </c>
      <c r="BK282" s="358">
        <f t="shared" ref="BK282" si="5832">+BL282/$I282</f>
        <v>1.8394021237302771E-2</v>
      </c>
      <c r="BL282" s="356">
        <f t="shared" ref="BL282" si="5833">SUBTOTAL(109,BL240:BL281)</f>
        <v>121485.3</v>
      </c>
      <c r="BM282" s="358">
        <f t="shared" ref="BM282" si="5834">+BN282/$I282</f>
        <v>3.4837628463585381E-2</v>
      </c>
      <c r="BN282" s="356">
        <f t="shared" ref="BN282" si="5835">SUBTOTAL(109,BN240:BN281)</f>
        <v>230088.88</v>
      </c>
      <c r="BO282" s="358">
        <f t="shared" ref="BO282" si="5836">+BP282/$I282</f>
        <v>5.1324726537404296E-2</v>
      </c>
      <c r="BP282" s="356">
        <f t="shared" ref="BP282" si="5837">SUBTOTAL(109,BP240:BP281)</f>
        <v>338979.7</v>
      </c>
      <c r="BQ282" s="358">
        <f t="shared" ref="BQ282" si="5838">+BR282/$I282</f>
        <v>5.4249354308008355E-2</v>
      </c>
      <c r="BR282" s="356">
        <f t="shared" ref="BR282" si="5839">SUBTOTAL(109,BR240:BR281)</f>
        <v>358295.72000000003</v>
      </c>
      <c r="BS282" s="358">
        <f t="shared" ref="BS282" si="5840">+BT282/$I282</f>
        <v>4.7467201615194729E-2</v>
      </c>
      <c r="BT282" s="356">
        <f t="shared" ref="BT282" si="5841">SUBTOTAL(109,BT240:BT281)</f>
        <v>313502.26000000007</v>
      </c>
      <c r="BU282" s="358">
        <f t="shared" ref="BU282" si="5842">+BV282/$I282</f>
        <v>0</v>
      </c>
      <c r="BV282" s="356">
        <f t="shared" ref="BV282" si="5843">SUBTOTAL(109,BV240:BV281)</f>
        <v>0</v>
      </c>
      <c r="BW282" s="358">
        <f t="shared" ref="BW282" si="5844">+BX282/$I282</f>
        <v>0</v>
      </c>
      <c r="BX282" s="356">
        <f t="shared" ref="BX282" si="5845">SUBTOTAL(109,BX240:BX281)</f>
        <v>0</v>
      </c>
      <c r="BY282" s="358">
        <f t="shared" ref="BY282" si="5846">+BZ282/$I282</f>
        <v>7.2910489051113258E-3</v>
      </c>
      <c r="BZ282" s="356">
        <f t="shared" ref="BZ282" si="5847">SUBTOTAL(109,BZ240:BZ281)</f>
        <v>48154.52</v>
      </c>
      <c r="CA282" s="506">
        <f>+CB282/I282</f>
        <v>1.0000000136268496</v>
      </c>
      <c r="CB282" s="236">
        <f>SUBTOTAL(109,CB240:CB281)</f>
        <v>6604608.1000000006</v>
      </c>
      <c r="CC282" s="186">
        <f t="shared" si="4841"/>
        <v>-8.9999999850988388E-2</v>
      </c>
    </row>
    <row r="283" spans="1:81" ht="16.2" customHeight="1" thickBot="1">
      <c r="A283" s="269">
        <v>7</v>
      </c>
      <c r="B283" s="622" t="s">
        <v>382</v>
      </c>
      <c r="C283" s="623"/>
      <c r="D283" s="623"/>
      <c r="E283" s="623"/>
      <c r="F283" s="438"/>
      <c r="G283" s="400"/>
      <c r="H283" s="400"/>
      <c r="I283" s="401"/>
      <c r="J283" s="275">
        <f>+I303/$I$467</f>
        <v>6.7221028495377477E-2</v>
      </c>
      <c r="K283" s="262"/>
      <c r="L283" s="263"/>
      <c r="M283" s="262"/>
      <c r="N283" s="263"/>
      <c r="O283" s="262"/>
      <c r="P283" s="263"/>
      <c r="Q283" s="262"/>
      <c r="R283" s="263"/>
      <c r="S283" s="262"/>
      <c r="T283" s="263"/>
      <c r="U283" s="262"/>
      <c r="V283" s="263"/>
      <c r="W283" s="264"/>
      <c r="X283" s="263"/>
      <c r="Y283" s="264"/>
      <c r="Z283" s="263"/>
      <c r="AA283" s="265"/>
      <c r="AB283" s="263"/>
      <c r="AC283" s="265"/>
      <c r="AD283" s="263"/>
      <c r="AE283" s="265"/>
      <c r="AF283" s="263"/>
      <c r="AG283" s="266"/>
      <c r="AH283" s="263"/>
      <c r="AI283" s="265"/>
      <c r="AJ283" s="263"/>
      <c r="AK283" s="265"/>
      <c r="AL283" s="263"/>
      <c r="AM283" s="265"/>
      <c r="AN283" s="263"/>
      <c r="AO283" s="265"/>
      <c r="AP283" s="263"/>
      <c r="AQ283" s="265"/>
      <c r="AR283" s="263"/>
      <c r="AS283" s="265"/>
      <c r="AT283" s="263"/>
      <c r="AU283" s="265"/>
      <c r="AV283" s="263"/>
      <c r="AW283" s="265"/>
      <c r="AX283" s="263"/>
      <c r="AY283" s="265"/>
      <c r="AZ283" s="263"/>
      <c r="BA283" s="265"/>
      <c r="BB283" s="263"/>
      <c r="BC283" s="265"/>
      <c r="BD283" s="263"/>
      <c r="BE283" s="264"/>
      <c r="BF283" s="263"/>
      <c r="BG283" s="265"/>
      <c r="BH283" s="263"/>
      <c r="BI283" s="264"/>
      <c r="BJ283" s="263"/>
      <c r="BK283" s="267"/>
      <c r="BL283" s="263"/>
      <c r="BM283" s="267"/>
      <c r="BN283" s="263"/>
      <c r="BO283" s="267"/>
      <c r="BP283" s="263"/>
      <c r="BQ283" s="267"/>
      <c r="BR283" s="263"/>
      <c r="BS283" s="267"/>
      <c r="BT283" s="263"/>
      <c r="BU283" s="268"/>
      <c r="BV283" s="263"/>
      <c r="BW283" s="268"/>
      <c r="BX283" s="263"/>
      <c r="BY283" s="268"/>
      <c r="BZ283" s="263"/>
      <c r="CA283" s="505">
        <f t="shared" si="4839"/>
        <v>0</v>
      </c>
      <c r="CB283" s="504">
        <f t="shared" si="4840"/>
        <v>0</v>
      </c>
      <c r="CC283" s="171">
        <f t="shared" si="4841"/>
        <v>0</v>
      </c>
    </row>
    <row r="284" spans="1:81" ht="15.6" customHeight="1">
      <c r="A284" s="363" t="s">
        <v>43</v>
      </c>
      <c r="B284" s="607" t="s">
        <v>383</v>
      </c>
      <c r="C284" s="608"/>
      <c r="D284" s="608"/>
      <c r="E284" s="608"/>
      <c r="F284" s="364"/>
      <c r="G284" s="364"/>
      <c r="H284" s="364"/>
      <c r="I284" s="365"/>
      <c r="J284" s="233"/>
      <c r="K284" s="262"/>
      <c r="L284" s="263"/>
      <c r="M284" s="262"/>
      <c r="N284" s="263"/>
      <c r="O284" s="262"/>
      <c r="P284" s="263"/>
      <c r="Q284" s="262"/>
      <c r="R284" s="263"/>
      <c r="S284" s="262"/>
      <c r="T284" s="263"/>
      <c r="U284" s="262"/>
      <c r="V284" s="263"/>
      <c r="W284" s="264"/>
      <c r="X284" s="263"/>
      <c r="Y284" s="264"/>
      <c r="Z284" s="263"/>
      <c r="AA284" s="265"/>
      <c r="AB284" s="263"/>
      <c r="AC284" s="265"/>
      <c r="AD284" s="263"/>
      <c r="AE284" s="265"/>
      <c r="AF284" s="263"/>
      <c r="AG284" s="266"/>
      <c r="AH284" s="263"/>
      <c r="AI284" s="265"/>
      <c r="AJ284" s="263"/>
      <c r="AK284" s="265"/>
      <c r="AL284" s="263"/>
      <c r="AM284" s="265"/>
      <c r="AN284" s="263"/>
      <c r="AO284" s="265"/>
      <c r="AP284" s="263"/>
      <c r="AQ284" s="265"/>
      <c r="AR284" s="263"/>
      <c r="AS284" s="265"/>
      <c r="AT284" s="263"/>
      <c r="AU284" s="265"/>
      <c r="AV284" s="263"/>
      <c r="AW284" s="265"/>
      <c r="AX284" s="263"/>
      <c r="AY284" s="265"/>
      <c r="AZ284" s="263"/>
      <c r="BA284" s="265"/>
      <c r="BB284" s="263"/>
      <c r="BC284" s="265"/>
      <c r="BD284" s="263"/>
      <c r="BE284" s="264"/>
      <c r="BF284" s="263"/>
      <c r="BG284" s="265"/>
      <c r="BH284" s="263"/>
      <c r="BI284" s="264"/>
      <c r="BJ284" s="263"/>
      <c r="BK284" s="267"/>
      <c r="BL284" s="263"/>
      <c r="BM284" s="267"/>
      <c r="BN284" s="263"/>
      <c r="BO284" s="267"/>
      <c r="BP284" s="263"/>
      <c r="BQ284" s="267"/>
      <c r="BR284" s="263"/>
      <c r="BS284" s="267"/>
      <c r="BT284" s="263"/>
      <c r="BU284" s="268"/>
      <c r="BV284" s="263"/>
      <c r="BW284" s="268"/>
      <c r="BX284" s="263"/>
      <c r="BY284" s="268"/>
      <c r="BZ284" s="263"/>
      <c r="CA284" s="505">
        <f t="shared" si="4839"/>
        <v>0</v>
      </c>
      <c r="CB284" s="504">
        <f t="shared" si="4840"/>
        <v>0</v>
      </c>
      <c r="CC284" s="171">
        <f t="shared" si="4841"/>
        <v>0</v>
      </c>
    </row>
    <row r="285" spans="1:81" s="118" customFormat="1" ht="28.5" customHeight="1">
      <c r="A285" s="279" t="s">
        <v>384</v>
      </c>
      <c r="B285" s="280" t="s">
        <v>162</v>
      </c>
      <c r="C285" s="281"/>
      <c r="D285" s="279">
        <v>72183</v>
      </c>
      <c r="E285" s="286" t="s">
        <v>775</v>
      </c>
      <c r="F285" s="279" t="s">
        <v>186</v>
      </c>
      <c r="G285" s="318">
        <v>8543.27</v>
      </c>
      <c r="H285" s="439">
        <v>70.17</v>
      </c>
      <c r="I285" s="284">
        <v>599481.26</v>
      </c>
      <c r="J285" s="275">
        <f t="shared" ref="J285:J297" si="5848">+I285/$I$467</f>
        <v>7.7036693678474251E-3</v>
      </c>
      <c r="K285" s="262"/>
      <c r="L285" s="263">
        <f t="shared" ref="L285:N297" si="5849">ROUND(K285*$I285,2)</f>
        <v>0</v>
      </c>
      <c r="M285" s="262"/>
      <c r="N285" s="263">
        <f t="shared" si="5849"/>
        <v>0</v>
      </c>
      <c r="O285" s="262"/>
      <c r="P285" s="263">
        <f t="shared" ref="P285" si="5850">ROUND(O285*$I285,2)</f>
        <v>0</v>
      </c>
      <c r="Q285" s="262"/>
      <c r="R285" s="263">
        <f t="shared" ref="R285" si="5851">ROUND(Q285*$I285,2)</f>
        <v>0</v>
      </c>
      <c r="S285" s="262"/>
      <c r="T285" s="263">
        <f t="shared" ref="T285" si="5852">ROUND(S285*$I285,2)</f>
        <v>0</v>
      </c>
      <c r="U285" s="262"/>
      <c r="V285" s="263">
        <f t="shared" ref="V285" si="5853">ROUND(U285*$I285,2)</f>
        <v>0</v>
      </c>
      <c r="W285" s="264"/>
      <c r="X285" s="263">
        <f t="shared" ref="X285" si="5854">ROUND(W285*$I285,2)</f>
        <v>0</v>
      </c>
      <c r="Y285" s="264"/>
      <c r="Z285" s="263">
        <f t="shared" ref="Z285" si="5855">ROUND(Y285*$I285,2)</f>
        <v>0</v>
      </c>
      <c r="AA285" s="265"/>
      <c r="AB285" s="263">
        <f t="shared" ref="AB285" si="5856">ROUND(AA285*$I285,2)</f>
        <v>0</v>
      </c>
      <c r="AC285" s="265"/>
      <c r="AD285" s="263">
        <f t="shared" ref="AD285" si="5857">ROUND(AC285*$I285,2)</f>
        <v>0</v>
      </c>
      <c r="AE285" s="265"/>
      <c r="AF285" s="263">
        <f t="shared" ref="AF285" si="5858">ROUND(AE285*$I285,2)</f>
        <v>0</v>
      </c>
      <c r="AG285" s="266"/>
      <c r="AH285" s="263">
        <f t="shared" ref="AH285" si="5859">ROUND(AG285*$I285,2)</f>
        <v>0</v>
      </c>
      <c r="AI285" s="265"/>
      <c r="AJ285" s="263">
        <f t="shared" ref="AJ285" si="5860">ROUND(AI285*$I285,2)</f>
        <v>0</v>
      </c>
      <c r="AK285" s="265"/>
      <c r="AL285" s="263">
        <f t="shared" ref="AL285" si="5861">ROUND(AK285*$I285,2)</f>
        <v>0</v>
      </c>
      <c r="AM285" s="265"/>
      <c r="AN285" s="263">
        <f t="shared" ref="AN285" si="5862">ROUND(AM285*$I285,2)</f>
        <v>0</v>
      </c>
      <c r="AO285" s="265"/>
      <c r="AP285" s="263">
        <f t="shared" ref="AP285" si="5863">ROUND(AO285*$I285,2)</f>
        <v>0</v>
      </c>
      <c r="AQ285" s="265"/>
      <c r="AR285" s="263">
        <f t="shared" ref="AR285" si="5864">ROUND(AQ285*$I285,2)</f>
        <v>0</v>
      </c>
      <c r="AS285" s="265"/>
      <c r="AT285" s="263">
        <f t="shared" ref="AT285" si="5865">ROUND(AS285*$I285,2)</f>
        <v>0</v>
      </c>
      <c r="AU285" s="383">
        <v>0.3</v>
      </c>
      <c r="AV285" s="263">
        <f t="shared" ref="AV285" si="5866">ROUND(AU285*$I285,2)</f>
        <v>179844.38</v>
      </c>
      <c r="AW285" s="383">
        <v>0.4</v>
      </c>
      <c r="AX285" s="263">
        <f t="shared" ref="AX285" si="5867">ROUND(AW285*$I285,2)</f>
        <v>239792.5</v>
      </c>
      <c r="AY285" s="383">
        <v>0.3</v>
      </c>
      <c r="AZ285" s="263">
        <f t="shared" ref="AZ285" si="5868">ROUND(AY285*$I285,2)</f>
        <v>179844.38</v>
      </c>
      <c r="BA285" s="265"/>
      <c r="BB285" s="263">
        <f t="shared" ref="BB285" si="5869">ROUND(BA285*$I285,2)</f>
        <v>0</v>
      </c>
      <c r="BC285" s="265"/>
      <c r="BD285" s="263">
        <f t="shared" ref="BD285" si="5870">ROUND(BC285*$I285,2)</f>
        <v>0</v>
      </c>
      <c r="BE285" s="264"/>
      <c r="BF285" s="263">
        <f t="shared" ref="BF285" si="5871">ROUND(BE285*$I285,2)</f>
        <v>0</v>
      </c>
      <c r="BG285" s="265"/>
      <c r="BH285" s="263">
        <f t="shared" ref="BH285" si="5872">ROUND(BG285*$I285,2)</f>
        <v>0</v>
      </c>
      <c r="BI285" s="264"/>
      <c r="BJ285" s="263">
        <f t="shared" ref="BJ285" si="5873">ROUND(BI285*$I285,2)</f>
        <v>0</v>
      </c>
      <c r="BK285" s="267"/>
      <c r="BL285" s="263">
        <f t="shared" ref="BL285" si="5874">ROUND(BK285*$I285,2)</f>
        <v>0</v>
      </c>
      <c r="BM285" s="267"/>
      <c r="BN285" s="263">
        <f t="shared" ref="BN285" si="5875">ROUND(BM285*$I285,2)</f>
        <v>0</v>
      </c>
      <c r="BO285" s="267"/>
      <c r="BP285" s="263">
        <f t="shared" ref="BP285" si="5876">ROUND(BO285*$I285,2)</f>
        <v>0</v>
      </c>
      <c r="BQ285" s="267"/>
      <c r="BR285" s="263">
        <f t="shared" ref="BR285" si="5877">ROUND(BQ285*$I285,2)</f>
        <v>0</v>
      </c>
      <c r="BS285" s="267"/>
      <c r="BT285" s="263">
        <f t="shared" ref="BT285" si="5878">ROUND(BS285*$I285,2)</f>
        <v>0</v>
      </c>
      <c r="BU285" s="268"/>
      <c r="BV285" s="263">
        <f t="shared" ref="BV285" si="5879">ROUND(BU285*$I285,2)</f>
        <v>0</v>
      </c>
      <c r="BW285" s="268"/>
      <c r="BX285" s="263">
        <f t="shared" ref="BX285" si="5880">ROUND(BW285*$I285,2)</f>
        <v>0</v>
      </c>
      <c r="BY285" s="268"/>
      <c r="BZ285" s="263">
        <f t="shared" ref="BZ285" si="5881">ROUND(BY285*$I285,2)</f>
        <v>0</v>
      </c>
      <c r="CA285" s="505">
        <f t="shared" si="4839"/>
        <v>1</v>
      </c>
      <c r="CB285" s="504">
        <f t="shared" si="4840"/>
        <v>599481.26</v>
      </c>
      <c r="CC285" s="171">
        <f t="shared" si="4841"/>
        <v>0</v>
      </c>
    </row>
    <row r="286" spans="1:81" s="118" customFormat="1" ht="39.6">
      <c r="A286" s="279" t="s">
        <v>385</v>
      </c>
      <c r="B286" s="280" t="s">
        <v>162</v>
      </c>
      <c r="C286" s="281"/>
      <c r="D286" s="279">
        <v>87620</v>
      </c>
      <c r="E286" s="286" t="s">
        <v>386</v>
      </c>
      <c r="F286" s="279" t="s">
        <v>186</v>
      </c>
      <c r="G286" s="318">
        <v>20178.509999999998</v>
      </c>
      <c r="H286" s="439">
        <v>20</v>
      </c>
      <c r="I286" s="284">
        <v>403570.2</v>
      </c>
      <c r="J286" s="275">
        <f t="shared" si="5848"/>
        <v>5.186102710727036E-3</v>
      </c>
      <c r="K286" s="262"/>
      <c r="L286" s="263">
        <f t="shared" si="5849"/>
        <v>0</v>
      </c>
      <c r="M286" s="262"/>
      <c r="N286" s="263">
        <f t="shared" si="5849"/>
        <v>0</v>
      </c>
      <c r="O286" s="262"/>
      <c r="P286" s="263">
        <f t="shared" ref="P286" si="5882">ROUND(O286*$I286,2)</f>
        <v>0</v>
      </c>
      <c r="Q286" s="262"/>
      <c r="R286" s="263">
        <f t="shared" ref="R286" si="5883">ROUND(Q286*$I286,2)</f>
        <v>0</v>
      </c>
      <c r="S286" s="262"/>
      <c r="T286" s="263">
        <f t="shared" ref="T286" si="5884">ROUND(S286*$I286,2)</f>
        <v>0</v>
      </c>
      <c r="U286" s="262"/>
      <c r="V286" s="263">
        <f t="shared" ref="V286" si="5885">ROUND(U286*$I286,2)</f>
        <v>0</v>
      </c>
      <c r="W286" s="264"/>
      <c r="X286" s="263">
        <f t="shared" ref="X286" si="5886">ROUND(W286*$I286,2)</f>
        <v>0</v>
      </c>
      <c r="Y286" s="264"/>
      <c r="Z286" s="263">
        <f t="shared" ref="Z286" si="5887">ROUND(Y286*$I286,2)</f>
        <v>0</v>
      </c>
      <c r="AA286" s="265"/>
      <c r="AB286" s="263">
        <f t="shared" ref="AB286" si="5888">ROUND(AA286*$I286,2)</f>
        <v>0</v>
      </c>
      <c r="AC286" s="265"/>
      <c r="AD286" s="263">
        <f t="shared" ref="AD286" si="5889">ROUND(AC286*$I286,2)</f>
        <v>0</v>
      </c>
      <c r="AE286" s="265"/>
      <c r="AF286" s="263">
        <f t="shared" ref="AF286" si="5890">ROUND(AE286*$I286,2)</f>
        <v>0</v>
      </c>
      <c r="AG286" s="266"/>
      <c r="AH286" s="263">
        <f t="shared" ref="AH286" si="5891">ROUND(AG286*$I286,2)</f>
        <v>0</v>
      </c>
      <c r="AI286" s="265"/>
      <c r="AJ286" s="263">
        <f t="shared" ref="AJ286" si="5892">ROUND(AI286*$I286,2)</f>
        <v>0</v>
      </c>
      <c r="AK286" s="265"/>
      <c r="AL286" s="263">
        <f t="shared" ref="AL286" si="5893">ROUND(AK286*$I286,2)</f>
        <v>0</v>
      </c>
      <c r="AM286" s="265"/>
      <c r="AN286" s="263">
        <f t="shared" ref="AN286" si="5894">ROUND(AM286*$I286,2)</f>
        <v>0</v>
      </c>
      <c r="AO286" s="265"/>
      <c r="AP286" s="263">
        <f t="shared" ref="AP286" si="5895">ROUND(AO286*$I286,2)</f>
        <v>0</v>
      </c>
      <c r="AQ286" s="383">
        <v>0.1</v>
      </c>
      <c r="AR286" s="263">
        <f t="shared" ref="AR286" si="5896">ROUND(AQ286*$I286,2)</f>
        <v>40357.019999999997</v>
      </c>
      <c r="AS286" s="383">
        <v>0.1</v>
      </c>
      <c r="AT286" s="263">
        <f t="shared" ref="AT286" si="5897">ROUND(AS286*$I286,2)</f>
        <v>40357.019999999997</v>
      </c>
      <c r="AU286" s="383">
        <v>0.1</v>
      </c>
      <c r="AV286" s="263">
        <f t="shared" ref="AV286" si="5898">ROUND(AU286*$I286,2)</f>
        <v>40357.019999999997</v>
      </c>
      <c r="AW286" s="383">
        <v>0.1</v>
      </c>
      <c r="AX286" s="263">
        <f t="shared" ref="AX286" si="5899">ROUND(AW286*$I286,2)</f>
        <v>40357.019999999997</v>
      </c>
      <c r="AY286" s="383">
        <v>0.1</v>
      </c>
      <c r="AZ286" s="263">
        <f t="shared" ref="AZ286" si="5900">ROUND(AY286*$I286,2)</f>
        <v>40357.019999999997</v>
      </c>
      <c r="BA286" s="383">
        <v>0.1</v>
      </c>
      <c r="BB286" s="263">
        <f t="shared" ref="BB286" si="5901">ROUND(BA286*$I286,2)</f>
        <v>40357.019999999997</v>
      </c>
      <c r="BC286" s="383">
        <v>0.05</v>
      </c>
      <c r="BD286" s="263">
        <f t="shared" ref="BD286" si="5902">ROUND(BC286*$I286,2)</f>
        <v>20178.509999999998</v>
      </c>
      <c r="BE286" s="383">
        <v>0.05</v>
      </c>
      <c r="BF286" s="263">
        <f t="shared" ref="BF286" si="5903">ROUND(BE286*$I286,2)</f>
        <v>20178.509999999998</v>
      </c>
      <c r="BG286" s="265"/>
      <c r="BH286" s="263">
        <f t="shared" ref="BH286" si="5904">ROUND(BG286*$I286,2)</f>
        <v>0</v>
      </c>
      <c r="BI286" s="264"/>
      <c r="BJ286" s="263">
        <f t="shared" ref="BJ286" si="5905">ROUND(BI286*$I286,2)</f>
        <v>0</v>
      </c>
      <c r="BK286" s="267"/>
      <c r="BL286" s="263">
        <f t="shared" ref="BL286" si="5906">ROUND(BK286*$I286,2)</f>
        <v>0</v>
      </c>
      <c r="BM286" s="267"/>
      <c r="BN286" s="263">
        <f t="shared" ref="BN286" si="5907">ROUND(BM286*$I286,2)</f>
        <v>0</v>
      </c>
      <c r="BO286" s="267"/>
      <c r="BP286" s="263">
        <f t="shared" ref="BP286" si="5908">ROUND(BO286*$I286,2)</f>
        <v>0</v>
      </c>
      <c r="BQ286" s="391">
        <v>0.15</v>
      </c>
      <c r="BR286" s="263">
        <f t="shared" ref="BR286" si="5909">ROUND(BQ286*$I286,2)</f>
        <v>60535.53</v>
      </c>
      <c r="BS286" s="391">
        <v>0.15</v>
      </c>
      <c r="BT286" s="263">
        <f t="shared" ref="BT286" si="5910">ROUND(BS286*$I286,2)</f>
        <v>60535.53</v>
      </c>
      <c r="BU286" s="268"/>
      <c r="BV286" s="263">
        <f t="shared" ref="BV286" si="5911">ROUND(BU286*$I286,2)</f>
        <v>0</v>
      </c>
      <c r="BW286" s="268"/>
      <c r="BX286" s="263">
        <f t="shared" ref="BX286" si="5912">ROUND(BW286*$I286,2)</f>
        <v>0</v>
      </c>
      <c r="BY286" s="268"/>
      <c r="BZ286" s="263">
        <f t="shared" ref="BZ286" si="5913">ROUND(BY286*$I286,2)</f>
        <v>0</v>
      </c>
      <c r="CA286" s="505">
        <f t="shared" si="4839"/>
        <v>0.99999999999999989</v>
      </c>
      <c r="CB286" s="504">
        <f t="shared" si="4840"/>
        <v>403570.20000000007</v>
      </c>
      <c r="CC286" s="171">
        <f t="shared" si="4841"/>
        <v>0</v>
      </c>
    </row>
    <row r="287" spans="1:81" s="118" customFormat="1" ht="79.2">
      <c r="A287" s="279" t="s">
        <v>387</v>
      </c>
      <c r="B287" s="280" t="s">
        <v>145</v>
      </c>
      <c r="C287" s="281"/>
      <c r="D287" s="279" t="s">
        <v>943</v>
      </c>
      <c r="E287" s="286" t="s">
        <v>1042</v>
      </c>
      <c r="F287" s="279" t="s">
        <v>186</v>
      </c>
      <c r="G287" s="318">
        <v>13345.33</v>
      </c>
      <c r="H287" s="439">
        <v>127.72999999999999</v>
      </c>
      <c r="I287" s="284">
        <v>1704599</v>
      </c>
      <c r="J287" s="275">
        <f t="shared" si="5848"/>
        <v>2.1905050210849548E-2</v>
      </c>
      <c r="K287" s="262"/>
      <c r="L287" s="263">
        <f t="shared" si="5849"/>
        <v>0</v>
      </c>
      <c r="M287" s="262"/>
      <c r="N287" s="263">
        <f t="shared" si="5849"/>
        <v>0</v>
      </c>
      <c r="O287" s="262"/>
      <c r="P287" s="263">
        <f t="shared" ref="P287" si="5914">ROUND(O287*$I287,2)</f>
        <v>0</v>
      </c>
      <c r="Q287" s="262"/>
      <c r="R287" s="263">
        <f t="shared" ref="R287" si="5915">ROUND(Q287*$I287,2)</f>
        <v>0</v>
      </c>
      <c r="S287" s="262"/>
      <c r="T287" s="263">
        <f t="shared" ref="T287" si="5916">ROUND(S287*$I287,2)</f>
        <v>0</v>
      </c>
      <c r="U287" s="262"/>
      <c r="V287" s="263">
        <f t="shared" ref="V287" si="5917">ROUND(U287*$I287,2)</f>
        <v>0</v>
      </c>
      <c r="W287" s="264"/>
      <c r="X287" s="263">
        <f t="shared" ref="X287" si="5918">ROUND(W287*$I287,2)</f>
        <v>0</v>
      </c>
      <c r="Y287" s="264"/>
      <c r="Z287" s="263">
        <f t="shared" ref="Z287" si="5919">ROUND(Y287*$I287,2)</f>
        <v>0</v>
      </c>
      <c r="AA287" s="265"/>
      <c r="AB287" s="263">
        <f t="shared" ref="AB287" si="5920">ROUND(AA287*$I287,2)</f>
        <v>0</v>
      </c>
      <c r="AC287" s="265"/>
      <c r="AD287" s="263">
        <f t="shared" ref="AD287" si="5921">ROUND(AC287*$I287,2)</f>
        <v>0</v>
      </c>
      <c r="AE287" s="265"/>
      <c r="AF287" s="263">
        <f t="shared" ref="AF287" si="5922">ROUND(AE287*$I287,2)</f>
        <v>0</v>
      </c>
      <c r="AG287" s="266"/>
      <c r="AH287" s="263">
        <f t="shared" ref="AH287" si="5923">ROUND(AG287*$I287,2)</f>
        <v>0</v>
      </c>
      <c r="AI287" s="265"/>
      <c r="AJ287" s="263">
        <f t="shared" ref="AJ287" si="5924">ROUND(AI287*$I287,2)</f>
        <v>0</v>
      </c>
      <c r="AK287" s="265"/>
      <c r="AL287" s="263">
        <f t="shared" ref="AL287" si="5925">ROUND(AK287*$I287,2)</f>
        <v>0</v>
      </c>
      <c r="AM287" s="265"/>
      <c r="AN287" s="263">
        <f t="shared" ref="AN287" si="5926">ROUND(AM287*$I287,2)</f>
        <v>0</v>
      </c>
      <c r="AO287" s="265"/>
      <c r="AP287" s="263">
        <f t="shared" ref="AP287" si="5927">ROUND(AO287*$I287,2)</f>
        <v>0</v>
      </c>
      <c r="AQ287" s="383">
        <v>0.1</v>
      </c>
      <c r="AR287" s="263">
        <f t="shared" ref="AR287" si="5928">ROUND(AQ287*$I287,2)</f>
        <v>170459.9</v>
      </c>
      <c r="AS287" s="383">
        <v>0.1</v>
      </c>
      <c r="AT287" s="263">
        <f t="shared" ref="AT287" si="5929">ROUND(AS287*$I287,2)</f>
        <v>170459.9</v>
      </c>
      <c r="AU287" s="383">
        <v>0.1</v>
      </c>
      <c r="AV287" s="263">
        <f t="shared" ref="AV287" si="5930">ROUND(AU287*$I287,2)</f>
        <v>170459.9</v>
      </c>
      <c r="AW287" s="383">
        <v>0.1</v>
      </c>
      <c r="AX287" s="263">
        <f t="shared" ref="AX287" si="5931">ROUND(AW287*$I287,2)</f>
        <v>170459.9</v>
      </c>
      <c r="AY287" s="383">
        <v>0.1</v>
      </c>
      <c r="AZ287" s="263">
        <f t="shared" ref="AZ287" si="5932">ROUND(AY287*$I287,2)</f>
        <v>170459.9</v>
      </c>
      <c r="BA287" s="383">
        <v>0.1</v>
      </c>
      <c r="BB287" s="263">
        <f t="shared" ref="BB287" si="5933">ROUND(BA287*$I287,2)</f>
        <v>170459.9</v>
      </c>
      <c r="BC287" s="383">
        <v>0.05</v>
      </c>
      <c r="BD287" s="263">
        <f t="shared" ref="BD287" si="5934">ROUND(BC287*$I287,2)</f>
        <v>85229.95</v>
      </c>
      <c r="BE287" s="383">
        <v>0.05</v>
      </c>
      <c r="BF287" s="263">
        <f t="shared" ref="BF287" si="5935">ROUND(BE287*$I287,2)</f>
        <v>85229.95</v>
      </c>
      <c r="BG287" s="265"/>
      <c r="BH287" s="263">
        <f t="shared" ref="BH287" si="5936">ROUND(BG287*$I287,2)</f>
        <v>0</v>
      </c>
      <c r="BI287" s="264"/>
      <c r="BJ287" s="263">
        <f t="shared" ref="BJ287" si="5937">ROUND(BI287*$I287,2)</f>
        <v>0</v>
      </c>
      <c r="BK287" s="267"/>
      <c r="BL287" s="263">
        <f t="shared" ref="BL287" si="5938">ROUND(BK287*$I287,2)</f>
        <v>0</v>
      </c>
      <c r="BM287" s="267"/>
      <c r="BN287" s="263">
        <f t="shared" ref="BN287" si="5939">ROUND(BM287*$I287,2)</f>
        <v>0</v>
      </c>
      <c r="BO287" s="267"/>
      <c r="BP287" s="263">
        <f t="shared" ref="BP287" si="5940">ROUND(BO287*$I287,2)</f>
        <v>0</v>
      </c>
      <c r="BQ287" s="391">
        <v>0.15</v>
      </c>
      <c r="BR287" s="263">
        <f t="shared" ref="BR287" si="5941">ROUND(BQ287*$I287,2)</f>
        <v>255689.85</v>
      </c>
      <c r="BS287" s="391">
        <v>0.15</v>
      </c>
      <c r="BT287" s="263">
        <f t="shared" ref="BT287" si="5942">ROUND(BS287*$I287,2)</f>
        <v>255689.85</v>
      </c>
      <c r="BU287" s="268"/>
      <c r="BV287" s="263">
        <f t="shared" ref="BV287" si="5943">ROUND(BU287*$I287,2)</f>
        <v>0</v>
      </c>
      <c r="BW287" s="268"/>
      <c r="BX287" s="263">
        <f t="shared" ref="BX287" si="5944">ROUND(BW287*$I287,2)</f>
        <v>0</v>
      </c>
      <c r="BY287" s="268"/>
      <c r="BZ287" s="263">
        <f t="shared" ref="BZ287" si="5945">ROUND(BY287*$I287,2)</f>
        <v>0</v>
      </c>
      <c r="CA287" s="505">
        <f t="shared" si="4839"/>
        <v>0.99999999999999989</v>
      </c>
      <c r="CB287" s="504">
        <f t="shared" si="4840"/>
        <v>1704598.9999999998</v>
      </c>
      <c r="CC287" s="171">
        <f t="shared" si="4841"/>
        <v>0</v>
      </c>
    </row>
    <row r="288" spans="1:81" s="118" customFormat="1" ht="26.4">
      <c r="A288" s="279" t="s">
        <v>388</v>
      </c>
      <c r="B288" s="280" t="s">
        <v>145</v>
      </c>
      <c r="C288" s="281"/>
      <c r="D288" s="279" t="s">
        <v>945</v>
      </c>
      <c r="E288" s="286" t="s">
        <v>941</v>
      </c>
      <c r="F288" s="279" t="s">
        <v>297</v>
      </c>
      <c r="G288" s="318">
        <v>10391.59</v>
      </c>
      <c r="H288" s="439">
        <v>23.69</v>
      </c>
      <c r="I288" s="284">
        <v>246176.77</v>
      </c>
      <c r="J288" s="275">
        <f t="shared" si="5848"/>
        <v>3.1635091347553064E-3</v>
      </c>
      <c r="K288" s="262"/>
      <c r="L288" s="263">
        <f t="shared" si="5849"/>
        <v>0</v>
      </c>
      <c r="M288" s="262"/>
      <c r="N288" s="263">
        <f t="shared" si="5849"/>
        <v>0</v>
      </c>
      <c r="O288" s="262"/>
      <c r="P288" s="263">
        <f t="shared" ref="P288" si="5946">ROUND(O288*$I288,2)</f>
        <v>0</v>
      </c>
      <c r="Q288" s="262"/>
      <c r="R288" s="263">
        <f t="shared" ref="R288" si="5947">ROUND(Q288*$I288,2)</f>
        <v>0</v>
      </c>
      <c r="S288" s="262"/>
      <c r="T288" s="263">
        <f t="shared" ref="T288" si="5948">ROUND(S288*$I288,2)</f>
        <v>0</v>
      </c>
      <c r="U288" s="262"/>
      <c r="V288" s="263">
        <f t="shared" ref="V288" si="5949">ROUND(U288*$I288,2)</f>
        <v>0</v>
      </c>
      <c r="W288" s="264"/>
      <c r="X288" s="263">
        <f t="shared" ref="X288" si="5950">ROUND(W288*$I288,2)</f>
        <v>0</v>
      </c>
      <c r="Y288" s="264"/>
      <c r="Z288" s="263">
        <f t="shared" ref="Z288" si="5951">ROUND(Y288*$I288,2)</f>
        <v>0</v>
      </c>
      <c r="AA288" s="265"/>
      <c r="AB288" s="263">
        <f t="shared" ref="AB288" si="5952">ROUND(AA288*$I288,2)</f>
        <v>0</v>
      </c>
      <c r="AC288" s="265"/>
      <c r="AD288" s="263">
        <f t="shared" ref="AD288" si="5953">ROUND(AC288*$I288,2)</f>
        <v>0</v>
      </c>
      <c r="AE288" s="265"/>
      <c r="AF288" s="263">
        <f t="shared" ref="AF288" si="5954">ROUND(AE288*$I288,2)</f>
        <v>0</v>
      </c>
      <c r="AG288" s="266"/>
      <c r="AH288" s="263">
        <f t="shared" ref="AH288" si="5955">ROUND(AG288*$I288,2)</f>
        <v>0</v>
      </c>
      <c r="AI288" s="265"/>
      <c r="AJ288" s="263">
        <f t="shared" ref="AJ288" si="5956">ROUND(AI288*$I288,2)</f>
        <v>0</v>
      </c>
      <c r="AK288" s="265"/>
      <c r="AL288" s="263">
        <f t="shared" ref="AL288" si="5957">ROUND(AK288*$I288,2)</f>
        <v>0</v>
      </c>
      <c r="AM288" s="265"/>
      <c r="AN288" s="263">
        <f t="shared" ref="AN288" si="5958">ROUND(AM288*$I288,2)</f>
        <v>0</v>
      </c>
      <c r="AO288" s="265"/>
      <c r="AP288" s="263">
        <f t="shared" ref="AP288" si="5959">ROUND(AO288*$I288,2)</f>
        <v>0</v>
      </c>
      <c r="AQ288" s="383">
        <v>0.1</v>
      </c>
      <c r="AR288" s="263">
        <f t="shared" ref="AR288" si="5960">ROUND(AQ288*$I288,2)</f>
        <v>24617.68</v>
      </c>
      <c r="AS288" s="383">
        <v>0.1</v>
      </c>
      <c r="AT288" s="263">
        <f t="shared" ref="AT288" si="5961">ROUND(AS288*$I288,2)</f>
        <v>24617.68</v>
      </c>
      <c r="AU288" s="383">
        <v>0.1</v>
      </c>
      <c r="AV288" s="263">
        <f t="shared" ref="AV288" si="5962">ROUND(AU288*$I288,2)</f>
        <v>24617.68</v>
      </c>
      <c r="AW288" s="383">
        <v>0.1</v>
      </c>
      <c r="AX288" s="263">
        <f t="shared" ref="AX288" si="5963">ROUND(AW288*$I288,2)</f>
        <v>24617.68</v>
      </c>
      <c r="AY288" s="383">
        <v>0.1</v>
      </c>
      <c r="AZ288" s="263">
        <f t="shared" ref="AZ288" si="5964">ROUND(AY288*$I288,2)</f>
        <v>24617.68</v>
      </c>
      <c r="BA288" s="383">
        <v>0.1</v>
      </c>
      <c r="BB288" s="263">
        <f t="shared" ref="BB288" si="5965">ROUND(BA288*$I288,2)</f>
        <v>24617.68</v>
      </c>
      <c r="BC288" s="383">
        <v>0.05</v>
      </c>
      <c r="BD288" s="263">
        <f t="shared" ref="BD288" si="5966">ROUND(BC288*$I288,2)</f>
        <v>12308.84</v>
      </c>
      <c r="BE288" s="383">
        <v>0.05</v>
      </c>
      <c r="BF288" s="263">
        <f t="shared" ref="BF288" si="5967">ROUND(BE288*$I288,2)</f>
        <v>12308.84</v>
      </c>
      <c r="BG288" s="265"/>
      <c r="BH288" s="263">
        <f t="shared" ref="BH288" si="5968">ROUND(BG288*$I288,2)</f>
        <v>0</v>
      </c>
      <c r="BI288" s="264"/>
      <c r="BJ288" s="263">
        <f t="shared" ref="BJ288" si="5969">ROUND(BI288*$I288,2)</f>
        <v>0</v>
      </c>
      <c r="BK288" s="267"/>
      <c r="BL288" s="263">
        <f t="shared" ref="BL288" si="5970">ROUND(BK288*$I288,2)</f>
        <v>0</v>
      </c>
      <c r="BM288" s="267"/>
      <c r="BN288" s="263">
        <f t="shared" ref="BN288" si="5971">ROUND(BM288*$I288,2)</f>
        <v>0</v>
      </c>
      <c r="BO288" s="267"/>
      <c r="BP288" s="263">
        <f t="shared" ref="BP288" si="5972">ROUND(BO288*$I288,2)</f>
        <v>0</v>
      </c>
      <c r="BQ288" s="391">
        <v>0.15</v>
      </c>
      <c r="BR288" s="263">
        <f t="shared" ref="BR288" si="5973">ROUND(BQ288*$I288,2)</f>
        <v>36926.519999999997</v>
      </c>
      <c r="BS288" s="391">
        <v>0.15</v>
      </c>
      <c r="BT288" s="263">
        <f t="shared" ref="BT288" si="5974">ROUND(BS288*$I288,2)</f>
        <v>36926.519999999997</v>
      </c>
      <c r="BU288" s="268"/>
      <c r="BV288" s="263">
        <f t="shared" ref="BV288" si="5975">ROUND(BU288*$I288,2)</f>
        <v>0</v>
      </c>
      <c r="BW288" s="268"/>
      <c r="BX288" s="263">
        <f t="shared" ref="BX288" si="5976">ROUND(BW288*$I288,2)</f>
        <v>0</v>
      </c>
      <c r="BY288" s="268"/>
      <c r="BZ288" s="263">
        <f t="shared" ref="BZ288" si="5977">ROUND(BY288*$I288,2)</f>
        <v>0</v>
      </c>
      <c r="CA288" s="505">
        <f t="shared" si="4839"/>
        <v>0.99999999999999989</v>
      </c>
      <c r="CB288" s="504">
        <f t="shared" si="4840"/>
        <v>246176.79999999996</v>
      </c>
      <c r="CC288" s="171">
        <f t="shared" si="4841"/>
        <v>-2.9999999969732016E-2</v>
      </c>
    </row>
    <row r="289" spans="1:81" s="118" customFormat="1" ht="39.6">
      <c r="A289" s="279" t="s">
        <v>389</v>
      </c>
      <c r="B289" s="280" t="s">
        <v>162</v>
      </c>
      <c r="C289" s="281"/>
      <c r="D289" s="279">
        <v>84190</v>
      </c>
      <c r="E289" s="286" t="s">
        <v>1051</v>
      </c>
      <c r="F289" s="279" t="s">
        <v>693</v>
      </c>
      <c r="G289" s="318">
        <v>4809.32</v>
      </c>
      <c r="H289" s="439">
        <v>302.83</v>
      </c>
      <c r="I289" s="284">
        <v>1456406.38</v>
      </c>
      <c r="J289" s="275">
        <f t="shared" si="5848"/>
        <v>1.8715636276509389E-2</v>
      </c>
      <c r="K289" s="262"/>
      <c r="L289" s="263">
        <f t="shared" si="5849"/>
        <v>0</v>
      </c>
      <c r="M289" s="262"/>
      <c r="N289" s="263">
        <f t="shared" si="5849"/>
        <v>0</v>
      </c>
      <c r="O289" s="262"/>
      <c r="P289" s="263">
        <f t="shared" ref="P289" si="5978">ROUND(O289*$I289,2)</f>
        <v>0</v>
      </c>
      <c r="Q289" s="262"/>
      <c r="R289" s="263">
        <f t="shared" ref="R289" si="5979">ROUND(Q289*$I289,2)</f>
        <v>0</v>
      </c>
      <c r="S289" s="262"/>
      <c r="T289" s="263">
        <f t="shared" ref="T289" si="5980">ROUND(S289*$I289,2)</f>
        <v>0</v>
      </c>
      <c r="U289" s="262"/>
      <c r="V289" s="263">
        <f t="shared" ref="V289" si="5981">ROUND(U289*$I289,2)</f>
        <v>0</v>
      </c>
      <c r="W289" s="264"/>
      <c r="X289" s="263">
        <f t="shared" ref="X289" si="5982">ROUND(W289*$I289,2)</f>
        <v>0</v>
      </c>
      <c r="Y289" s="264"/>
      <c r="Z289" s="263">
        <f t="shared" ref="Z289" si="5983">ROUND(Y289*$I289,2)</f>
        <v>0</v>
      </c>
      <c r="AA289" s="265"/>
      <c r="AB289" s="263">
        <f t="shared" ref="AB289" si="5984">ROUND(AA289*$I289,2)</f>
        <v>0</v>
      </c>
      <c r="AC289" s="265"/>
      <c r="AD289" s="263">
        <f t="shared" ref="AD289" si="5985">ROUND(AC289*$I289,2)</f>
        <v>0</v>
      </c>
      <c r="AE289" s="265"/>
      <c r="AF289" s="263">
        <f t="shared" ref="AF289" si="5986">ROUND(AE289*$I289,2)</f>
        <v>0</v>
      </c>
      <c r="AG289" s="266"/>
      <c r="AH289" s="263">
        <f t="shared" ref="AH289" si="5987">ROUND(AG289*$I289,2)</f>
        <v>0</v>
      </c>
      <c r="AI289" s="265"/>
      <c r="AJ289" s="263">
        <f t="shared" ref="AJ289" si="5988">ROUND(AI289*$I289,2)</f>
        <v>0</v>
      </c>
      <c r="AK289" s="265"/>
      <c r="AL289" s="263">
        <f t="shared" ref="AL289" si="5989">ROUND(AK289*$I289,2)</f>
        <v>0</v>
      </c>
      <c r="AM289" s="265"/>
      <c r="AN289" s="263">
        <f t="shared" ref="AN289" si="5990">ROUND(AM289*$I289,2)</f>
        <v>0</v>
      </c>
      <c r="AO289" s="265"/>
      <c r="AP289" s="263">
        <f t="shared" ref="AP289" si="5991">ROUND(AO289*$I289,2)</f>
        <v>0</v>
      </c>
      <c r="AQ289" s="383">
        <v>0.1</v>
      </c>
      <c r="AR289" s="263">
        <f t="shared" ref="AR289" si="5992">ROUND(AQ289*$I289,2)</f>
        <v>145640.64000000001</v>
      </c>
      <c r="AS289" s="383">
        <v>0.1</v>
      </c>
      <c r="AT289" s="263">
        <f t="shared" ref="AT289" si="5993">ROUND(AS289*$I289,2)</f>
        <v>145640.64000000001</v>
      </c>
      <c r="AU289" s="383">
        <v>0.1</v>
      </c>
      <c r="AV289" s="263">
        <f t="shared" ref="AV289" si="5994">ROUND(AU289*$I289,2)</f>
        <v>145640.64000000001</v>
      </c>
      <c r="AW289" s="383">
        <v>0.1</v>
      </c>
      <c r="AX289" s="263">
        <f t="shared" ref="AX289" si="5995">ROUND(AW289*$I289,2)</f>
        <v>145640.64000000001</v>
      </c>
      <c r="AY289" s="383">
        <v>0.1</v>
      </c>
      <c r="AZ289" s="263">
        <f t="shared" ref="AZ289" si="5996">ROUND(AY289*$I289,2)</f>
        <v>145640.64000000001</v>
      </c>
      <c r="BA289" s="383">
        <v>0.1</v>
      </c>
      <c r="BB289" s="263">
        <f t="shared" ref="BB289" si="5997">ROUND(BA289*$I289,2)</f>
        <v>145640.64000000001</v>
      </c>
      <c r="BC289" s="383">
        <v>0.05</v>
      </c>
      <c r="BD289" s="263">
        <f t="shared" ref="BD289" si="5998">ROUND(BC289*$I289,2)</f>
        <v>72820.320000000007</v>
      </c>
      <c r="BE289" s="383">
        <v>0.05</v>
      </c>
      <c r="BF289" s="263">
        <f t="shared" ref="BF289" si="5999">ROUND(BE289*$I289,2)</f>
        <v>72820.320000000007</v>
      </c>
      <c r="BG289" s="265"/>
      <c r="BH289" s="263">
        <f t="shared" ref="BH289" si="6000">ROUND(BG289*$I289,2)</f>
        <v>0</v>
      </c>
      <c r="BI289" s="264"/>
      <c r="BJ289" s="263">
        <f t="shared" ref="BJ289" si="6001">ROUND(BI289*$I289,2)</f>
        <v>0</v>
      </c>
      <c r="BK289" s="267"/>
      <c r="BL289" s="263">
        <f t="shared" ref="BL289" si="6002">ROUND(BK289*$I289,2)</f>
        <v>0</v>
      </c>
      <c r="BM289" s="267"/>
      <c r="BN289" s="263">
        <f t="shared" ref="BN289" si="6003">ROUND(BM289*$I289,2)</f>
        <v>0</v>
      </c>
      <c r="BO289" s="267"/>
      <c r="BP289" s="263">
        <f t="shared" ref="BP289" si="6004">ROUND(BO289*$I289,2)</f>
        <v>0</v>
      </c>
      <c r="BQ289" s="391">
        <v>0.15</v>
      </c>
      <c r="BR289" s="263">
        <f t="shared" ref="BR289" si="6005">ROUND(BQ289*$I289,2)</f>
        <v>218460.96</v>
      </c>
      <c r="BS289" s="391">
        <v>0.15</v>
      </c>
      <c r="BT289" s="263">
        <f t="shared" ref="BT289" si="6006">ROUND(BS289*$I289,2)</f>
        <v>218460.96</v>
      </c>
      <c r="BU289" s="268"/>
      <c r="BV289" s="263">
        <f t="shared" ref="BV289" si="6007">ROUND(BU289*$I289,2)</f>
        <v>0</v>
      </c>
      <c r="BW289" s="268"/>
      <c r="BX289" s="263">
        <f t="shared" ref="BX289" si="6008">ROUND(BW289*$I289,2)</f>
        <v>0</v>
      </c>
      <c r="BY289" s="268"/>
      <c r="BZ289" s="263">
        <f t="shared" ref="BZ289" si="6009">ROUND(BY289*$I289,2)</f>
        <v>0</v>
      </c>
      <c r="CA289" s="505">
        <f t="shared" si="4839"/>
        <v>0.99999999999999989</v>
      </c>
      <c r="CB289" s="504">
        <f t="shared" si="4840"/>
        <v>1456406.4000000004</v>
      </c>
      <c r="CC289" s="171">
        <f t="shared" si="4841"/>
        <v>-2.0000000484287739E-2</v>
      </c>
    </row>
    <row r="290" spans="1:81" s="118" customFormat="1" ht="39.6">
      <c r="A290" s="279" t="s">
        <v>390</v>
      </c>
      <c r="B290" s="280" t="s">
        <v>162</v>
      </c>
      <c r="C290" s="281"/>
      <c r="D290" s="279" t="s">
        <v>1053</v>
      </c>
      <c r="E290" s="286" t="s">
        <v>1052</v>
      </c>
      <c r="F290" s="279" t="s">
        <v>693</v>
      </c>
      <c r="G290" s="318">
        <v>1510.13</v>
      </c>
      <c r="H290" s="439">
        <v>28.91</v>
      </c>
      <c r="I290" s="284">
        <v>43657.86</v>
      </c>
      <c r="J290" s="275">
        <f t="shared" si="5848"/>
        <v>5.6102791061020223E-4</v>
      </c>
      <c r="K290" s="262"/>
      <c r="L290" s="263">
        <f t="shared" si="5849"/>
        <v>0</v>
      </c>
      <c r="M290" s="262"/>
      <c r="N290" s="263">
        <f t="shared" si="5849"/>
        <v>0</v>
      </c>
      <c r="O290" s="262"/>
      <c r="P290" s="263">
        <f t="shared" ref="P290" si="6010">ROUND(O290*$I290,2)</f>
        <v>0</v>
      </c>
      <c r="Q290" s="262"/>
      <c r="R290" s="263">
        <f t="shared" ref="R290" si="6011">ROUND(Q290*$I290,2)</f>
        <v>0</v>
      </c>
      <c r="S290" s="262"/>
      <c r="T290" s="263">
        <f t="shared" ref="T290" si="6012">ROUND(S290*$I290,2)</f>
        <v>0</v>
      </c>
      <c r="U290" s="262"/>
      <c r="V290" s="263">
        <f t="shared" ref="V290" si="6013">ROUND(U290*$I290,2)</f>
        <v>0</v>
      </c>
      <c r="W290" s="264"/>
      <c r="X290" s="263">
        <f t="shared" ref="X290" si="6014">ROUND(W290*$I290,2)</f>
        <v>0</v>
      </c>
      <c r="Y290" s="264"/>
      <c r="Z290" s="263">
        <f t="shared" ref="Z290" si="6015">ROUND(Y290*$I290,2)</f>
        <v>0</v>
      </c>
      <c r="AA290" s="265"/>
      <c r="AB290" s="263">
        <f t="shared" ref="AB290" si="6016">ROUND(AA290*$I290,2)</f>
        <v>0</v>
      </c>
      <c r="AC290" s="265"/>
      <c r="AD290" s="263">
        <f t="shared" ref="AD290" si="6017">ROUND(AC290*$I290,2)</f>
        <v>0</v>
      </c>
      <c r="AE290" s="265"/>
      <c r="AF290" s="263">
        <f t="shared" ref="AF290" si="6018">ROUND(AE290*$I290,2)</f>
        <v>0</v>
      </c>
      <c r="AG290" s="266"/>
      <c r="AH290" s="263">
        <f t="shared" ref="AH290" si="6019">ROUND(AG290*$I290,2)</f>
        <v>0</v>
      </c>
      <c r="AI290" s="265"/>
      <c r="AJ290" s="263">
        <f t="shared" ref="AJ290" si="6020">ROUND(AI290*$I290,2)</f>
        <v>0</v>
      </c>
      <c r="AK290" s="265"/>
      <c r="AL290" s="263">
        <f t="shared" ref="AL290" si="6021">ROUND(AK290*$I290,2)</f>
        <v>0</v>
      </c>
      <c r="AM290" s="265"/>
      <c r="AN290" s="263">
        <f t="shared" ref="AN290" si="6022">ROUND(AM290*$I290,2)</f>
        <v>0</v>
      </c>
      <c r="AO290" s="265"/>
      <c r="AP290" s="263">
        <f t="shared" ref="AP290" si="6023">ROUND(AO290*$I290,2)</f>
        <v>0</v>
      </c>
      <c r="AQ290" s="383">
        <v>0.1</v>
      </c>
      <c r="AR290" s="263">
        <f t="shared" ref="AR290" si="6024">ROUND(AQ290*$I290,2)</f>
        <v>4365.79</v>
      </c>
      <c r="AS290" s="383">
        <v>0.1</v>
      </c>
      <c r="AT290" s="263">
        <f t="shared" ref="AT290" si="6025">ROUND(AS290*$I290,2)</f>
        <v>4365.79</v>
      </c>
      <c r="AU290" s="383">
        <v>0.1</v>
      </c>
      <c r="AV290" s="263">
        <f t="shared" ref="AV290" si="6026">ROUND(AU290*$I290,2)</f>
        <v>4365.79</v>
      </c>
      <c r="AW290" s="383">
        <v>0.1</v>
      </c>
      <c r="AX290" s="263">
        <f t="shared" ref="AX290" si="6027">ROUND(AW290*$I290,2)</f>
        <v>4365.79</v>
      </c>
      <c r="AY290" s="383">
        <v>0.1</v>
      </c>
      <c r="AZ290" s="263">
        <f t="shared" ref="AZ290" si="6028">ROUND(AY290*$I290,2)</f>
        <v>4365.79</v>
      </c>
      <c r="BA290" s="383">
        <v>0.1</v>
      </c>
      <c r="BB290" s="263">
        <f t="shared" ref="BB290" si="6029">ROUND(BA290*$I290,2)</f>
        <v>4365.79</v>
      </c>
      <c r="BC290" s="383">
        <v>0.05</v>
      </c>
      <c r="BD290" s="263">
        <f t="shared" ref="BD290" si="6030">ROUND(BC290*$I290,2)</f>
        <v>2182.89</v>
      </c>
      <c r="BE290" s="383">
        <v>0.05</v>
      </c>
      <c r="BF290" s="263">
        <f t="shared" ref="BF290" si="6031">ROUND(BE290*$I290,2)</f>
        <v>2182.89</v>
      </c>
      <c r="BG290" s="265"/>
      <c r="BH290" s="263">
        <f t="shared" ref="BH290" si="6032">ROUND(BG290*$I290,2)</f>
        <v>0</v>
      </c>
      <c r="BI290" s="264"/>
      <c r="BJ290" s="263">
        <f t="shared" ref="BJ290" si="6033">ROUND(BI290*$I290,2)</f>
        <v>0</v>
      </c>
      <c r="BK290" s="267"/>
      <c r="BL290" s="263">
        <f t="shared" ref="BL290" si="6034">ROUND(BK290*$I290,2)</f>
        <v>0</v>
      </c>
      <c r="BM290" s="267"/>
      <c r="BN290" s="263">
        <f t="shared" ref="BN290" si="6035">ROUND(BM290*$I290,2)</f>
        <v>0</v>
      </c>
      <c r="BO290" s="267"/>
      <c r="BP290" s="263">
        <f t="shared" ref="BP290" si="6036">ROUND(BO290*$I290,2)</f>
        <v>0</v>
      </c>
      <c r="BQ290" s="391">
        <v>0.15</v>
      </c>
      <c r="BR290" s="263">
        <f t="shared" ref="BR290" si="6037">ROUND(BQ290*$I290,2)</f>
        <v>6548.68</v>
      </c>
      <c r="BS290" s="391">
        <v>0.15</v>
      </c>
      <c r="BT290" s="263">
        <f t="shared" ref="BT290" si="6038">ROUND(BS290*$I290,2)</f>
        <v>6548.68</v>
      </c>
      <c r="BU290" s="268"/>
      <c r="BV290" s="263">
        <f t="shared" ref="BV290" si="6039">ROUND(BU290*$I290,2)</f>
        <v>0</v>
      </c>
      <c r="BW290" s="268"/>
      <c r="BX290" s="263">
        <f t="shared" ref="BX290" si="6040">ROUND(BW290*$I290,2)</f>
        <v>0</v>
      </c>
      <c r="BY290" s="268"/>
      <c r="BZ290" s="263">
        <f t="shared" ref="BZ290" si="6041">ROUND(BY290*$I290,2)</f>
        <v>0</v>
      </c>
      <c r="CA290" s="505">
        <f t="shared" si="4839"/>
        <v>0.99999999999999989</v>
      </c>
      <c r="CB290" s="504">
        <f t="shared" si="4840"/>
        <v>43657.880000000005</v>
      </c>
      <c r="CC290" s="171">
        <f t="shared" si="4841"/>
        <v>-2.0000000004074536E-2</v>
      </c>
    </row>
    <row r="291" spans="1:81" s="118" customFormat="1" ht="26.4">
      <c r="A291" s="279" t="s">
        <v>766</v>
      </c>
      <c r="B291" s="280" t="s">
        <v>162</v>
      </c>
      <c r="C291" s="281"/>
      <c r="D291" s="279">
        <v>84179</v>
      </c>
      <c r="E291" s="286" t="s">
        <v>961</v>
      </c>
      <c r="F291" s="279" t="s">
        <v>147</v>
      </c>
      <c r="G291" s="318">
        <v>209.18</v>
      </c>
      <c r="H291" s="439">
        <v>133.25</v>
      </c>
      <c r="I291" s="284">
        <v>27873.24</v>
      </c>
      <c r="J291" s="275">
        <f t="shared" si="5848"/>
        <v>3.5818671824813938E-4</v>
      </c>
      <c r="K291" s="262"/>
      <c r="L291" s="263">
        <f t="shared" si="5849"/>
        <v>0</v>
      </c>
      <c r="M291" s="262"/>
      <c r="N291" s="263">
        <f t="shared" si="5849"/>
        <v>0</v>
      </c>
      <c r="O291" s="262"/>
      <c r="P291" s="263">
        <f t="shared" ref="P291" si="6042">ROUND(O291*$I291,2)</f>
        <v>0</v>
      </c>
      <c r="Q291" s="262"/>
      <c r="R291" s="263">
        <f t="shared" ref="R291" si="6043">ROUND(Q291*$I291,2)</f>
        <v>0</v>
      </c>
      <c r="S291" s="262"/>
      <c r="T291" s="263">
        <f t="shared" ref="T291" si="6044">ROUND(S291*$I291,2)</f>
        <v>0</v>
      </c>
      <c r="U291" s="262"/>
      <c r="V291" s="263">
        <f t="shared" ref="V291" si="6045">ROUND(U291*$I291,2)</f>
        <v>0</v>
      </c>
      <c r="W291" s="264"/>
      <c r="X291" s="263">
        <f t="shared" ref="X291" si="6046">ROUND(W291*$I291,2)</f>
        <v>0</v>
      </c>
      <c r="Y291" s="264"/>
      <c r="Z291" s="263">
        <f t="shared" ref="Z291" si="6047">ROUND(Y291*$I291,2)</f>
        <v>0</v>
      </c>
      <c r="AA291" s="265"/>
      <c r="AB291" s="263">
        <f t="shared" ref="AB291" si="6048">ROUND(AA291*$I291,2)</f>
        <v>0</v>
      </c>
      <c r="AC291" s="265"/>
      <c r="AD291" s="263">
        <f t="shared" ref="AD291" si="6049">ROUND(AC291*$I291,2)</f>
        <v>0</v>
      </c>
      <c r="AE291" s="265"/>
      <c r="AF291" s="263">
        <f t="shared" ref="AF291" si="6050">ROUND(AE291*$I291,2)</f>
        <v>0</v>
      </c>
      <c r="AG291" s="266"/>
      <c r="AH291" s="263">
        <f t="shared" ref="AH291" si="6051">ROUND(AG291*$I291,2)</f>
        <v>0</v>
      </c>
      <c r="AI291" s="265"/>
      <c r="AJ291" s="263">
        <f t="shared" ref="AJ291" si="6052">ROUND(AI291*$I291,2)</f>
        <v>0</v>
      </c>
      <c r="AK291" s="265"/>
      <c r="AL291" s="263">
        <f t="shared" ref="AL291" si="6053">ROUND(AK291*$I291,2)</f>
        <v>0</v>
      </c>
      <c r="AM291" s="265"/>
      <c r="AN291" s="263">
        <f t="shared" ref="AN291" si="6054">ROUND(AM291*$I291,2)</f>
        <v>0</v>
      </c>
      <c r="AO291" s="265"/>
      <c r="AP291" s="263">
        <f t="shared" ref="AP291" si="6055">ROUND(AO291*$I291,2)</f>
        <v>0</v>
      </c>
      <c r="AQ291" s="265"/>
      <c r="AR291" s="263">
        <f t="shared" ref="AR291" si="6056">ROUND(AQ291*$I291,2)</f>
        <v>0</v>
      </c>
      <c r="AS291" s="265"/>
      <c r="AT291" s="263">
        <f t="shared" ref="AT291" si="6057">ROUND(AS291*$I291,2)</f>
        <v>0</v>
      </c>
      <c r="AU291" s="265"/>
      <c r="AV291" s="263">
        <f t="shared" ref="AV291" si="6058">ROUND(AU291*$I291,2)</f>
        <v>0</v>
      </c>
      <c r="AW291" s="265"/>
      <c r="AX291" s="263">
        <f t="shared" ref="AX291" si="6059">ROUND(AW291*$I291,2)</f>
        <v>0</v>
      </c>
      <c r="AY291" s="265"/>
      <c r="AZ291" s="263">
        <f t="shared" ref="AZ291" si="6060">ROUND(AY291*$I291,2)</f>
        <v>0</v>
      </c>
      <c r="BA291" s="265"/>
      <c r="BB291" s="263">
        <f t="shared" ref="BB291" si="6061">ROUND(BA291*$I291,2)</f>
        <v>0</v>
      </c>
      <c r="BC291" s="265"/>
      <c r="BD291" s="263">
        <f t="shared" ref="BD291" si="6062">ROUND(BC291*$I291,2)</f>
        <v>0</v>
      </c>
      <c r="BE291" s="264"/>
      <c r="BF291" s="263">
        <f t="shared" ref="BF291" si="6063">ROUND(BE291*$I291,2)</f>
        <v>0</v>
      </c>
      <c r="BG291" s="265"/>
      <c r="BH291" s="263">
        <f t="shared" ref="BH291" si="6064">ROUND(BG291*$I291,2)</f>
        <v>0</v>
      </c>
      <c r="BI291" s="264"/>
      <c r="BJ291" s="263">
        <f t="shared" ref="BJ291" si="6065">ROUND(BI291*$I291,2)</f>
        <v>0</v>
      </c>
      <c r="BK291" s="267"/>
      <c r="BL291" s="263">
        <f t="shared" ref="BL291" si="6066">ROUND(BK291*$I291,2)</f>
        <v>0</v>
      </c>
      <c r="BM291" s="267"/>
      <c r="BN291" s="263">
        <f t="shared" ref="BN291" si="6067">ROUND(BM291*$I291,2)</f>
        <v>0</v>
      </c>
      <c r="BO291" s="267"/>
      <c r="BP291" s="263">
        <f t="shared" ref="BP291" si="6068">ROUND(BO291*$I291,2)</f>
        <v>0</v>
      </c>
      <c r="BQ291" s="267"/>
      <c r="BR291" s="263">
        <f t="shared" ref="BR291" si="6069">ROUND(BQ291*$I291,2)</f>
        <v>0</v>
      </c>
      <c r="BS291" s="268">
        <v>1</v>
      </c>
      <c r="BT291" s="263">
        <f t="shared" ref="BT291" si="6070">ROUND(BS291*$I291,2)</f>
        <v>27873.24</v>
      </c>
      <c r="BU291" s="268"/>
      <c r="BV291" s="263">
        <f t="shared" ref="BV291" si="6071">ROUND(BU291*$I291,2)</f>
        <v>0</v>
      </c>
      <c r="BW291" s="268"/>
      <c r="BX291" s="263">
        <f t="shared" ref="BX291" si="6072">ROUND(BW291*$I291,2)</f>
        <v>0</v>
      </c>
      <c r="BY291" s="268"/>
      <c r="BZ291" s="263">
        <f t="shared" ref="BZ291" si="6073">ROUND(BY291*$I291,2)</f>
        <v>0</v>
      </c>
      <c r="CA291" s="505">
        <f t="shared" si="4839"/>
        <v>1</v>
      </c>
      <c r="CB291" s="504">
        <f t="shared" si="4840"/>
        <v>27873.24</v>
      </c>
      <c r="CC291" s="171">
        <f t="shared" si="4841"/>
        <v>0</v>
      </c>
    </row>
    <row r="292" spans="1:81" s="118" customFormat="1" ht="26.4">
      <c r="A292" s="279" t="s">
        <v>767</v>
      </c>
      <c r="B292" s="280" t="s">
        <v>1119</v>
      </c>
      <c r="C292" s="279"/>
      <c r="D292" s="279" t="s">
        <v>832</v>
      </c>
      <c r="E292" s="308" t="s">
        <v>1128</v>
      </c>
      <c r="F292" s="309" t="s">
        <v>186</v>
      </c>
      <c r="G292" s="318">
        <v>126.9</v>
      </c>
      <c r="H292" s="439">
        <v>198.69</v>
      </c>
      <c r="I292" s="284">
        <v>25213.759999999998</v>
      </c>
      <c r="J292" s="275">
        <f t="shared" si="5848"/>
        <v>3.2401091330237194E-4</v>
      </c>
      <c r="K292" s="262"/>
      <c r="L292" s="263">
        <f t="shared" si="5849"/>
        <v>0</v>
      </c>
      <c r="M292" s="262"/>
      <c r="N292" s="263">
        <f t="shared" si="5849"/>
        <v>0</v>
      </c>
      <c r="O292" s="262"/>
      <c r="P292" s="263">
        <f t="shared" ref="P292" si="6074">ROUND(O292*$I292,2)</f>
        <v>0</v>
      </c>
      <c r="Q292" s="262"/>
      <c r="R292" s="263">
        <f t="shared" ref="R292" si="6075">ROUND(Q292*$I292,2)</f>
        <v>0</v>
      </c>
      <c r="S292" s="262"/>
      <c r="T292" s="263">
        <f t="shared" ref="T292" si="6076">ROUND(S292*$I292,2)</f>
        <v>0</v>
      </c>
      <c r="U292" s="262"/>
      <c r="V292" s="263">
        <f t="shared" ref="V292" si="6077">ROUND(U292*$I292,2)</f>
        <v>0</v>
      </c>
      <c r="W292" s="264"/>
      <c r="X292" s="263">
        <f t="shared" ref="X292" si="6078">ROUND(W292*$I292,2)</f>
        <v>0</v>
      </c>
      <c r="Y292" s="264"/>
      <c r="Z292" s="263">
        <f t="shared" ref="Z292" si="6079">ROUND(Y292*$I292,2)</f>
        <v>0</v>
      </c>
      <c r="AA292" s="265"/>
      <c r="AB292" s="263">
        <f t="shared" ref="AB292" si="6080">ROUND(AA292*$I292,2)</f>
        <v>0</v>
      </c>
      <c r="AC292" s="265"/>
      <c r="AD292" s="263">
        <f t="shared" ref="AD292" si="6081">ROUND(AC292*$I292,2)</f>
        <v>0</v>
      </c>
      <c r="AE292" s="265"/>
      <c r="AF292" s="263">
        <f t="shared" ref="AF292" si="6082">ROUND(AE292*$I292,2)</f>
        <v>0</v>
      </c>
      <c r="AG292" s="266"/>
      <c r="AH292" s="263">
        <f t="shared" ref="AH292" si="6083">ROUND(AG292*$I292,2)</f>
        <v>0</v>
      </c>
      <c r="AI292" s="265"/>
      <c r="AJ292" s="263">
        <f t="shared" ref="AJ292" si="6084">ROUND(AI292*$I292,2)</f>
        <v>0</v>
      </c>
      <c r="AK292" s="265"/>
      <c r="AL292" s="263">
        <f t="shared" ref="AL292" si="6085">ROUND(AK292*$I292,2)</f>
        <v>0</v>
      </c>
      <c r="AM292" s="265"/>
      <c r="AN292" s="263">
        <f t="shared" ref="AN292" si="6086">ROUND(AM292*$I292,2)</f>
        <v>0</v>
      </c>
      <c r="AO292" s="265"/>
      <c r="AP292" s="263">
        <f t="shared" ref="AP292" si="6087">ROUND(AO292*$I292,2)</f>
        <v>0</v>
      </c>
      <c r="AQ292" s="265"/>
      <c r="AR292" s="263">
        <f t="shared" ref="AR292" si="6088">ROUND(AQ292*$I292,2)</f>
        <v>0</v>
      </c>
      <c r="AS292" s="265"/>
      <c r="AT292" s="263">
        <f t="shared" ref="AT292" si="6089">ROUND(AS292*$I292,2)</f>
        <v>0</v>
      </c>
      <c r="AU292" s="265"/>
      <c r="AV292" s="263">
        <f t="shared" ref="AV292" si="6090">ROUND(AU292*$I292,2)</f>
        <v>0</v>
      </c>
      <c r="AW292" s="265"/>
      <c r="AX292" s="263">
        <f t="shared" ref="AX292" si="6091">ROUND(AW292*$I292,2)</f>
        <v>0</v>
      </c>
      <c r="AY292" s="265"/>
      <c r="AZ292" s="263">
        <f t="shared" ref="AZ292" si="6092">ROUND(AY292*$I292,2)</f>
        <v>0</v>
      </c>
      <c r="BA292" s="265"/>
      <c r="BB292" s="263">
        <f t="shared" ref="BB292" si="6093">ROUND(BA292*$I292,2)</f>
        <v>0</v>
      </c>
      <c r="BC292" s="265"/>
      <c r="BD292" s="263">
        <f t="shared" ref="BD292" si="6094">ROUND(BC292*$I292,2)</f>
        <v>0</v>
      </c>
      <c r="BE292" s="264"/>
      <c r="BF292" s="263">
        <f t="shared" ref="BF292" si="6095">ROUND(BE292*$I292,2)</f>
        <v>0</v>
      </c>
      <c r="BG292" s="383">
        <v>1</v>
      </c>
      <c r="BH292" s="263">
        <f t="shared" ref="BH292" si="6096">ROUND(BG292*$I292,2)</f>
        <v>25213.759999999998</v>
      </c>
      <c r="BI292" s="264"/>
      <c r="BJ292" s="263">
        <f t="shared" ref="BJ292" si="6097">ROUND(BI292*$I292,2)</f>
        <v>0</v>
      </c>
      <c r="BK292" s="267"/>
      <c r="BL292" s="263">
        <f t="shared" ref="BL292" si="6098">ROUND(BK292*$I292,2)</f>
        <v>0</v>
      </c>
      <c r="BM292" s="267"/>
      <c r="BN292" s="263">
        <f t="shared" ref="BN292" si="6099">ROUND(BM292*$I292,2)</f>
        <v>0</v>
      </c>
      <c r="BO292" s="267"/>
      <c r="BP292" s="263">
        <f t="shared" ref="BP292" si="6100">ROUND(BO292*$I292,2)</f>
        <v>0</v>
      </c>
      <c r="BQ292" s="267"/>
      <c r="BR292" s="263">
        <f t="shared" ref="BR292" si="6101">ROUND(BQ292*$I292,2)</f>
        <v>0</v>
      </c>
      <c r="BS292" s="267"/>
      <c r="BT292" s="263">
        <f t="shared" ref="BT292" si="6102">ROUND(BS292*$I292,2)</f>
        <v>0</v>
      </c>
      <c r="BU292" s="268"/>
      <c r="BV292" s="263">
        <f t="shared" ref="BV292" si="6103">ROUND(BU292*$I292,2)</f>
        <v>0</v>
      </c>
      <c r="BW292" s="268"/>
      <c r="BX292" s="263">
        <f t="shared" ref="BX292" si="6104">ROUND(BW292*$I292,2)</f>
        <v>0</v>
      </c>
      <c r="BY292" s="268"/>
      <c r="BZ292" s="263">
        <f t="shared" ref="BZ292" si="6105">ROUND(BY292*$I292,2)</f>
        <v>0</v>
      </c>
      <c r="CA292" s="505">
        <f t="shared" si="4839"/>
        <v>1</v>
      </c>
      <c r="CB292" s="504">
        <f t="shared" si="4840"/>
        <v>25213.759999999998</v>
      </c>
      <c r="CC292" s="171">
        <f t="shared" si="4841"/>
        <v>0</v>
      </c>
    </row>
    <row r="293" spans="1:81" s="118" customFormat="1" ht="39.6">
      <c r="A293" s="279" t="s">
        <v>962</v>
      </c>
      <c r="B293" s="280" t="s">
        <v>1119</v>
      </c>
      <c r="C293" s="279"/>
      <c r="D293" s="279" t="s">
        <v>832</v>
      </c>
      <c r="E293" s="308" t="s">
        <v>776</v>
      </c>
      <c r="F293" s="309" t="s">
        <v>186</v>
      </c>
      <c r="G293" s="318">
        <v>108.12</v>
      </c>
      <c r="H293" s="439">
        <v>198.69</v>
      </c>
      <c r="I293" s="284">
        <v>21482.36</v>
      </c>
      <c r="J293" s="275">
        <f t="shared" si="5848"/>
        <v>2.7606033703383959E-4</v>
      </c>
      <c r="K293" s="262"/>
      <c r="L293" s="263">
        <f t="shared" si="5849"/>
        <v>0</v>
      </c>
      <c r="M293" s="262"/>
      <c r="N293" s="263">
        <f t="shared" si="5849"/>
        <v>0</v>
      </c>
      <c r="O293" s="262"/>
      <c r="P293" s="263">
        <f t="shared" ref="P293" si="6106">ROUND(O293*$I293,2)</f>
        <v>0</v>
      </c>
      <c r="Q293" s="262"/>
      <c r="R293" s="263">
        <f t="shared" ref="R293" si="6107">ROUND(Q293*$I293,2)</f>
        <v>0</v>
      </c>
      <c r="S293" s="262"/>
      <c r="T293" s="263">
        <f t="shared" ref="T293" si="6108">ROUND(S293*$I293,2)</f>
        <v>0</v>
      </c>
      <c r="U293" s="262"/>
      <c r="V293" s="263">
        <f t="shared" ref="V293" si="6109">ROUND(U293*$I293,2)</f>
        <v>0</v>
      </c>
      <c r="W293" s="264"/>
      <c r="X293" s="263">
        <f t="shared" ref="X293" si="6110">ROUND(W293*$I293,2)</f>
        <v>0</v>
      </c>
      <c r="Y293" s="264"/>
      <c r="Z293" s="263">
        <f t="shared" ref="Z293" si="6111">ROUND(Y293*$I293,2)</f>
        <v>0</v>
      </c>
      <c r="AA293" s="265"/>
      <c r="AB293" s="263">
        <f t="shared" ref="AB293" si="6112">ROUND(AA293*$I293,2)</f>
        <v>0</v>
      </c>
      <c r="AC293" s="265"/>
      <c r="AD293" s="263">
        <f t="shared" ref="AD293" si="6113">ROUND(AC293*$I293,2)</f>
        <v>0</v>
      </c>
      <c r="AE293" s="265"/>
      <c r="AF293" s="263">
        <f t="shared" ref="AF293" si="6114">ROUND(AE293*$I293,2)</f>
        <v>0</v>
      </c>
      <c r="AG293" s="266"/>
      <c r="AH293" s="263">
        <f t="shared" ref="AH293" si="6115">ROUND(AG293*$I293,2)</f>
        <v>0</v>
      </c>
      <c r="AI293" s="265"/>
      <c r="AJ293" s="263">
        <f t="shared" ref="AJ293" si="6116">ROUND(AI293*$I293,2)</f>
        <v>0</v>
      </c>
      <c r="AK293" s="265"/>
      <c r="AL293" s="263">
        <f t="shared" ref="AL293" si="6117">ROUND(AK293*$I293,2)</f>
        <v>0</v>
      </c>
      <c r="AM293" s="265"/>
      <c r="AN293" s="263">
        <f t="shared" ref="AN293" si="6118">ROUND(AM293*$I293,2)</f>
        <v>0</v>
      </c>
      <c r="AO293" s="265"/>
      <c r="AP293" s="263">
        <f t="shared" ref="AP293" si="6119">ROUND(AO293*$I293,2)</f>
        <v>0</v>
      </c>
      <c r="AQ293" s="265"/>
      <c r="AR293" s="263">
        <f t="shared" ref="AR293" si="6120">ROUND(AQ293*$I293,2)</f>
        <v>0</v>
      </c>
      <c r="AS293" s="265"/>
      <c r="AT293" s="263">
        <f t="shared" ref="AT293" si="6121">ROUND(AS293*$I293,2)</f>
        <v>0</v>
      </c>
      <c r="AU293" s="265"/>
      <c r="AV293" s="263">
        <f t="shared" ref="AV293" si="6122">ROUND(AU293*$I293,2)</f>
        <v>0</v>
      </c>
      <c r="AW293" s="265"/>
      <c r="AX293" s="263">
        <f t="shared" ref="AX293" si="6123">ROUND(AW293*$I293,2)</f>
        <v>0</v>
      </c>
      <c r="AY293" s="265"/>
      <c r="AZ293" s="263">
        <f t="shared" ref="AZ293" si="6124">ROUND(AY293*$I293,2)</f>
        <v>0</v>
      </c>
      <c r="BA293" s="265"/>
      <c r="BB293" s="263">
        <f t="shared" ref="BB293" si="6125">ROUND(BA293*$I293,2)</f>
        <v>0</v>
      </c>
      <c r="BC293" s="265"/>
      <c r="BD293" s="263">
        <f t="shared" ref="BD293" si="6126">ROUND(BC293*$I293,2)</f>
        <v>0</v>
      </c>
      <c r="BE293" s="264"/>
      <c r="BF293" s="263">
        <f t="shared" ref="BF293" si="6127">ROUND(BE293*$I293,2)</f>
        <v>0</v>
      </c>
      <c r="BG293" s="383">
        <v>1</v>
      </c>
      <c r="BH293" s="263">
        <f t="shared" ref="BH293" si="6128">ROUND(BG293*$I293,2)</f>
        <v>21482.36</v>
      </c>
      <c r="BI293" s="264"/>
      <c r="BJ293" s="263">
        <f t="shared" ref="BJ293" si="6129">ROUND(BI293*$I293,2)</f>
        <v>0</v>
      </c>
      <c r="BK293" s="267"/>
      <c r="BL293" s="263">
        <f t="shared" ref="BL293" si="6130">ROUND(BK293*$I293,2)</f>
        <v>0</v>
      </c>
      <c r="BM293" s="267"/>
      <c r="BN293" s="263">
        <f t="shared" ref="BN293" si="6131">ROUND(BM293*$I293,2)</f>
        <v>0</v>
      </c>
      <c r="BO293" s="267"/>
      <c r="BP293" s="263">
        <f t="shared" ref="BP293" si="6132">ROUND(BO293*$I293,2)</f>
        <v>0</v>
      </c>
      <c r="BQ293" s="267"/>
      <c r="BR293" s="263">
        <f t="shared" ref="BR293" si="6133">ROUND(BQ293*$I293,2)</f>
        <v>0</v>
      </c>
      <c r="BS293" s="267"/>
      <c r="BT293" s="263">
        <f t="shared" ref="BT293" si="6134">ROUND(BS293*$I293,2)</f>
        <v>0</v>
      </c>
      <c r="BU293" s="268"/>
      <c r="BV293" s="263">
        <f t="shared" ref="BV293" si="6135">ROUND(BU293*$I293,2)</f>
        <v>0</v>
      </c>
      <c r="BW293" s="268"/>
      <c r="BX293" s="263">
        <f t="shared" ref="BX293" si="6136">ROUND(BW293*$I293,2)</f>
        <v>0</v>
      </c>
      <c r="BY293" s="268"/>
      <c r="BZ293" s="263">
        <f t="shared" ref="BZ293" si="6137">ROUND(BY293*$I293,2)</f>
        <v>0</v>
      </c>
      <c r="CA293" s="505">
        <f t="shared" si="4839"/>
        <v>1</v>
      </c>
      <c r="CB293" s="504">
        <f t="shared" si="4840"/>
        <v>21482.36</v>
      </c>
      <c r="CC293" s="171">
        <f t="shared" si="4841"/>
        <v>0</v>
      </c>
    </row>
    <row r="294" spans="1:81" s="118" customFormat="1" ht="26.4">
      <c r="A294" s="279" t="s">
        <v>1057</v>
      </c>
      <c r="B294" s="280" t="s">
        <v>1119</v>
      </c>
      <c r="C294" s="279"/>
      <c r="D294" s="279" t="s">
        <v>960</v>
      </c>
      <c r="E294" s="286" t="s">
        <v>768</v>
      </c>
      <c r="F294" s="281" t="s">
        <v>147</v>
      </c>
      <c r="G294" s="318">
        <v>92.5</v>
      </c>
      <c r="H294" s="440">
        <v>174.54</v>
      </c>
      <c r="I294" s="284">
        <v>16144.95</v>
      </c>
      <c r="J294" s="275">
        <f t="shared" si="5848"/>
        <v>2.0747163432669822E-4</v>
      </c>
      <c r="K294" s="262"/>
      <c r="L294" s="263">
        <f t="shared" si="5849"/>
        <v>0</v>
      </c>
      <c r="M294" s="262"/>
      <c r="N294" s="263">
        <f t="shared" si="5849"/>
        <v>0</v>
      </c>
      <c r="O294" s="262"/>
      <c r="P294" s="263">
        <f t="shared" ref="P294" si="6138">ROUND(O294*$I294,2)</f>
        <v>0</v>
      </c>
      <c r="Q294" s="262"/>
      <c r="R294" s="263">
        <f t="shared" ref="R294" si="6139">ROUND(Q294*$I294,2)</f>
        <v>0</v>
      </c>
      <c r="S294" s="262"/>
      <c r="T294" s="263">
        <f t="shared" ref="T294" si="6140">ROUND(S294*$I294,2)</f>
        <v>0</v>
      </c>
      <c r="U294" s="262"/>
      <c r="V294" s="263">
        <f t="shared" ref="V294" si="6141">ROUND(U294*$I294,2)</f>
        <v>0</v>
      </c>
      <c r="W294" s="264"/>
      <c r="X294" s="263">
        <f t="shared" ref="X294" si="6142">ROUND(W294*$I294,2)</f>
        <v>0</v>
      </c>
      <c r="Y294" s="264"/>
      <c r="Z294" s="263">
        <f t="shared" ref="Z294" si="6143">ROUND(Y294*$I294,2)</f>
        <v>0</v>
      </c>
      <c r="AA294" s="265"/>
      <c r="AB294" s="263">
        <f t="shared" ref="AB294" si="6144">ROUND(AA294*$I294,2)</f>
        <v>0</v>
      </c>
      <c r="AC294" s="265"/>
      <c r="AD294" s="263">
        <f t="shared" ref="AD294" si="6145">ROUND(AC294*$I294,2)</f>
        <v>0</v>
      </c>
      <c r="AE294" s="265"/>
      <c r="AF294" s="263">
        <f t="shared" ref="AF294" si="6146">ROUND(AE294*$I294,2)</f>
        <v>0</v>
      </c>
      <c r="AG294" s="266"/>
      <c r="AH294" s="263">
        <f t="shared" ref="AH294" si="6147">ROUND(AG294*$I294,2)</f>
        <v>0</v>
      </c>
      <c r="AI294" s="265"/>
      <c r="AJ294" s="263">
        <f t="shared" ref="AJ294" si="6148">ROUND(AI294*$I294,2)</f>
        <v>0</v>
      </c>
      <c r="AK294" s="265"/>
      <c r="AL294" s="263">
        <f t="shared" ref="AL294" si="6149">ROUND(AK294*$I294,2)</f>
        <v>0</v>
      </c>
      <c r="AM294" s="265"/>
      <c r="AN294" s="263">
        <f t="shared" ref="AN294" si="6150">ROUND(AM294*$I294,2)</f>
        <v>0</v>
      </c>
      <c r="AO294" s="265"/>
      <c r="AP294" s="263">
        <f t="shared" ref="AP294" si="6151">ROUND(AO294*$I294,2)</f>
        <v>0</v>
      </c>
      <c r="AQ294" s="265"/>
      <c r="AR294" s="263">
        <f t="shared" ref="AR294" si="6152">ROUND(AQ294*$I294,2)</f>
        <v>0</v>
      </c>
      <c r="AS294" s="265"/>
      <c r="AT294" s="263">
        <f t="shared" ref="AT294" si="6153">ROUND(AS294*$I294,2)</f>
        <v>0</v>
      </c>
      <c r="AU294" s="265"/>
      <c r="AV294" s="263">
        <f t="shared" ref="AV294" si="6154">ROUND(AU294*$I294,2)</f>
        <v>0</v>
      </c>
      <c r="AW294" s="265"/>
      <c r="AX294" s="263">
        <f t="shared" ref="AX294" si="6155">ROUND(AW294*$I294,2)</f>
        <v>0</v>
      </c>
      <c r="AY294" s="265"/>
      <c r="AZ294" s="263">
        <f t="shared" ref="AZ294" si="6156">ROUND(AY294*$I294,2)</f>
        <v>0</v>
      </c>
      <c r="BA294" s="265"/>
      <c r="BB294" s="263">
        <f t="shared" ref="BB294" si="6157">ROUND(BA294*$I294,2)</f>
        <v>0</v>
      </c>
      <c r="BC294" s="265"/>
      <c r="BD294" s="263">
        <f t="shared" ref="BD294" si="6158">ROUND(BC294*$I294,2)</f>
        <v>0</v>
      </c>
      <c r="BE294" s="264"/>
      <c r="BF294" s="263">
        <f t="shared" ref="BF294" si="6159">ROUND(BE294*$I294,2)</f>
        <v>0</v>
      </c>
      <c r="BG294" s="383">
        <v>1</v>
      </c>
      <c r="BH294" s="263">
        <f t="shared" ref="BH294" si="6160">ROUND(BG294*$I294,2)</f>
        <v>16144.95</v>
      </c>
      <c r="BI294" s="264"/>
      <c r="BJ294" s="263">
        <f t="shared" ref="BJ294" si="6161">ROUND(BI294*$I294,2)</f>
        <v>0</v>
      </c>
      <c r="BK294" s="267"/>
      <c r="BL294" s="263">
        <f t="shared" ref="BL294" si="6162">ROUND(BK294*$I294,2)</f>
        <v>0</v>
      </c>
      <c r="BM294" s="267"/>
      <c r="BN294" s="263">
        <f t="shared" ref="BN294" si="6163">ROUND(BM294*$I294,2)</f>
        <v>0</v>
      </c>
      <c r="BO294" s="267"/>
      <c r="BP294" s="263">
        <f t="shared" ref="BP294" si="6164">ROUND(BO294*$I294,2)</f>
        <v>0</v>
      </c>
      <c r="BQ294" s="267"/>
      <c r="BR294" s="263">
        <f t="shared" ref="BR294" si="6165">ROUND(BQ294*$I294,2)</f>
        <v>0</v>
      </c>
      <c r="BS294" s="267"/>
      <c r="BT294" s="263">
        <f t="shared" ref="BT294" si="6166">ROUND(BS294*$I294,2)</f>
        <v>0</v>
      </c>
      <c r="BU294" s="268"/>
      <c r="BV294" s="263">
        <f t="shared" ref="BV294" si="6167">ROUND(BU294*$I294,2)</f>
        <v>0</v>
      </c>
      <c r="BW294" s="268"/>
      <c r="BX294" s="263">
        <f t="shared" ref="BX294" si="6168">ROUND(BW294*$I294,2)</f>
        <v>0</v>
      </c>
      <c r="BY294" s="268"/>
      <c r="BZ294" s="263">
        <f t="shared" ref="BZ294" si="6169">ROUND(BY294*$I294,2)</f>
        <v>0</v>
      </c>
      <c r="CA294" s="505">
        <f t="shared" si="4839"/>
        <v>1</v>
      </c>
      <c r="CB294" s="504">
        <f t="shared" si="4840"/>
        <v>16144.95</v>
      </c>
      <c r="CC294" s="171">
        <f t="shared" si="4841"/>
        <v>0</v>
      </c>
    </row>
    <row r="295" spans="1:81" s="118" customFormat="1" ht="39.6">
      <c r="A295" s="279" t="s">
        <v>1058</v>
      </c>
      <c r="B295" s="280" t="s">
        <v>1119</v>
      </c>
      <c r="C295" s="279"/>
      <c r="D295" s="279" t="s">
        <v>960</v>
      </c>
      <c r="E295" s="286" t="s">
        <v>959</v>
      </c>
      <c r="F295" s="281" t="s">
        <v>186</v>
      </c>
      <c r="G295" s="318">
        <v>1687.77</v>
      </c>
      <c r="H295" s="440">
        <v>174.54</v>
      </c>
      <c r="I295" s="284">
        <v>294583.38</v>
      </c>
      <c r="J295" s="275">
        <f t="shared" si="5848"/>
        <v>3.7855611379460936E-3</v>
      </c>
      <c r="K295" s="262"/>
      <c r="L295" s="263">
        <f t="shared" si="5849"/>
        <v>0</v>
      </c>
      <c r="M295" s="262"/>
      <c r="N295" s="263">
        <f t="shared" si="5849"/>
        <v>0</v>
      </c>
      <c r="O295" s="262"/>
      <c r="P295" s="263">
        <f t="shared" ref="P295" si="6170">ROUND(O295*$I295,2)</f>
        <v>0</v>
      </c>
      <c r="Q295" s="262"/>
      <c r="R295" s="263">
        <f t="shared" ref="R295" si="6171">ROUND(Q295*$I295,2)</f>
        <v>0</v>
      </c>
      <c r="S295" s="262"/>
      <c r="T295" s="263">
        <f t="shared" ref="T295" si="6172">ROUND(S295*$I295,2)</f>
        <v>0</v>
      </c>
      <c r="U295" s="262"/>
      <c r="V295" s="263">
        <f t="shared" ref="V295" si="6173">ROUND(U295*$I295,2)</f>
        <v>0</v>
      </c>
      <c r="W295" s="264"/>
      <c r="X295" s="263">
        <f t="shared" ref="X295" si="6174">ROUND(W295*$I295,2)</f>
        <v>0</v>
      </c>
      <c r="Y295" s="264"/>
      <c r="Z295" s="263">
        <f t="shared" ref="Z295" si="6175">ROUND(Y295*$I295,2)</f>
        <v>0</v>
      </c>
      <c r="AA295" s="265"/>
      <c r="AB295" s="263">
        <f t="shared" ref="AB295" si="6176">ROUND(AA295*$I295,2)</f>
        <v>0</v>
      </c>
      <c r="AC295" s="265"/>
      <c r="AD295" s="263">
        <f t="shared" ref="AD295" si="6177">ROUND(AC295*$I295,2)</f>
        <v>0</v>
      </c>
      <c r="AE295" s="265"/>
      <c r="AF295" s="263">
        <f t="shared" ref="AF295" si="6178">ROUND(AE295*$I295,2)</f>
        <v>0</v>
      </c>
      <c r="AG295" s="266"/>
      <c r="AH295" s="263">
        <f t="shared" ref="AH295" si="6179">ROUND(AG295*$I295,2)</f>
        <v>0</v>
      </c>
      <c r="AI295" s="265"/>
      <c r="AJ295" s="263">
        <f t="shared" ref="AJ295" si="6180">ROUND(AI295*$I295,2)</f>
        <v>0</v>
      </c>
      <c r="AK295" s="265"/>
      <c r="AL295" s="263">
        <f t="shared" ref="AL295" si="6181">ROUND(AK295*$I295,2)</f>
        <v>0</v>
      </c>
      <c r="AM295" s="265"/>
      <c r="AN295" s="263">
        <f t="shared" ref="AN295" si="6182">ROUND(AM295*$I295,2)</f>
        <v>0</v>
      </c>
      <c r="AO295" s="265"/>
      <c r="AP295" s="263">
        <f t="shared" ref="AP295" si="6183">ROUND(AO295*$I295,2)</f>
        <v>0</v>
      </c>
      <c r="AQ295" s="265"/>
      <c r="AR295" s="263">
        <f t="shared" ref="AR295" si="6184">ROUND(AQ295*$I295,2)</f>
        <v>0</v>
      </c>
      <c r="AS295" s="265"/>
      <c r="AT295" s="263">
        <f t="shared" ref="AT295" si="6185">ROUND(AS295*$I295,2)</f>
        <v>0</v>
      </c>
      <c r="AU295" s="265"/>
      <c r="AV295" s="263">
        <f t="shared" ref="AV295" si="6186">ROUND(AU295*$I295,2)</f>
        <v>0</v>
      </c>
      <c r="AW295" s="265"/>
      <c r="AX295" s="263">
        <f t="shared" ref="AX295" si="6187">ROUND(AW295*$I295,2)</f>
        <v>0</v>
      </c>
      <c r="AY295" s="265"/>
      <c r="AZ295" s="263">
        <f t="shared" ref="AZ295" si="6188">ROUND(AY295*$I295,2)</f>
        <v>0</v>
      </c>
      <c r="BA295" s="265"/>
      <c r="BB295" s="263">
        <f t="shared" ref="BB295" si="6189">ROUND(BA295*$I295,2)</f>
        <v>0</v>
      </c>
      <c r="BC295" s="383">
        <v>0.2</v>
      </c>
      <c r="BD295" s="263">
        <f t="shared" ref="BD295" si="6190">ROUND(BC295*$I295,2)</f>
        <v>58916.68</v>
      </c>
      <c r="BE295" s="264">
        <v>0.5</v>
      </c>
      <c r="BF295" s="263">
        <f t="shared" ref="BF295" si="6191">ROUND(BE295*$I295,2)</f>
        <v>147291.69</v>
      </c>
      <c r="BG295" s="383">
        <v>0.3</v>
      </c>
      <c r="BH295" s="263">
        <f t="shared" ref="BH295" si="6192">ROUND(BG295*$I295,2)</f>
        <v>88375.01</v>
      </c>
      <c r="BI295" s="264"/>
      <c r="BJ295" s="263">
        <f t="shared" ref="BJ295" si="6193">ROUND(BI295*$I295,2)</f>
        <v>0</v>
      </c>
      <c r="BK295" s="267"/>
      <c r="BL295" s="263">
        <f t="shared" ref="BL295" si="6194">ROUND(BK295*$I295,2)</f>
        <v>0</v>
      </c>
      <c r="BM295" s="267"/>
      <c r="BN295" s="263">
        <f t="shared" ref="BN295" si="6195">ROUND(BM295*$I295,2)</f>
        <v>0</v>
      </c>
      <c r="BO295" s="267"/>
      <c r="BP295" s="263">
        <f t="shared" ref="BP295" si="6196">ROUND(BO295*$I295,2)</f>
        <v>0</v>
      </c>
      <c r="BQ295" s="267"/>
      <c r="BR295" s="263">
        <f t="shared" ref="BR295" si="6197">ROUND(BQ295*$I295,2)</f>
        <v>0</v>
      </c>
      <c r="BS295" s="267"/>
      <c r="BT295" s="263">
        <f t="shared" ref="BT295" si="6198">ROUND(BS295*$I295,2)</f>
        <v>0</v>
      </c>
      <c r="BU295" s="268"/>
      <c r="BV295" s="263">
        <f t="shared" ref="BV295" si="6199">ROUND(BU295*$I295,2)</f>
        <v>0</v>
      </c>
      <c r="BW295" s="268"/>
      <c r="BX295" s="263">
        <f t="shared" ref="BX295" si="6200">ROUND(BW295*$I295,2)</f>
        <v>0</v>
      </c>
      <c r="BY295" s="268"/>
      <c r="BZ295" s="263">
        <f t="shared" ref="BZ295" si="6201">ROUND(BY295*$I295,2)</f>
        <v>0</v>
      </c>
      <c r="CA295" s="505">
        <f t="shared" si="4839"/>
        <v>1</v>
      </c>
      <c r="CB295" s="504">
        <f t="shared" si="4840"/>
        <v>294583.38</v>
      </c>
      <c r="CC295" s="171">
        <f t="shared" si="4841"/>
        <v>0</v>
      </c>
    </row>
    <row r="296" spans="1:81" s="118" customFormat="1" ht="39.6">
      <c r="A296" s="279" t="s">
        <v>1059</v>
      </c>
      <c r="B296" s="280" t="s">
        <v>145</v>
      </c>
      <c r="C296" s="279"/>
      <c r="D296" s="279" t="s">
        <v>1025</v>
      </c>
      <c r="E296" s="286" t="s">
        <v>1022</v>
      </c>
      <c r="F296" s="281" t="s">
        <v>693</v>
      </c>
      <c r="G296" s="318">
        <v>195</v>
      </c>
      <c r="H296" s="440">
        <v>197.57</v>
      </c>
      <c r="I296" s="284">
        <v>38526.15</v>
      </c>
      <c r="J296" s="275">
        <f t="shared" si="5848"/>
        <v>4.9508256791228988E-4</v>
      </c>
      <c r="K296" s="262"/>
      <c r="L296" s="263">
        <f t="shared" si="5849"/>
        <v>0</v>
      </c>
      <c r="M296" s="262"/>
      <c r="N296" s="263">
        <f t="shared" si="5849"/>
        <v>0</v>
      </c>
      <c r="O296" s="262"/>
      <c r="P296" s="263">
        <f t="shared" ref="P296" si="6202">ROUND(O296*$I296,2)</f>
        <v>0</v>
      </c>
      <c r="Q296" s="262"/>
      <c r="R296" s="263">
        <f t="shared" ref="R296" si="6203">ROUND(Q296*$I296,2)</f>
        <v>0</v>
      </c>
      <c r="S296" s="262"/>
      <c r="T296" s="263">
        <f t="shared" ref="T296" si="6204">ROUND(S296*$I296,2)</f>
        <v>0</v>
      </c>
      <c r="U296" s="262"/>
      <c r="V296" s="263">
        <f t="shared" ref="V296" si="6205">ROUND(U296*$I296,2)</f>
        <v>0</v>
      </c>
      <c r="W296" s="264"/>
      <c r="X296" s="263">
        <f t="shared" ref="X296" si="6206">ROUND(W296*$I296,2)</f>
        <v>0</v>
      </c>
      <c r="Y296" s="264"/>
      <c r="Z296" s="263">
        <f t="shared" ref="Z296" si="6207">ROUND(Y296*$I296,2)</f>
        <v>0</v>
      </c>
      <c r="AA296" s="265"/>
      <c r="AB296" s="263">
        <f t="shared" ref="AB296" si="6208">ROUND(AA296*$I296,2)</f>
        <v>0</v>
      </c>
      <c r="AC296" s="265"/>
      <c r="AD296" s="263">
        <f t="shared" ref="AD296" si="6209">ROUND(AC296*$I296,2)</f>
        <v>0</v>
      </c>
      <c r="AE296" s="265"/>
      <c r="AF296" s="263">
        <f t="shared" ref="AF296" si="6210">ROUND(AE296*$I296,2)</f>
        <v>0</v>
      </c>
      <c r="AG296" s="266"/>
      <c r="AH296" s="263">
        <f t="shared" ref="AH296" si="6211">ROUND(AG296*$I296,2)</f>
        <v>0</v>
      </c>
      <c r="AI296" s="265"/>
      <c r="AJ296" s="263">
        <f t="shared" ref="AJ296" si="6212">ROUND(AI296*$I296,2)</f>
        <v>0</v>
      </c>
      <c r="AK296" s="265"/>
      <c r="AL296" s="263">
        <f t="shared" ref="AL296" si="6213">ROUND(AK296*$I296,2)</f>
        <v>0</v>
      </c>
      <c r="AM296" s="265"/>
      <c r="AN296" s="263">
        <f t="shared" ref="AN296" si="6214">ROUND(AM296*$I296,2)</f>
        <v>0</v>
      </c>
      <c r="AO296" s="265"/>
      <c r="AP296" s="263">
        <f t="shared" ref="AP296" si="6215">ROUND(AO296*$I296,2)</f>
        <v>0</v>
      </c>
      <c r="AQ296" s="265"/>
      <c r="AR296" s="263">
        <f t="shared" ref="AR296" si="6216">ROUND(AQ296*$I296,2)</f>
        <v>0</v>
      </c>
      <c r="AS296" s="265"/>
      <c r="AT296" s="263">
        <f t="shared" ref="AT296" si="6217">ROUND(AS296*$I296,2)</f>
        <v>0</v>
      </c>
      <c r="AU296" s="265"/>
      <c r="AV296" s="263">
        <f t="shared" ref="AV296" si="6218">ROUND(AU296*$I296,2)</f>
        <v>0</v>
      </c>
      <c r="AW296" s="265"/>
      <c r="AX296" s="263">
        <f t="shared" ref="AX296" si="6219">ROUND(AW296*$I296,2)</f>
        <v>0</v>
      </c>
      <c r="AY296" s="265"/>
      <c r="AZ296" s="263">
        <f t="shared" ref="AZ296" si="6220">ROUND(AY296*$I296,2)</f>
        <v>0</v>
      </c>
      <c r="BA296" s="265"/>
      <c r="BB296" s="263">
        <f t="shared" ref="BB296" si="6221">ROUND(BA296*$I296,2)</f>
        <v>0</v>
      </c>
      <c r="BC296" s="265"/>
      <c r="BD296" s="263">
        <f t="shared" ref="BD296" si="6222">ROUND(BC296*$I296,2)</f>
        <v>0</v>
      </c>
      <c r="BE296" s="264">
        <v>0.5</v>
      </c>
      <c r="BF296" s="263">
        <f t="shared" ref="BF296" si="6223">ROUND(BE296*$I296,2)</f>
        <v>19263.080000000002</v>
      </c>
      <c r="BG296" s="383">
        <v>0.5</v>
      </c>
      <c r="BH296" s="263">
        <f t="shared" ref="BH296" si="6224">ROUND(BG296*$I296,2)</f>
        <v>19263.080000000002</v>
      </c>
      <c r="BI296" s="264"/>
      <c r="BJ296" s="263">
        <f t="shared" ref="BJ296" si="6225">ROUND(BI296*$I296,2)</f>
        <v>0</v>
      </c>
      <c r="BK296" s="267"/>
      <c r="BL296" s="263">
        <f t="shared" ref="BL296" si="6226">ROUND(BK296*$I296,2)</f>
        <v>0</v>
      </c>
      <c r="BM296" s="267"/>
      <c r="BN296" s="263">
        <f t="shared" ref="BN296" si="6227">ROUND(BM296*$I296,2)</f>
        <v>0</v>
      </c>
      <c r="BO296" s="267"/>
      <c r="BP296" s="263">
        <f t="shared" ref="BP296" si="6228">ROUND(BO296*$I296,2)</f>
        <v>0</v>
      </c>
      <c r="BQ296" s="267"/>
      <c r="BR296" s="263">
        <f t="shared" ref="BR296" si="6229">ROUND(BQ296*$I296,2)</f>
        <v>0</v>
      </c>
      <c r="BS296" s="267"/>
      <c r="BT296" s="263">
        <f t="shared" ref="BT296" si="6230">ROUND(BS296*$I296,2)</f>
        <v>0</v>
      </c>
      <c r="BU296" s="268"/>
      <c r="BV296" s="263">
        <f t="shared" ref="BV296" si="6231">ROUND(BU296*$I296,2)</f>
        <v>0</v>
      </c>
      <c r="BW296" s="268"/>
      <c r="BX296" s="263">
        <f t="shared" ref="BX296" si="6232">ROUND(BW296*$I296,2)</f>
        <v>0</v>
      </c>
      <c r="BY296" s="268"/>
      <c r="BZ296" s="263">
        <f t="shared" ref="BZ296" si="6233">ROUND(BY296*$I296,2)</f>
        <v>0</v>
      </c>
      <c r="CA296" s="505">
        <f t="shared" si="4839"/>
        <v>1</v>
      </c>
      <c r="CB296" s="504">
        <f t="shared" si="4840"/>
        <v>38526.160000000003</v>
      </c>
      <c r="CC296" s="171">
        <f t="shared" si="4841"/>
        <v>-1.0000000002037268E-2</v>
      </c>
    </row>
    <row r="297" spans="1:81" s="118" customFormat="1" ht="66">
      <c r="A297" s="279" t="s">
        <v>1083</v>
      </c>
      <c r="B297" s="280" t="s">
        <v>145</v>
      </c>
      <c r="C297" s="279"/>
      <c r="D297" s="279" t="s">
        <v>1081</v>
      </c>
      <c r="E297" s="286" t="s">
        <v>1082</v>
      </c>
      <c r="F297" s="281" t="s">
        <v>147</v>
      </c>
      <c r="G297" s="318">
        <v>17.16</v>
      </c>
      <c r="H297" s="440">
        <v>416.34</v>
      </c>
      <c r="I297" s="284">
        <v>7144.39</v>
      </c>
      <c r="J297" s="275">
        <f t="shared" si="5848"/>
        <v>9.1809406010382163E-5</v>
      </c>
      <c r="K297" s="262"/>
      <c r="L297" s="263">
        <f t="shared" si="5849"/>
        <v>0</v>
      </c>
      <c r="M297" s="262"/>
      <c r="N297" s="263">
        <f t="shared" si="5849"/>
        <v>0</v>
      </c>
      <c r="O297" s="262"/>
      <c r="P297" s="263">
        <f t="shared" ref="P297" si="6234">ROUND(O297*$I297,2)</f>
        <v>0</v>
      </c>
      <c r="Q297" s="262"/>
      <c r="R297" s="263">
        <f t="shared" ref="R297" si="6235">ROUND(Q297*$I297,2)</f>
        <v>0</v>
      </c>
      <c r="S297" s="262"/>
      <c r="T297" s="263">
        <f t="shared" ref="T297" si="6236">ROUND(S297*$I297,2)</f>
        <v>0</v>
      </c>
      <c r="U297" s="262"/>
      <c r="V297" s="263">
        <f t="shared" ref="V297" si="6237">ROUND(U297*$I297,2)</f>
        <v>0</v>
      </c>
      <c r="W297" s="264"/>
      <c r="X297" s="263">
        <f t="shared" ref="X297" si="6238">ROUND(W297*$I297,2)</f>
        <v>0</v>
      </c>
      <c r="Y297" s="264"/>
      <c r="Z297" s="263">
        <f t="shared" ref="Z297" si="6239">ROUND(Y297*$I297,2)</f>
        <v>0</v>
      </c>
      <c r="AA297" s="265"/>
      <c r="AB297" s="263">
        <f t="shared" ref="AB297" si="6240">ROUND(AA297*$I297,2)</f>
        <v>0</v>
      </c>
      <c r="AC297" s="265"/>
      <c r="AD297" s="263">
        <f t="shared" ref="AD297" si="6241">ROUND(AC297*$I297,2)</f>
        <v>0</v>
      </c>
      <c r="AE297" s="265"/>
      <c r="AF297" s="263">
        <f t="shared" ref="AF297" si="6242">ROUND(AE297*$I297,2)</f>
        <v>0</v>
      </c>
      <c r="AG297" s="266"/>
      <c r="AH297" s="263">
        <f t="shared" ref="AH297" si="6243">ROUND(AG297*$I297,2)</f>
        <v>0</v>
      </c>
      <c r="AI297" s="265"/>
      <c r="AJ297" s="263">
        <f t="shared" ref="AJ297" si="6244">ROUND(AI297*$I297,2)</f>
        <v>0</v>
      </c>
      <c r="AK297" s="265"/>
      <c r="AL297" s="263">
        <f t="shared" ref="AL297" si="6245">ROUND(AK297*$I297,2)</f>
        <v>0</v>
      </c>
      <c r="AM297" s="265"/>
      <c r="AN297" s="263">
        <f t="shared" ref="AN297" si="6246">ROUND(AM297*$I297,2)</f>
        <v>0</v>
      </c>
      <c r="AO297" s="265"/>
      <c r="AP297" s="263">
        <f t="shared" ref="AP297" si="6247">ROUND(AO297*$I297,2)</f>
        <v>0</v>
      </c>
      <c r="AQ297" s="265"/>
      <c r="AR297" s="263">
        <f t="shared" ref="AR297" si="6248">ROUND(AQ297*$I297,2)</f>
        <v>0</v>
      </c>
      <c r="AS297" s="265"/>
      <c r="AT297" s="263">
        <f t="shared" ref="AT297" si="6249">ROUND(AS297*$I297,2)</f>
        <v>0</v>
      </c>
      <c r="AU297" s="265"/>
      <c r="AV297" s="263">
        <f t="shared" ref="AV297" si="6250">ROUND(AU297*$I297,2)</f>
        <v>0</v>
      </c>
      <c r="AW297" s="265"/>
      <c r="AX297" s="263">
        <f t="shared" ref="AX297" si="6251">ROUND(AW297*$I297,2)</f>
        <v>0</v>
      </c>
      <c r="AY297" s="265"/>
      <c r="AZ297" s="263">
        <f t="shared" ref="AZ297" si="6252">ROUND(AY297*$I297,2)</f>
        <v>0</v>
      </c>
      <c r="BA297" s="265"/>
      <c r="BB297" s="263">
        <f t="shared" ref="BB297" si="6253">ROUND(BA297*$I297,2)</f>
        <v>0</v>
      </c>
      <c r="BC297" s="265"/>
      <c r="BD297" s="263">
        <f t="shared" ref="BD297" si="6254">ROUND(BC297*$I297,2)</f>
        <v>0</v>
      </c>
      <c r="BE297" s="264"/>
      <c r="BF297" s="263">
        <f t="shared" ref="BF297" si="6255">ROUND(BE297*$I297,2)</f>
        <v>0</v>
      </c>
      <c r="BG297" s="383">
        <v>0.5</v>
      </c>
      <c r="BH297" s="263">
        <f t="shared" ref="BH297" si="6256">ROUND(BG297*$I297,2)</f>
        <v>3572.2</v>
      </c>
      <c r="BI297" s="264"/>
      <c r="BJ297" s="263">
        <f t="shared" ref="BJ297" si="6257">ROUND(BI297*$I297,2)</f>
        <v>0</v>
      </c>
      <c r="BK297" s="267"/>
      <c r="BL297" s="263">
        <f t="shared" ref="BL297" si="6258">ROUND(BK297*$I297,2)</f>
        <v>0</v>
      </c>
      <c r="BM297" s="267"/>
      <c r="BN297" s="263">
        <f t="shared" ref="BN297" si="6259">ROUND(BM297*$I297,2)</f>
        <v>0</v>
      </c>
      <c r="BO297" s="267"/>
      <c r="BP297" s="263">
        <f t="shared" ref="BP297" si="6260">ROUND(BO297*$I297,2)</f>
        <v>0</v>
      </c>
      <c r="BQ297" s="267"/>
      <c r="BR297" s="263">
        <f t="shared" ref="BR297" si="6261">ROUND(BQ297*$I297,2)</f>
        <v>0</v>
      </c>
      <c r="BS297" s="391">
        <v>0.5</v>
      </c>
      <c r="BT297" s="263">
        <f t="shared" ref="BT297" si="6262">ROUND(BS297*$I297,2)</f>
        <v>3572.2</v>
      </c>
      <c r="BU297" s="268"/>
      <c r="BV297" s="263">
        <f t="shared" ref="BV297" si="6263">ROUND(BU297*$I297,2)</f>
        <v>0</v>
      </c>
      <c r="BW297" s="268"/>
      <c r="BX297" s="263">
        <f t="shared" ref="BX297" si="6264">ROUND(BW297*$I297,2)</f>
        <v>0</v>
      </c>
      <c r="BY297" s="268"/>
      <c r="BZ297" s="263">
        <f t="shared" ref="BZ297" si="6265">ROUND(BY297*$I297,2)</f>
        <v>0</v>
      </c>
      <c r="CA297" s="505">
        <f t="shared" si="4839"/>
        <v>1</v>
      </c>
      <c r="CB297" s="504">
        <f t="shared" si="4840"/>
        <v>7144.4</v>
      </c>
      <c r="CC297" s="171">
        <f t="shared" si="4841"/>
        <v>-9.999999999308784E-3</v>
      </c>
    </row>
    <row r="298" spans="1:81" s="187" customFormat="1" ht="15.6" customHeight="1">
      <c r="A298" s="295"/>
      <c r="B298" s="296"/>
      <c r="C298" s="297"/>
      <c r="D298" s="297"/>
      <c r="E298" s="295" t="s">
        <v>391</v>
      </c>
      <c r="F298" s="297"/>
      <c r="G298" s="297"/>
      <c r="H298" s="298"/>
      <c r="I298" s="299">
        <f>SUBTOTAL(109,I285:I297)</f>
        <v>4884859.7</v>
      </c>
      <c r="J298" s="320"/>
      <c r="K298" s="301">
        <f>+L298/$I298</f>
        <v>0</v>
      </c>
      <c r="L298" s="299">
        <f>SUBTOTAL(109,L285:L297)</f>
        <v>0</v>
      </c>
      <c r="M298" s="301">
        <f t="shared" ref="M298" si="6266">+N298/$I298</f>
        <v>0</v>
      </c>
      <c r="N298" s="299">
        <f t="shared" ref="N298" si="6267">SUBTOTAL(109,N285:N297)</f>
        <v>0</v>
      </c>
      <c r="O298" s="301">
        <f t="shared" ref="O298" si="6268">+P298/$I298</f>
        <v>0</v>
      </c>
      <c r="P298" s="299">
        <f t="shared" ref="P298" si="6269">SUBTOTAL(109,P285:P297)</f>
        <v>0</v>
      </c>
      <c r="Q298" s="301">
        <f t="shared" ref="Q298" si="6270">+R298/$I298</f>
        <v>0</v>
      </c>
      <c r="R298" s="299">
        <f t="shared" ref="R298" si="6271">SUBTOTAL(109,R285:R297)</f>
        <v>0</v>
      </c>
      <c r="S298" s="301">
        <f t="shared" ref="S298" si="6272">+T298/$I298</f>
        <v>0</v>
      </c>
      <c r="T298" s="299">
        <f t="shared" ref="T298" si="6273">SUBTOTAL(109,T285:T297)</f>
        <v>0</v>
      </c>
      <c r="U298" s="301">
        <f t="shared" ref="U298" si="6274">+V298/$I298</f>
        <v>0</v>
      </c>
      <c r="V298" s="299">
        <f t="shared" ref="V298" si="6275">SUBTOTAL(109,V285:V297)</f>
        <v>0</v>
      </c>
      <c r="W298" s="301">
        <f t="shared" ref="W298" si="6276">+X298/$I298</f>
        <v>0</v>
      </c>
      <c r="X298" s="299">
        <f t="shared" ref="X298" si="6277">SUBTOTAL(109,X285:X297)</f>
        <v>0</v>
      </c>
      <c r="Y298" s="301">
        <f t="shared" ref="Y298" si="6278">+Z298/$I298</f>
        <v>0</v>
      </c>
      <c r="Z298" s="299">
        <f t="shared" ref="Z298" si="6279">SUBTOTAL(109,Z285:Z297)</f>
        <v>0</v>
      </c>
      <c r="AA298" s="301">
        <f t="shared" ref="AA298" si="6280">+AB298/$I298</f>
        <v>0</v>
      </c>
      <c r="AB298" s="299">
        <f t="shared" ref="AB298" si="6281">SUBTOTAL(109,AB285:AB297)</f>
        <v>0</v>
      </c>
      <c r="AC298" s="301">
        <f t="shared" ref="AC298" si="6282">+AD298/$I298</f>
        <v>0</v>
      </c>
      <c r="AD298" s="299">
        <f t="shared" ref="AD298" si="6283">SUBTOTAL(109,AD285:AD297)</f>
        <v>0</v>
      </c>
      <c r="AE298" s="301">
        <f t="shared" ref="AE298" si="6284">+AF298/$I298</f>
        <v>0</v>
      </c>
      <c r="AF298" s="299">
        <f t="shared" ref="AF298" si="6285">SUBTOTAL(109,AF285:AF297)</f>
        <v>0</v>
      </c>
      <c r="AG298" s="301">
        <f t="shared" ref="AG298" si="6286">+AH298/$I298</f>
        <v>0</v>
      </c>
      <c r="AH298" s="299">
        <f t="shared" ref="AH298" si="6287">SUBTOTAL(109,AH285:AH297)</f>
        <v>0</v>
      </c>
      <c r="AI298" s="301">
        <f t="shared" ref="AI298" si="6288">+AJ298/$I298</f>
        <v>0</v>
      </c>
      <c r="AJ298" s="299">
        <f t="shared" ref="AJ298" si="6289">SUBTOTAL(109,AJ285:AJ297)</f>
        <v>0</v>
      </c>
      <c r="AK298" s="301">
        <f t="shared" ref="AK298" si="6290">+AL298/$I298</f>
        <v>0</v>
      </c>
      <c r="AL298" s="299">
        <f t="shared" ref="AL298" si="6291">SUBTOTAL(109,AL285:AL297)</f>
        <v>0</v>
      </c>
      <c r="AM298" s="301">
        <f t="shared" ref="AM298" si="6292">+AN298/$I298</f>
        <v>0</v>
      </c>
      <c r="AN298" s="299">
        <f t="shared" ref="AN298" si="6293">SUBTOTAL(109,AN285:AN297)</f>
        <v>0</v>
      </c>
      <c r="AO298" s="301">
        <f t="shared" ref="AO298" si="6294">+AP298/$I298</f>
        <v>0</v>
      </c>
      <c r="AP298" s="299">
        <f t="shared" ref="AP298" si="6295">SUBTOTAL(109,AP285:AP297)</f>
        <v>0</v>
      </c>
      <c r="AQ298" s="301">
        <f t="shared" ref="AQ298" si="6296">+AR298/$I298</f>
        <v>7.890524061520128E-2</v>
      </c>
      <c r="AR298" s="299">
        <f t="shared" ref="AR298" si="6297">SUBTOTAL(109,AR285:AR297)</f>
        <v>385441.02999999997</v>
      </c>
      <c r="AS298" s="301">
        <f t="shared" ref="AS298" si="6298">+AT298/$I298</f>
        <v>7.890524061520128E-2</v>
      </c>
      <c r="AT298" s="299">
        <f t="shared" ref="AT298" si="6299">SUBTOTAL(109,AT285:AT297)</f>
        <v>385441.02999999997</v>
      </c>
      <c r="AU298" s="301">
        <f t="shared" ref="AU298" si="6300">+AV298/$I298</f>
        <v>0.11572193363097</v>
      </c>
      <c r="AV298" s="299">
        <f t="shared" ref="AV298" si="6301">SUBTOTAL(109,AV285:AV297)</f>
        <v>565285.41</v>
      </c>
      <c r="AW298" s="301">
        <f t="shared" ref="AW298" si="6302">+AX298/$I298</f>
        <v>0.12799416327146509</v>
      </c>
      <c r="AX298" s="299">
        <f t="shared" ref="AX298" si="6303">SUBTOTAL(109,AX285:AX297)</f>
        <v>625233.53</v>
      </c>
      <c r="AY298" s="301">
        <f t="shared" ref="AY298" si="6304">+AZ298/$I298</f>
        <v>0.11572193363097</v>
      </c>
      <c r="AZ298" s="299">
        <f t="shared" ref="AZ298" si="6305">SUBTOTAL(109,AZ285:AZ297)</f>
        <v>565285.41</v>
      </c>
      <c r="BA298" s="301">
        <f t="shared" ref="BA298" si="6306">+BB298/$I298</f>
        <v>7.890524061520128E-2</v>
      </c>
      <c r="BB298" s="299">
        <f t="shared" ref="BB298" si="6307">SUBTOTAL(109,BB285:BB297)</f>
        <v>385441.02999999997</v>
      </c>
      <c r="BC298" s="301">
        <f t="shared" ref="BC298" si="6308">+BD298/$I298</f>
        <v>5.1513698540819913E-2</v>
      </c>
      <c r="BD298" s="299">
        <f t="shared" ref="BD298" si="6309">SUBTOTAL(109,BD285:BD297)</f>
        <v>251637.19</v>
      </c>
      <c r="BE298" s="301">
        <f t="shared" ref="BE298" si="6310">+BF298/$I298</f>
        <v>7.3548740816445565E-2</v>
      </c>
      <c r="BF298" s="299">
        <f t="shared" ref="BF298" si="6311">SUBTOTAL(109,BF285:BF297)</f>
        <v>359275.28</v>
      </c>
      <c r="BG298" s="301">
        <f t="shared" ref="BG298" si="6312">+BH298/$I298</f>
        <v>3.5630779733550992E-2</v>
      </c>
      <c r="BH298" s="299">
        <f t="shared" ref="BH298" si="6313">SUBTOTAL(109,BH285:BH297)</f>
        <v>174051.36</v>
      </c>
      <c r="BI298" s="301">
        <f t="shared" ref="BI298" si="6314">+BJ298/$I298</f>
        <v>0</v>
      </c>
      <c r="BJ298" s="299">
        <f t="shared" ref="BJ298" si="6315">SUBTOTAL(109,BJ285:BJ297)</f>
        <v>0</v>
      </c>
      <c r="BK298" s="301">
        <f t="shared" ref="BK298" si="6316">+BL298/$I298</f>
        <v>0</v>
      </c>
      <c r="BL298" s="299">
        <f t="shared" ref="BL298" si="6317">SUBTOTAL(109,BL285:BL297)</f>
        <v>0</v>
      </c>
      <c r="BM298" s="301">
        <f t="shared" ref="BM298" si="6318">+BN298/$I298</f>
        <v>0</v>
      </c>
      <c r="BN298" s="299">
        <f t="shared" ref="BN298" si="6319">SUBTOTAL(109,BN285:BN297)</f>
        <v>0</v>
      </c>
      <c r="BO298" s="301">
        <f t="shared" ref="BO298" si="6320">+BP298/$I298</f>
        <v>0</v>
      </c>
      <c r="BP298" s="299">
        <f t="shared" ref="BP298" si="6321">SUBTOTAL(109,BP285:BP297)</f>
        <v>0</v>
      </c>
      <c r="BQ298" s="301">
        <f t="shared" ref="BQ298" si="6322">+BR298/$I298</f>
        <v>0.11835785989923109</v>
      </c>
      <c r="BR298" s="299">
        <f t="shared" ref="BR298" si="6323">SUBTOTAL(109,BR285:BR297)</f>
        <v>578161.54</v>
      </c>
      <c r="BS298" s="301">
        <f t="shared" ref="BS298" si="6324">+BT298/$I298</f>
        <v>0.12479518705521879</v>
      </c>
      <c r="BT298" s="299">
        <f t="shared" ref="BT298" si="6325">SUBTOTAL(109,BT285:BT297)</f>
        <v>609606.98</v>
      </c>
      <c r="BU298" s="301">
        <f t="shared" ref="BU298" si="6326">+BV298/$I298</f>
        <v>0</v>
      </c>
      <c r="BV298" s="299">
        <f t="shared" ref="BV298" si="6327">SUBTOTAL(109,BV285:BV297)</f>
        <v>0</v>
      </c>
      <c r="BW298" s="301">
        <f t="shared" ref="BW298" si="6328">+BX298/$I298</f>
        <v>0</v>
      </c>
      <c r="BX298" s="299">
        <f t="shared" ref="BX298" si="6329">SUBTOTAL(109,BX285:BX297)</f>
        <v>0</v>
      </c>
      <c r="BY298" s="301">
        <f t="shared" ref="BY298" si="6330">+BZ298/$I298</f>
        <v>0</v>
      </c>
      <c r="BZ298" s="299">
        <f t="shared" ref="BZ298" si="6331">SUBTOTAL(109,BZ285:BZ297)</f>
        <v>0</v>
      </c>
      <c r="CA298" s="235">
        <f>+CB298/I298</f>
        <v>1.0000000184242754</v>
      </c>
      <c r="CB298" s="234">
        <f>SUBTOTAL(109,CB285:CB297)</f>
        <v>4884859.790000001</v>
      </c>
      <c r="CC298" s="188">
        <f t="shared" si="4841"/>
        <v>-9.0000000782310963E-2</v>
      </c>
    </row>
    <row r="299" spans="1:81" s="118" customFormat="1" ht="16.5" customHeight="1">
      <c r="A299" s="363" t="s">
        <v>44</v>
      </c>
      <c r="B299" s="616" t="s">
        <v>392</v>
      </c>
      <c r="C299" s="617"/>
      <c r="D299" s="617"/>
      <c r="E299" s="617"/>
      <c r="F299" s="368"/>
      <c r="G299" s="368"/>
      <c r="H299" s="368"/>
      <c r="I299" s="369"/>
      <c r="J299" s="233"/>
      <c r="K299" s="262"/>
      <c r="L299" s="263"/>
      <c r="M299" s="262"/>
      <c r="N299" s="263"/>
      <c r="O299" s="262"/>
      <c r="P299" s="263"/>
      <c r="Q299" s="262"/>
      <c r="R299" s="263"/>
      <c r="S299" s="262"/>
      <c r="T299" s="263"/>
      <c r="U299" s="262"/>
      <c r="V299" s="263"/>
      <c r="W299" s="264"/>
      <c r="X299" s="263"/>
      <c r="Y299" s="264"/>
      <c r="Z299" s="263"/>
      <c r="AA299" s="265"/>
      <c r="AB299" s="263"/>
      <c r="AC299" s="265"/>
      <c r="AD299" s="263"/>
      <c r="AE299" s="265"/>
      <c r="AF299" s="263"/>
      <c r="AG299" s="266"/>
      <c r="AH299" s="263"/>
      <c r="AI299" s="265"/>
      <c r="AJ299" s="263"/>
      <c r="AK299" s="265"/>
      <c r="AL299" s="263"/>
      <c r="AM299" s="265"/>
      <c r="AN299" s="263"/>
      <c r="AO299" s="265"/>
      <c r="AP299" s="263"/>
      <c r="AQ299" s="265"/>
      <c r="AR299" s="263"/>
      <c r="AS299" s="265"/>
      <c r="AT299" s="263"/>
      <c r="AU299" s="265"/>
      <c r="AV299" s="263"/>
      <c r="AW299" s="265"/>
      <c r="AX299" s="263"/>
      <c r="AY299" s="265"/>
      <c r="AZ299" s="263"/>
      <c r="BA299" s="265"/>
      <c r="BB299" s="263"/>
      <c r="BC299" s="265"/>
      <c r="BD299" s="263"/>
      <c r="BE299" s="264"/>
      <c r="BF299" s="263"/>
      <c r="BG299" s="265"/>
      <c r="BH299" s="263"/>
      <c r="BI299" s="264"/>
      <c r="BJ299" s="263"/>
      <c r="BK299" s="267"/>
      <c r="BL299" s="263"/>
      <c r="BM299" s="267"/>
      <c r="BN299" s="263"/>
      <c r="BO299" s="267"/>
      <c r="BP299" s="263"/>
      <c r="BQ299" s="267"/>
      <c r="BR299" s="263"/>
      <c r="BS299" s="267"/>
      <c r="BT299" s="263"/>
      <c r="BU299" s="268"/>
      <c r="BV299" s="263"/>
      <c r="BW299" s="268"/>
      <c r="BX299" s="263"/>
      <c r="BY299" s="268"/>
      <c r="BZ299" s="263"/>
      <c r="CA299" s="505">
        <f t="shared" si="4839"/>
        <v>0</v>
      </c>
      <c r="CB299" s="504">
        <f t="shared" si="4840"/>
        <v>0</v>
      </c>
      <c r="CC299" s="171">
        <f t="shared" si="4841"/>
        <v>0</v>
      </c>
    </row>
    <row r="300" spans="1:81" s="118" customFormat="1" ht="13.2">
      <c r="A300" s="279" t="s">
        <v>1147</v>
      </c>
      <c r="B300" s="280" t="s">
        <v>145</v>
      </c>
      <c r="C300" s="281"/>
      <c r="D300" s="279" t="s">
        <v>963</v>
      </c>
      <c r="E300" s="286" t="s">
        <v>674</v>
      </c>
      <c r="F300" s="281" t="s">
        <v>186</v>
      </c>
      <c r="G300" s="313">
        <v>309.08</v>
      </c>
      <c r="H300" s="318">
        <v>503.48</v>
      </c>
      <c r="I300" s="284">
        <v>155615.6</v>
      </c>
      <c r="J300" s="275">
        <f>+I300/$I$467</f>
        <v>1.9997474664665876E-3</v>
      </c>
      <c r="K300" s="262"/>
      <c r="L300" s="263">
        <f t="shared" ref="L300:BZ301" si="6332">ROUND(K300*$I300,2)</f>
        <v>0</v>
      </c>
      <c r="M300" s="262"/>
      <c r="N300" s="263">
        <f t="shared" si="6332"/>
        <v>0</v>
      </c>
      <c r="O300" s="262"/>
      <c r="P300" s="263">
        <f t="shared" si="6332"/>
        <v>0</v>
      </c>
      <c r="Q300" s="262"/>
      <c r="R300" s="263">
        <f t="shared" si="6332"/>
        <v>0</v>
      </c>
      <c r="S300" s="262"/>
      <c r="T300" s="263">
        <f t="shared" si="6332"/>
        <v>0</v>
      </c>
      <c r="U300" s="262"/>
      <c r="V300" s="263">
        <f t="shared" si="6332"/>
        <v>0</v>
      </c>
      <c r="W300" s="264"/>
      <c r="X300" s="263">
        <f t="shared" si="6332"/>
        <v>0</v>
      </c>
      <c r="Y300" s="264"/>
      <c r="Z300" s="263">
        <f t="shared" si="6332"/>
        <v>0</v>
      </c>
      <c r="AA300" s="265"/>
      <c r="AB300" s="263">
        <f t="shared" si="6332"/>
        <v>0</v>
      </c>
      <c r="AC300" s="265"/>
      <c r="AD300" s="263">
        <f t="shared" si="6332"/>
        <v>0</v>
      </c>
      <c r="AE300" s="265"/>
      <c r="AF300" s="263">
        <f t="shared" si="6332"/>
        <v>0</v>
      </c>
      <c r="AG300" s="266"/>
      <c r="AH300" s="263">
        <f t="shared" si="6332"/>
        <v>0</v>
      </c>
      <c r="AI300" s="265"/>
      <c r="AJ300" s="263">
        <f t="shared" si="6332"/>
        <v>0</v>
      </c>
      <c r="AK300" s="265"/>
      <c r="AL300" s="263">
        <f t="shared" si="6332"/>
        <v>0</v>
      </c>
      <c r="AM300" s="265"/>
      <c r="AN300" s="263">
        <f t="shared" si="6332"/>
        <v>0</v>
      </c>
      <c r="AO300" s="265"/>
      <c r="AP300" s="263">
        <f t="shared" si="6332"/>
        <v>0</v>
      </c>
      <c r="AQ300" s="265"/>
      <c r="AR300" s="263">
        <f t="shared" si="6332"/>
        <v>0</v>
      </c>
      <c r="AS300" s="265"/>
      <c r="AT300" s="263">
        <f t="shared" si="6332"/>
        <v>0</v>
      </c>
      <c r="AU300" s="265"/>
      <c r="AV300" s="263">
        <f t="shared" si="6332"/>
        <v>0</v>
      </c>
      <c r="AW300" s="383"/>
      <c r="AX300" s="263">
        <f t="shared" si="6332"/>
        <v>0</v>
      </c>
      <c r="AY300" s="383">
        <v>0.2</v>
      </c>
      <c r="AZ300" s="263">
        <f t="shared" si="6332"/>
        <v>31123.119999999999</v>
      </c>
      <c r="BA300" s="383">
        <v>0.2</v>
      </c>
      <c r="BB300" s="263">
        <f t="shared" si="6332"/>
        <v>31123.119999999999</v>
      </c>
      <c r="BC300" s="383">
        <v>0.2</v>
      </c>
      <c r="BD300" s="263">
        <f t="shared" si="6332"/>
        <v>31123.119999999999</v>
      </c>
      <c r="BE300" s="383">
        <v>0.2</v>
      </c>
      <c r="BF300" s="263">
        <f t="shared" si="6332"/>
        <v>31123.119999999999</v>
      </c>
      <c r="BG300" s="265"/>
      <c r="BH300" s="263">
        <f t="shared" si="6332"/>
        <v>0</v>
      </c>
      <c r="BI300" s="264"/>
      <c r="BJ300" s="263">
        <f t="shared" si="6332"/>
        <v>0</v>
      </c>
      <c r="BK300" s="267"/>
      <c r="BL300" s="263">
        <f t="shared" si="6332"/>
        <v>0</v>
      </c>
      <c r="BM300" s="267"/>
      <c r="BN300" s="263">
        <f t="shared" si="6332"/>
        <v>0</v>
      </c>
      <c r="BO300" s="267"/>
      <c r="BP300" s="263">
        <f t="shared" si="6332"/>
        <v>0</v>
      </c>
      <c r="BQ300" s="391">
        <v>0.1</v>
      </c>
      <c r="BR300" s="263">
        <f t="shared" si="6332"/>
        <v>15561.56</v>
      </c>
      <c r="BS300" s="391">
        <v>0.1</v>
      </c>
      <c r="BT300" s="263">
        <f t="shared" si="6332"/>
        <v>15561.56</v>
      </c>
      <c r="BU300" s="391"/>
      <c r="BV300" s="263">
        <f t="shared" si="6332"/>
        <v>0</v>
      </c>
      <c r="BW300" s="268"/>
      <c r="BX300" s="263">
        <f t="shared" si="6332"/>
        <v>0</v>
      </c>
      <c r="BY300" s="268"/>
      <c r="BZ300" s="263">
        <f t="shared" si="6332"/>
        <v>0</v>
      </c>
      <c r="CA300" s="505">
        <f t="shared" si="4839"/>
        <v>1</v>
      </c>
      <c r="CB300" s="504">
        <f t="shared" si="4840"/>
        <v>155615.6</v>
      </c>
      <c r="CC300" s="171">
        <f t="shared" si="4841"/>
        <v>0</v>
      </c>
    </row>
    <row r="301" spans="1:81" s="118" customFormat="1" ht="26.4">
      <c r="A301" s="279" t="s">
        <v>393</v>
      </c>
      <c r="B301" s="280" t="s">
        <v>145</v>
      </c>
      <c r="C301" s="432"/>
      <c r="D301" s="433" t="s">
        <v>1041</v>
      </c>
      <c r="E301" s="441" t="s">
        <v>843</v>
      </c>
      <c r="F301" s="442" t="s">
        <v>693</v>
      </c>
      <c r="G301" s="313">
        <v>156.51</v>
      </c>
      <c r="H301" s="443">
        <v>1217.2099999999998</v>
      </c>
      <c r="I301" s="284">
        <v>190505.54</v>
      </c>
      <c r="J301" s="275">
        <f>+I301/$I$467</f>
        <v>2.4481027028321659E-3</v>
      </c>
      <c r="K301" s="262"/>
      <c r="L301" s="263">
        <f t="shared" si="6332"/>
        <v>0</v>
      </c>
      <c r="M301" s="262"/>
      <c r="N301" s="263">
        <f t="shared" si="6332"/>
        <v>0</v>
      </c>
      <c r="O301" s="262"/>
      <c r="P301" s="263">
        <f t="shared" si="6332"/>
        <v>0</v>
      </c>
      <c r="Q301" s="262"/>
      <c r="R301" s="263">
        <f t="shared" si="6332"/>
        <v>0</v>
      </c>
      <c r="S301" s="262"/>
      <c r="T301" s="263">
        <f t="shared" si="6332"/>
        <v>0</v>
      </c>
      <c r="U301" s="262"/>
      <c r="V301" s="263">
        <f t="shared" si="6332"/>
        <v>0</v>
      </c>
      <c r="W301" s="264"/>
      <c r="X301" s="263">
        <f t="shared" si="6332"/>
        <v>0</v>
      </c>
      <c r="Y301" s="264"/>
      <c r="Z301" s="263">
        <f t="shared" si="6332"/>
        <v>0</v>
      </c>
      <c r="AA301" s="265"/>
      <c r="AB301" s="263">
        <f t="shared" si="6332"/>
        <v>0</v>
      </c>
      <c r="AC301" s="265"/>
      <c r="AD301" s="263">
        <f t="shared" si="6332"/>
        <v>0</v>
      </c>
      <c r="AE301" s="265"/>
      <c r="AF301" s="263">
        <f t="shared" si="6332"/>
        <v>0</v>
      </c>
      <c r="AG301" s="266"/>
      <c r="AH301" s="263">
        <f t="shared" si="6332"/>
        <v>0</v>
      </c>
      <c r="AI301" s="265"/>
      <c r="AJ301" s="263">
        <f t="shared" si="6332"/>
        <v>0</v>
      </c>
      <c r="AK301" s="265"/>
      <c r="AL301" s="263">
        <f t="shared" si="6332"/>
        <v>0</v>
      </c>
      <c r="AM301" s="265"/>
      <c r="AN301" s="263">
        <f t="shared" si="6332"/>
        <v>0</v>
      </c>
      <c r="AO301" s="265"/>
      <c r="AP301" s="263">
        <f t="shared" si="6332"/>
        <v>0</v>
      </c>
      <c r="AQ301" s="265"/>
      <c r="AR301" s="263">
        <f t="shared" si="6332"/>
        <v>0</v>
      </c>
      <c r="AS301" s="265"/>
      <c r="AT301" s="263">
        <f t="shared" si="6332"/>
        <v>0</v>
      </c>
      <c r="AU301" s="265"/>
      <c r="AV301" s="263">
        <f t="shared" si="6332"/>
        <v>0</v>
      </c>
      <c r="AW301" s="383"/>
      <c r="AX301" s="263">
        <f t="shared" si="6332"/>
        <v>0</v>
      </c>
      <c r="AY301" s="383">
        <v>0.2</v>
      </c>
      <c r="AZ301" s="263">
        <f t="shared" si="6332"/>
        <v>38101.11</v>
      </c>
      <c r="BA301" s="383">
        <v>0.2</v>
      </c>
      <c r="BB301" s="263">
        <f t="shared" si="6332"/>
        <v>38101.11</v>
      </c>
      <c r="BC301" s="383">
        <v>0.2</v>
      </c>
      <c r="BD301" s="263">
        <f t="shared" si="6332"/>
        <v>38101.11</v>
      </c>
      <c r="BE301" s="383">
        <v>0.2</v>
      </c>
      <c r="BF301" s="263">
        <f t="shared" si="6332"/>
        <v>38101.11</v>
      </c>
      <c r="BG301" s="265"/>
      <c r="BH301" s="263">
        <f t="shared" si="6332"/>
        <v>0</v>
      </c>
      <c r="BI301" s="264"/>
      <c r="BJ301" s="263">
        <f t="shared" si="6332"/>
        <v>0</v>
      </c>
      <c r="BK301" s="267"/>
      <c r="BL301" s="263">
        <f t="shared" si="6332"/>
        <v>0</v>
      </c>
      <c r="BM301" s="267"/>
      <c r="BN301" s="263">
        <f t="shared" si="6332"/>
        <v>0</v>
      </c>
      <c r="BO301" s="267"/>
      <c r="BP301" s="263">
        <f t="shared" si="6332"/>
        <v>0</v>
      </c>
      <c r="BQ301" s="391">
        <v>0.1</v>
      </c>
      <c r="BR301" s="263">
        <f t="shared" si="6332"/>
        <v>19050.55</v>
      </c>
      <c r="BS301" s="391">
        <v>0.1</v>
      </c>
      <c r="BT301" s="263">
        <f t="shared" si="6332"/>
        <v>19050.55</v>
      </c>
      <c r="BU301" s="391"/>
      <c r="BV301" s="263">
        <f t="shared" si="6332"/>
        <v>0</v>
      </c>
      <c r="BW301" s="268"/>
      <c r="BX301" s="263">
        <f t="shared" si="6332"/>
        <v>0</v>
      </c>
      <c r="BY301" s="268"/>
      <c r="BZ301" s="263">
        <f t="shared" si="6332"/>
        <v>0</v>
      </c>
      <c r="CA301" s="505">
        <f t="shared" si="4839"/>
        <v>1</v>
      </c>
      <c r="CB301" s="504">
        <f t="shared" si="4840"/>
        <v>190505.53999999998</v>
      </c>
      <c r="CC301" s="171">
        <f t="shared" si="4841"/>
        <v>0</v>
      </c>
    </row>
    <row r="302" spans="1:81" s="187" customFormat="1" ht="16.5" customHeight="1">
      <c r="A302" s="295"/>
      <c r="B302" s="296"/>
      <c r="C302" s="297"/>
      <c r="D302" s="297"/>
      <c r="E302" s="295" t="s">
        <v>394</v>
      </c>
      <c r="F302" s="297"/>
      <c r="G302" s="297"/>
      <c r="H302" s="298"/>
      <c r="I302" s="299">
        <f>SUBTOTAL(109,I300:I301)</f>
        <v>346121.14</v>
      </c>
      <c r="J302" s="320"/>
      <c r="K302" s="301">
        <f>+L302/$I302</f>
        <v>0</v>
      </c>
      <c r="L302" s="299">
        <f>SUBTOTAL(109,L300:L301)</f>
        <v>0</v>
      </c>
      <c r="M302" s="301">
        <f t="shared" ref="M302" si="6333">+N302/$I302</f>
        <v>0</v>
      </c>
      <c r="N302" s="299">
        <f t="shared" ref="N302" si="6334">SUBTOTAL(109,N300:N301)</f>
        <v>0</v>
      </c>
      <c r="O302" s="301">
        <f t="shared" ref="O302" si="6335">+P302/$I302</f>
        <v>0</v>
      </c>
      <c r="P302" s="299">
        <f t="shared" ref="P302" si="6336">SUBTOTAL(109,P300:P301)</f>
        <v>0</v>
      </c>
      <c r="Q302" s="301">
        <f t="shared" ref="Q302" si="6337">+R302/$I302</f>
        <v>0</v>
      </c>
      <c r="R302" s="299">
        <f t="shared" ref="R302" si="6338">SUBTOTAL(109,R300:R301)</f>
        <v>0</v>
      </c>
      <c r="S302" s="301">
        <f t="shared" ref="S302" si="6339">+T302/$I302</f>
        <v>0</v>
      </c>
      <c r="T302" s="299">
        <f t="shared" ref="T302" si="6340">SUBTOTAL(109,T300:T301)</f>
        <v>0</v>
      </c>
      <c r="U302" s="301">
        <f t="shared" ref="U302" si="6341">+V302/$I302</f>
        <v>0</v>
      </c>
      <c r="V302" s="299">
        <f t="shared" ref="V302" si="6342">SUBTOTAL(109,V300:V301)</f>
        <v>0</v>
      </c>
      <c r="W302" s="301">
        <f t="shared" ref="W302" si="6343">+X302/$I302</f>
        <v>0</v>
      </c>
      <c r="X302" s="299">
        <f t="shared" ref="X302" si="6344">SUBTOTAL(109,X300:X301)</f>
        <v>0</v>
      </c>
      <c r="Y302" s="301">
        <f t="shared" ref="Y302" si="6345">+Z302/$I302</f>
        <v>0</v>
      </c>
      <c r="Z302" s="299">
        <f t="shared" ref="Z302" si="6346">SUBTOTAL(109,Z300:Z301)</f>
        <v>0</v>
      </c>
      <c r="AA302" s="301">
        <f t="shared" ref="AA302" si="6347">+AB302/$I302</f>
        <v>0</v>
      </c>
      <c r="AB302" s="299">
        <f t="shared" ref="AB302" si="6348">SUBTOTAL(109,AB300:AB301)</f>
        <v>0</v>
      </c>
      <c r="AC302" s="301">
        <f t="shared" ref="AC302" si="6349">+AD302/$I302</f>
        <v>0</v>
      </c>
      <c r="AD302" s="299">
        <f t="shared" ref="AD302" si="6350">SUBTOTAL(109,AD300:AD301)</f>
        <v>0</v>
      </c>
      <c r="AE302" s="301">
        <f t="shared" ref="AE302" si="6351">+AF302/$I302</f>
        <v>0</v>
      </c>
      <c r="AF302" s="299">
        <f t="shared" ref="AF302" si="6352">SUBTOTAL(109,AF300:AF301)</f>
        <v>0</v>
      </c>
      <c r="AG302" s="301">
        <f t="shared" ref="AG302" si="6353">+AH302/$I302</f>
        <v>0</v>
      </c>
      <c r="AH302" s="299">
        <f t="shared" ref="AH302" si="6354">SUBTOTAL(109,AH300:AH301)</f>
        <v>0</v>
      </c>
      <c r="AI302" s="301">
        <f t="shared" ref="AI302" si="6355">+AJ302/$I302</f>
        <v>0</v>
      </c>
      <c r="AJ302" s="299">
        <f t="shared" ref="AJ302" si="6356">SUBTOTAL(109,AJ300:AJ301)</f>
        <v>0</v>
      </c>
      <c r="AK302" s="301">
        <f t="shared" ref="AK302" si="6357">+AL302/$I302</f>
        <v>0</v>
      </c>
      <c r="AL302" s="299">
        <f t="shared" ref="AL302" si="6358">SUBTOTAL(109,AL300:AL301)</f>
        <v>0</v>
      </c>
      <c r="AM302" s="301">
        <f t="shared" ref="AM302" si="6359">+AN302/$I302</f>
        <v>0</v>
      </c>
      <c r="AN302" s="299">
        <f t="shared" ref="AN302" si="6360">SUBTOTAL(109,AN300:AN301)</f>
        <v>0</v>
      </c>
      <c r="AO302" s="301">
        <f t="shared" ref="AO302" si="6361">+AP302/$I302</f>
        <v>0</v>
      </c>
      <c r="AP302" s="299">
        <f t="shared" ref="AP302" si="6362">SUBTOTAL(109,AP300:AP301)</f>
        <v>0</v>
      </c>
      <c r="AQ302" s="301">
        <f t="shared" ref="AQ302" si="6363">+AR302/$I302</f>
        <v>0</v>
      </c>
      <c r="AR302" s="299">
        <f t="shared" ref="AR302" si="6364">SUBTOTAL(109,AR300:AR301)</f>
        <v>0</v>
      </c>
      <c r="AS302" s="301">
        <f t="shared" ref="AS302" si="6365">+AT302/$I302</f>
        <v>0</v>
      </c>
      <c r="AT302" s="299">
        <f t="shared" ref="AT302" si="6366">SUBTOTAL(109,AT300:AT301)</f>
        <v>0</v>
      </c>
      <c r="AU302" s="301">
        <f t="shared" ref="AU302" si="6367">+AV302/$I302</f>
        <v>0</v>
      </c>
      <c r="AV302" s="299">
        <f t="shared" ref="AV302" si="6368">SUBTOTAL(109,AV300:AV301)</f>
        <v>0</v>
      </c>
      <c r="AW302" s="301">
        <f t="shared" ref="AW302" si="6369">+AX302/$I302</f>
        <v>0</v>
      </c>
      <c r="AX302" s="299">
        <f t="shared" ref="AX302" si="6370">SUBTOTAL(109,AX300:AX301)</f>
        <v>0</v>
      </c>
      <c r="AY302" s="301">
        <f t="shared" ref="AY302" si="6371">+AZ302/$I302</f>
        <v>0.20000000577832372</v>
      </c>
      <c r="AZ302" s="299">
        <f t="shared" ref="AZ302" si="6372">SUBTOTAL(109,AZ300:AZ301)</f>
        <v>69224.23</v>
      </c>
      <c r="BA302" s="301">
        <f t="shared" ref="BA302" si="6373">+BB302/$I302</f>
        <v>0.20000000577832372</v>
      </c>
      <c r="BB302" s="299">
        <f t="shared" ref="BB302" si="6374">SUBTOTAL(109,BB300:BB301)</f>
        <v>69224.23</v>
      </c>
      <c r="BC302" s="301">
        <f t="shared" ref="BC302" si="6375">+BD302/$I302</f>
        <v>0.20000000577832372</v>
      </c>
      <c r="BD302" s="299">
        <f t="shared" ref="BD302" si="6376">SUBTOTAL(109,BD300:BD301)</f>
        <v>69224.23</v>
      </c>
      <c r="BE302" s="301">
        <f t="shared" ref="BE302" si="6377">+BF302/$I302</f>
        <v>0.20000000577832372</v>
      </c>
      <c r="BF302" s="299">
        <f t="shared" ref="BF302" si="6378">SUBTOTAL(109,BF300:BF301)</f>
        <v>69224.23</v>
      </c>
      <c r="BG302" s="301">
        <f t="shared" ref="BG302" si="6379">+BH302/$I302</f>
        <v>0</v>
      </c>
      <c r="BH302" s="299">
        <f t="shared" ref="BH302" si="6380">SUBTOTAL(109,BH300:BH301)</f>
        <v>0</v>
      </c>
      <c r="BI302" s="301">
        <f t="shared" ref="BI302" si="6381">+BJ302/$I302</f>
        <v>0</v>
      </c>
      <c r="BJ302" s="299">
        <f t="shared" ref="BJ302" si="6382">SUBTOTAL(109,BJ300:BJ301)</f>
        <v>0</v>
      </c>
      <c r="BK302" s="301">
        <f t="shared" ref="BK302" si="6383">+BL302/$I302</f>
        <v>0</v>
      </c>
      <c r="BL302" s="299">
        <f t="shared" ref="BL302" si="6384">SUBTOTAL(109,BL300:BL301)</f>
        <v>0</v>
      </c>
      <c r="BM302" s="301">
        <f t="shared" ref="BM302" si="6385">+BN302/$I302</f>
        <v>0</v>
      </c>
      <c r="BN302" s="299">
        <f t="shared" ref="BN302" si="6386">SUBTOTAL(109,BN300:BN301)</f>
        <v>0</v>
      </c>
      <c r="BO302" s="301">
        <f t="shared" ref="BO302" si="6387">+BP302/$I302</f>
        <v>0</v>
      </c>
      <c r="BP302" s="299">
        <f t="shared" ref="BP302" si="6388">SUBTOTAL(109,BP300:BP301)</f>
        <v>0</v>
      </c>
      <c r="BQ302" s="301">
        <f t="shared" ref="BQ302" si="6389">+BR302/$I302</f>
        <v>9.9999988443352519E-2</v>
      </c>
      <c r="BR302" s="299">
        <f t="shared" ref="BR302" si="6390">SUBTOTAL(109,BR300:BR301)</f>
        <v>34612.11</v>
      </c>
      <c r="BS302" s="301">
        <f t="shared" ref="BS302" si="6391">+BT302/$I302</f>
        <v>9.9999988443352519E-2</v>
      </c>
      <c r="BT302" s="299">
        <f t="shared" ref="BT302" si="6392">SUBTOTAL(109,BT300:BT301)</f>
        <v>34612.11</v>
      </c>
      <c r="BU302" s="301">
        <f t="shared" ref="BU302" si="6393">+BV302/$I302</f>
        <v>0</v>
      </c>
      <c r="BV302" s="299">
        <f t="shared" ref="BV302" si="6394">SUBTOTAL(109,BV300:BV301)</f>
        <v>0</v>
      </c>
      <c r="BW302" s="301">
        <f t="shared" ref="BW302" si="6395">+BX302/$I302</f>
        <v>0</v>
      </c>
      <c r="BX302" s="299">
        <f t="shared" ref="BX302" si="6396">SUBTOTAL(109,BX300:BX301)</f>
        <v>0</v>
      </c>
      <c r="BY302" s="301">
        <f t="shared" ref="BY302" si="6397">+BZ302/$I302</f>
        <v>0</v>
      </c>
      <c r="BZ302" s="299">
        <f t="shared" ref="BZ302" si="6398">SUBTOTAL(109,BZ300:BZ301)</f>
        <v>0</v>
      </c>
      <c r="CA302" s="235">
        <f>+CB302/I302</f>
        <v>1</v>
      </c>
      <c r="CB302" s="234">
        <f>SUBTOTAL(109,CB300:CB301)</f>
        <v>346121.14</v>
      </c>
      <c r="CC302" s="188">
        <f t="shared" si="4841"/>
        <v>0</v>
      </c>
    </row>
    <row r="303" spans="1:81" s="185" customFormat="1" ht="16.2" customHeight="1" thickBot="1">
      <c r="A303" s="395"/>
      <c r="B303" s="396"/>
      <c r="C303" s="397"/>
      <c r="D303" s="397"/>
      <c r="E303" s="395" t="s">
        <v>395</v>
      </c>
      <c r="F303" s="397"/>
      <c r="G303" s="397"/>
      <c r="H303" s="398"/>
      <c r="I303" s="356">
        <f>SUBTOTAL(109,I285:I302)</f>
        <v>5230980.84</v>
      </c>
      <c r="J303" s="357"/>
      <c r="K303" s="358">
        <f>+L303/$I303</f>
        <v>0</v>
      </c>
      <c r="L303" s="356">
        <f>SUBTOTAL(109,L285:L302)</f>
        <v>0</v>
      </c>
      <c r="M303" s="358">
        <f t="shared" ref="M303" si="6399">+N303/$I303</f>
        <v>0</v>
      </c>
      <c r="N303" s="356">
        <f t="shared" ref="N303" si="6400">SUBTOTAL(109,N285:N302)</f>
        <v>0</v>
      </c>
      <c r="O303" s="358">
        <f t="shared" ref="O303" si="6401">+P303/$I303</f>
        <v>0</v>
      </c>
      <c r="P303" s="356">
        <f t="shared" ref="P303" si="6402">SUBTOTAL(109,P285:P302)</f>
        <v>0</v>
      </c>
      <c r="Q303" s="358">
        <f t="shared" ref="Q303" si="6403">+R303/$I303</f>
        <v>0</v>
      </c>
      <c r="R303" s="356">
        <f t="shared" ref="R303" si="6404">SUBTOTAL(109,R285:R302)</f>
        <v>0</v>
      </c>
      <c r="S303" s="358">
        <f t="shared" ref="S303" si="6405">+T303/$I303</f>
        <v>0</v>
      </c>
      <c r="T303" s="356">
        <f t="shared" ref="T303" si="6406">SUBTOTAL(109,T285:T302)</f>
        <v>0</v>
      </c>
      <c r="U303" s="358">
        <f t="shared" ref="U303" si="6407">+V303/$I303</f>
        <v>0</v>
      </c>
      <c r="V303" s="356">
        <f t="shared" ref="V303" si="6408">SUBTOTAL(109,V285:V302)</f>
        <v>0</v>
      </c>
      <c r="W303" s="358">
        <f t="shared" ref="W303" si="6409">+X303/$I303</f>
        <v>0</v>
      </c>
      <c r="X303" s="356">
        <f t="shared" ref="X303" si="6410">SUBTOTAL(109,X285:X302)</f>
        <v>0</v>
      </c>
      <c r="Y303" s="358">
        <f t="shared" ref="Y303" si="6411">+Z303/$I303</f>
        <v>0</v>
      </c>
      <c r="Z303" s="356">
        <f t="shared" ref="Z303" si="6412">SUBTOTAL(109,Z285:Z302)</f>
        <v>0</v>
      </c>
      <c r="AA303" s="358">
        <f t="shared" ref="AA303" si="6413">+AB303/$I303</f>
        <v>0</v>
      </c>
      <c r="AB303" s="356">
        <f t="shared" ref="AB303" si="6414">SUBTOTAL(109,AB285:AB302)</f>
        <v>0</v>
      </c>
      <c r="AC303" s="358">
        <f t="shared" ref="AC303" si="6415">+AD303/$I303</f>
        <v>0</v>
      </c>
      <c r="AD303" s="356">
        <f t="shared" ref="AD303" si="6416">SUBTOTAL(109,AD285:AD302)</f>
        <v>0</v>
      </c>
      <c r="AE303" s="358">
        <f t="shared" ref="AE303" si="6417">+AF303/$I303</f>
        <v>0</v>
      </c>
      <c r="AF303" s="356">
        <f t="shared" ref="AF303" si="6418">SUBTOTAL(109,AF285:AF302)</f>
        <v>0</v>
      </c>
      <c r="AG303" s="358">
        <f t="shared" ref="AG303" si="6419">+AH303/$I303</f>
        <v>0</v>
      </c>
      <c r="AH303" s="356">
        <f t="shared" ref="AH303" si="6420">SUBTOTAL(109,AH285:AH302)</f>
        <v>0</v>
      </c>
      <c r="AI303" s="358">
        <f t="shared" ref="AI303" si="6421">+AJ303/$I303</f>
        <v>0</v>
      </c>
      <c r="AJ303" s="356">
        <f t="shared" ref="AJ303" si="6422">SUBTOTAL(109,AJ285:AJ302)</f>
        <v>0</v>
      </c>
      <c r="AK303" s="358">
        <f t="shared" ref="AK303" si="6423">+AL303/$I303</f>
        <v>0</v>
      </c>
      <c r="AL303" s="356">
        <f t="shared" ref="AL303" si="6424">SUBTOTAL(109,AL285:AL302)</f>
        <v>0</v>
      </c>
      <c r="AM303" s="358">
        <f t="shared" ref="AM303" si="6425">+AN303/$I303</f>
        <v>0</v>
      </c>
      <c r="AN303" s="356">
        <f t="shared" ref="AN303" si="6426">SUBTOTAL(109,AN285:AN302)</f>
        <v>0</v>
      </c>
      <c r="AO303" s="358">
        <f t="shared" ref="AO303" si="6427">+AP303/$I303</f>
        <v>0</v>
      </c>
      <c r="AP303" s="356">
        <f t="shared" ref="AP303" si="6428">SUBTOTAL(109,AP285:AP302)</f>
        <v>0</v>
      </c>
      <c r="AQ303" s="358">
        <f t="shared" ref="AQ303" si="6429">+AR303/$I303</f>
        <v>7.3684274859626517E-2</v>
      </c>
      <c r="AR303" s="356">
        <f t="shared" ref="AR303" si="6430">SUBTOTAL(109,AR285:AR302)</f>
        <v>385441.02999999997</v>
      </c>
      <c r="AS303" s="358">
        <f t="shared" ref="AS303" si="6431">+AT303/$I303</f>
        <v>7.3684274859626517E-2</v>
      </c>
      <c r="AT303" s="356">
        <f t="shared" ref="AT303" si="6432">SUBTOTAL(109,AT285:AT302)</f>
        <v>385441.02999999997</v>
      </c>
      <c r="AU303" s="358">
        <f t="shared" ref="AU303" si="6433">+AV303/$I303</f>
        <v>0.10806489782516582</v>
      </c>
      <c r="AV303" s="356">
        <f t="shared" ref="AV303" si="6434">SUBTOTAL(109,AV285:AV302)</f>
        <v>565285.41</v>
      </c>
      <c r="AW303" s="358">
        <f t="shared" ref="AW303" si="6435">+AX303/$I303</f>
        <v>0.11952510420588733</v>
      </c>
      <c r="AX303" s="356">
        <f t="shared" ref="AX303" si="6436">SUBTOTAL(109,AX285:AX302)</f>
        <v>625233.53</v>
      </c>
      <c r="AY303" s="358">
        <f t="shared" ref="AY303" si="6437">+AZ303/$I303</f>
        <v>0.12129840643805533</v>
      </c>
      <c r="AZ303" s="356">
        <f t="shared" ref="AZ303" si="6438">SUBTOTAL(109,AZ285:AZ302)</f>
        <v>634509.64</v>
      </c>
      <c r="BA303" s="358">
        <f t="shared" ref="BA303" si="6439">+BB303/$I303</f>
        <v>8.6917783472516025E-2</v>
      </c>
      <c r="BB303" s="356">
        <f t="shared" ref="BB303" si="6440">SUBTOTAL(109,BB285:BB302)</f>
        <v>454665.25999999995</v>
      </c>
      <c r="BC303" s="358">
        <f t="shared" ref="BC303" si="6441">+BD303/$I303</f>
        <v>6.1338672385578837E-2</v>
      </c>
      <c r="BD303" s="356">
        <f t="shared" ref="BD303" si="6442">SUBTOTAL(109,BD285:BD302)</f>
        <v>320861.42</v>
      </c>
      <c r="BE303" s="358">
        <f t="shared" ref="BE303" si="6443">+BF303/$I303</f>
        <v>8.1915710094629224E-2</v>
      </c>
      <c r="BF303" s="356">
        <f t="shared" ref="BF303" si="6444">SUBTOTAL(109,BF285:BF302)</f>
        <v>428499.51</v>
      </c>
      <c r="BG303" s="358">
        <f t="shared" ref="BG303" si="6445">+BH303/$I303</f>
        <v>3.3273178649226326E-2</v>
      </c>
      <c r="BH303" s="356">
        <f t="shared" ref="BH303" si="6446">SUBTOTAL(109,BH285:BH302)</f>
        <v>174051.36</v>
      </c>
      <c r="BI303" s="358">
        <f t="shared" ref="BI303" si="6447">+BJ303/$I303</f>
        <v>0</v>
      </c>
      <c r="BJ303" s="356">
        <f t="shared" ref="BJ303" si="6448">SUBTOTAL(109,BJ285:BJ302)</f>
        <v>0</v>
      </c>
      <c r="BK303" s="358">
        <f t="shared" ref="BK303" si="6449">+BL303/$I303</f>
        <v>0</v>
      </c>
      <c r="BL303" s="356">
        <f t="shared" ref="BL303" si="6450">SUBTOTAL(109,BL285:BL302)</f>
        <v>0</v>
      </c>
      <c r="BM303" s="358">
        <f t="shared" ref="BM303" si="6451">+BN303/$I303</f>
        <v>0</v>
      </c>
      <c r="BN303" s="356">
        <f t="shared" ref="BN303" si="6452">SUBTOTAL(109,BN285:BN302)</f>
        <v>0</v>
      </c>
      <c r="BO303" s="358">
        <f t="shared" ref="BO303" si="6453">+BP303/$I303</f>
        <v>0</v>
      </c>
      <c r="BP303" s="356">
        <f t="shared" ref="BP303" si="6454">SUBTOTAL(109,BP285:BP302)</f>
        <v>0</v>
      </c>
      <c r="BQ303" s="358">
        <f t="shared" ref="BQ303" si="6455">+BR303/$I303</f>
        <v>0.11714316468419719</v>
      </c>
      <c r="BR303" s="356">
        <f t="shared" ref="BR303" si="6456">SUBTOTAL(109,BR285:BR302)</f>
        <v>612773.65000000014</v>
      </c>
      <c r="BS303" s="358">
        <f t="shared" ref="BS303" si="6457">+BT303/$I303</f>
        <v>0.1231545497306773</v>
      </c>
      <c r="BT303" s="356">
        <f t="shared" ref="BT303" si="6458">SUBTOTAL(109,BT285:BT302)</f>
        <v>644219.09000000008</v>
      </c>
      <c r="BU303" s="358">
        <f t="shared" ref="BU303" si="6459">+BV303/$I303</f>
        <v>0</v>
      </c>
      <c r="BV303" s="356">
        <f t="shared" ref="BV303" si="6460">SUBTOTAL(109,BV285:BV302)</f>
        <v>0</v>
      </c>
      <c r="BW303" s="358">
        <f t="shared" ref="BW303" si="6461">+BX303/$I303</f>
        <v>0</v>
      </c>
      <c r="BX303" s="356">
        <f t="shared" ref="BX303" si="6462">SUBTOTAL(109,BX285:BX302)</f>
        <v>0</v>
      </c>
      <c r="BY303" s="358">
        <f t="shared" ref="BY303" si="6463">+BZ303/$I303</f>
        <v>0</v>
      </c>
      <c r="BZ303" s="356">
        <f t="shared" ref="BZ303" si="6464">SUBTOTAL(109,BZ285:BZ302)</f>
        <v>0</v>
      </c>
      <c r="CA303" s="506">
        <f>+CB303/I303</f>
        <v>1.0000000172051864</v>
      </c>
      <c r="CB303" s="236">
        <f>SUBTOTAL(109,CB285:CB302)</f>
        <v>5230980.9300000006</v>
      </c>
      <c r="CC303" s="186">
        <f t="shared" si="4841"/>
        <v>-9.0000000782310963E-2</v>
      </c>
    </row>
    <row r="304" spans="1:81" s="117" customFormat="1" ht="16.5" customHeight="1" thickBot="1">
      <c r="A304" s="269">
        <v>8</v>
      </c>
      <c r="B304" s="622" t="s">
        <v>396</v>
      </c>
      <c r="C304" s="623"/>
      <c r="D304" s="623"/>
      <c r="E304" s="623"/>
      <c r="F304" s="438"/>
      <c r="G304" s="400"/>
      <c r="H304" s="400"/>
      <c r="I304" s="401"/>
      <c r="J304" s="275">
        <f>+I309/$I$467</f>
        <v>1.2904151597209011E-2</v>
      </c>
      <c r="K304" s="262"/>
      <c r="L304" s="263"/>
      <c r="M304" s="262"/>
      <c r="N304" s="263"/>
      <c r="O304" s="262"/>
      <c r="P304" s="263"/>
      <c r="Q304" s="262"/>
      <c r="R304" s="263"/>
      <c r="S304" s="262"/>
      <c r="T304" s="263"/>
      <c r="U304" s="262"/>
      <c r="V304" s="263"/>
      <c r="W304" s="264"/>
      <c r="X304" s="263"/>
      <c r="Y304" s="264"/>
      <c r="Z304" s="263"/>
      <c r="AA304" s="265"/>
      <c r="AB304" s="263"/>
      <c r="AC304" s="265"/>
      <c r="AD304" s="263"/>
      <c r="AE304" s="265"/>
      <c r="AF304" s="263"/>
      <c r="AG304" s="266"/>
      <c r="AH304" s="263"/>
      <c r="AI304" s="265"/>
      <c r="AJ304" s="263"/>
      <c r="AK304" s="265"/>
      <c r="AL304" s="263"/>
      <c r="AM304" s="265"/>
      <c r="AN304" s="263"/>
      <c r="AO304" s="265"/>
      <c r="AP304" s="263"/>
      <c r="AQ304" s="265"/>
      <c r="AR304" s="263"/>
      <c r="AS304" s="265"/>
      <c r="AT304" s="263"/>
      <c r="AU304" s="265"/>
      <c r="AV304" s="263"/>
      <c r="AW304" s="265"/>
      <c r="AX304" s="263"/>
      <c r="AY304" s="265"/>
      <c r="AZ304" s="263"/>
      <c r="BA304" s="265"/>
      <c r="BB304" s="263"/>
      <c r="BC304" s="265"/>
      <c r="BD304" s="263"/>
      <c r="BE304" s="264"/>
      <c r="BF304" s="263"/>
      <c r="BG304" s="265"/>
      <c r="BH304" s="263"/>
      <c r="BI304" s="264"/>
      <c r="BJ304" s="263"/>
      <c r="BK304" s="267"/>
      <c r="BL304" s="263"/>
      <c r="BM304" s="267"/>
      <c r="BN304" s="263"/>
      <c r="BO304" s="267"/>
      <c r="BP304" s="263"/>
      <c r="BQ304" s="267"/>
      <c r="BR304" s="263"/>
      <c r="BS304" s="267"/>
      <c r="BT304" s="263"/>
      <c r="BU304" s="268"/>
      <c r="BV304" s="263"/>
      <c r="BW304" s="268"/>
      <c r="BX304" s="263"/>
      <c r="BY304" s="268"/>
      <c r="BZ304" s="263"/>
      <c r="CA304" s="505">
        <f t="shared" si="4839"/>
        <v>0</v>
      </c>
      <c r="CB304" s="504">
        <f t="shared" si="4840"/>
        <v>0</v>
      </c>
      <c r="CC304" s="171">
        <f t="shared" si="4841"/>
        <v>0</v>
      </c>
    </row>
    <row r="305" spans="1:81" ht="26.4">
      <c r="A305" s="279" t="s">
        <v>45</v>
      </c>
      <c r="B305" s="280" t="s">
        <v>162</v>
      </c>
      <c r="C305" s="281"/>
      <c r="D305" s="279">
        <v>83737</v>
      </c>
      <c r="E305" s="286" t="s">
        <v>397</v>
      </c>
      <c r="F305" s="281" t="s">
        <v>186</v>
      </c>
      <c r="G305" s="313">
        <v>11914.27</v>
      </c>
      <c r="H305" s="404">
        <v>55.49</v>
      </c>
      <c r="I305" s="284">
        <v>661122.84</v>
      </c>
      <c r="J305" s="275">
        <f>+I305/$I$467</f>
        <v>8.4957981353617189E-3</v>
      </c>
      <c r="K305" s="262"/>
      <c r="L305" s="263">
        <f t="shared" ref="L305:BZ308" si="6465">ROUND(K305*$I305,2)</f>
        <v>0</v>
      </c>
      <c r="M305" s="262"/>
      <c r="N305" s="263">
        <f t="shared" si="6465"/>
        <v>0</v>
      </c>
      <c r="O305" s="262"/>
      <c r="P305" s="263">
        <f t="shared" si="6465"/>
        <v>0</v>
      </c>
      <c r="Q305" s="262"/>
      <c r="R305" s="263">
        <f t="shared" si="6465"/>
        <v>0</v>
      </c>
      <c r="S305" s="262"/>
      <c r="T305" s="263">
        <f t="shared" si="6465"/>
        <v>0</v>
      </c>
      <c r="U305" s="262"/>
      <c r="V305" s="263">
        <f t="shared" si="6465"/>
        <v>0</v>
      </c>
      <c r="W305" s="264"/>
      <c r="X305" s="263">
        <f t="shared" si="6465"/>
        <v>0</v>
      </c>
      <c r="Y305" s="264"/>
      <c r="Z305" s="263">
        <f t="shared" si="6465"/>
        <v>0</v>
      </c>
      <c r="AA305" s="265"/>
      <c r="AB305" s="263">
        <f t="shared" si="6465"/>
        <v>0</v>
      </c>
      <c r="AC305" s="265"/>
      <c r="AD305" s="263">
        <f t="shared" si="6465"/>
        <v>0</v>
      </c>
      <c r="AE305" s="265"/>
      <c r="AF305" s="263">
        <f t="shared" si="6465"/>
        <v>0</v>
      </c>
      <c r="AG305" s="266"/>
      <c r="AH305" s="263">
        <f t="shared" si="6465"/>
        <v>0</v>
      </c>
      <c r="AI305" s="265"/>
      <c r="AJ305" s="263">
        <f t="shared" si="6465"/>
        <v>0</v>
      </c>
      <c r="AK305" s="265"/>
      <c r="AL305" s="263">
        <f t="shared" si="6465"/>
        <v>0</v>
      </c>
      <c r="AM305" s="265"/>
      <c r="AN305" s="263">
        <f t="shared" si="6465"/>
        <v>0</v>
      </c>
      <c r="AO305" s="383">
        <v>0.15</v>
      </c>
      <c r="AP305" s="263">
        <f t="shared" si="6465"/>
        <v>99168.43</v>
      </c>
      <c r="AQ305" s="383">
        <v>0.15</v>
      </c>
      <c r="AR305" s="263">
        <f t="shared" si="6465"/>
        <v>99168.43</v>
      </c>
      <c r="AS305" s="383">
        <v>0.15</v>
      </c>
      <c r="AT305" s="263">
        <f t="shared" si="6465"/>
        <v>99168.43</v>
      </c>
      <c r="AU305" s="383">
        <v>0.15</v>
      </c>
      <c r="AV305" s="263">
        <f t="shared" si="6465"/>
        <v>99168.43</v>
      </c>
      <c r="AW305" s="383">
        <v>0.3</v>
      </c>
      <c r="AX305" s="263">
        <f t="shared" si="6465"/>
        <v>198336.85</v>
      </c>
      <c r="AY305" s="265"/>
      <c r="AZ305" s="263">
        <f t="shared" si="6465"/>
        <v>0</v>
      </c>
      <c r="BA305" s="265"/>
      <c r="BB305" s="263">
        <f t="shared" si="6465"/>
        <v>0</v>
      </c>
      <c r="BC305" s="265"/>
      <c r="BD305" s="263">
        <f t="shared" si="6465"/>
        <v>0</v>
      </c>
      <c r="BE305" s="264"/>
      <c r="BF305" s="263">
        <f t="shared" si="6465"/>
        <v>0</v>
      </c>
      <c r="BG305" s="265"/>
      <c r="BH305" s="263">
        <f t="shared" si="6465"/>
        <v>0</v>
      </c>
      <c r="BI305" s="264"/>
      <c r="BJ305" s="263">
        <f t="shared" si="6465"/>
        <v>0</v>
      </c>
      <c r="BK305" s="267"/>
      <c r="BL305" s="263">
        <f t="shared" si="6465"/>
        <v>0</v>
      </c>
      <c r="BM305" s="267"/>
      <c r="BN305" s="263">
        <f t="shared" si="6465"/>
        <v>0</v>
      </c>
      <c r="BO305" s="391">
        <v>0.05</v>
      </c>
      <c r="BP305" s="263">
        <f t="shared" si="6465"/>
        <v>33056.14</v>
      </c>
      <c r="BQ305" s="391">
        <v>0.05</v>
      </c>
      <c r="BR305" s="263">
        <f t="shared" si="6465"/>
        <v>33056.14</v>
      </c>
      <c r="BS305" s="267"/>
      <c r="BT305" s="263">
        <f t="shared" si="6465"/>
        <v>0</v>
      </c>
      <c r="BU305" s="268"/>
      <c r="BV305" s="263">
        <f t="shared" si="6465"/>
        <v>0</v>
      </c>
      <c r="BW305" s="268"/>
      <c r="BX305" s="263">
        <f t="shared" si="6465"/>
        <v>0</v>
      </c>
      <c r="BY305" s="268"/>
      <c r="BZ305" s="263">
        <f t="shared" si="6465"/>
        <v>0</v>
      </c>
      <c r="CA305" s="505">
        <f t="shared" si="4839"/>
        <v>1</v>
      </c>
      <c r="CB305" s="504">
        <f t="shared" si="4840"/>
        <v>661122.84999999986</v>
      </c>
      <c r="CC305" s="171">
        <f t="shared" si="4841"/>
        <v>-9.9999998928979039E-3</v>
      </c>
    </row>
    <row r="306" spans="1:81" ht="39.6">
      <c r="A306" s="279" t="s">
        <v>46</v>
      </c>
      <c r="B306" s="280" t="s">
        <v>162</v>
      </c>
      <c r="C306" s="444"/>
      <c r="D306" s="445">
        <v>83749</v>
      </c>
      <c r="E306" s="392" t="s">
        <v>398</v>
      </c>
      <c r="F306" s="281" t="s">
        <v>186</v>
      </c>
      <c r="G306" s="313">
        <v>11914.27</v>
      </c>
      <c r="H306" s="404">
        <v>24.61</v>
      </c>
      <c r="I306" s="284">
        <v>293210.18</v>
      </c>
      <c r="J306" s="275">
        <f>+I306/$I$467</f>
        <v>3.7679147501742251E-3</v>
      </c>
      <c r="K306" s="262"/>
      <c r="L306" s="263">
        <f t="shared" si="6465"/>
        <v>0</v>
      </c>
      <c r="M306" s="262"/>
      <c r="N306" s="263">
        <f t="shared" si="6465"/>
        <v>0</v>
      </c>
      <c r="O306" s="262"/>
      <c r="P306" s="263">
        <f t="shared" si="6465"/>
        <v>0</v>
      </c>
      <c r="Q306" s="262"/>
      <c r="R306" s="263">
        <f t="shared" si="6465"/>
        <v>0</v>
      </c>
      <c r="S306" s="262"/>
      <c r="T306" s="263">
        <f t="shared" si="6465"/>
        <v>0</v>
      </c>
      <c r="U306" s="262"/>
      <c r="V306" s="263">
        <f t="shared" si="6465"/>
        <v>0</v>
      </c>
      <c r="W306" s="264"/>
      <c r="X306" s="263">
        <f t="shared" si="6465"/>
        <v>0</v>
      </c>
      <c r="Y306" s="264"/>
      <c r="Z306" s="263">
        <f t="shared" si="6465"/>
        <v>0</v>
      </c>
      <c r="AA306" s="265"/>
      <c r="AB306" s="263">
        <f t="shared" si="6465"/>
        <v>0</v>
      </c>
      <c r="AC306" s="265"/>
      <c r="AD306" s="263">
        <f t="shared" si="6465"/>
        <v>0</v>
      </c>
      <c r="AE306" s="265"/>
      <c r="AF306" s="263">
        <f t="shared" si="6465"/>
        <v>0</v>
      </c>
      <c r="AG306" s="266"/>
      <c r="AH306" s="263">
        <f t="shared" si="6465"/>
        <v>0</v>
      </c>
      <c r="AI306" s="265"/>
      <c r="AJ306" s="263">
        <f t="shared" si="6465"/>
        <v>0</v>
      </c>
      <c r="AK306" s="265"/>
      <c r="AL306" s="263">
        <f t="shared" si="6465"/>
        <v>0</v>
      </c>
      <c r="AM306" s="265"/>
      <c r="AN306" s="263">
        <f t="shared" si="6465"/>
        <v>0</v>
      </c>
      <c r="AO306" s="383">
        <v>0.15</v>
      </c>
      <c r="AP306" s="263">
        <f t="shared" si="6465"/>
        <v>43981.53</v>
      </c>
      <c r="AQ306" s="383">
        <v>0.15</v>
      </c>
      <c r="AR306" s="263">
        <f t="shared" si="6465"/>
        <v>43981.53</v>
      </c>
      <c r="AS306" s="383">
        <v>0.15</v>
      </c>
      <c r="AT306" s="263">
        <f t="shared" si="6465"/>
        <v>43981.53</v>
      </c>
      <c r="AU306" s="383">
        <v>0.15</v>
      </c>
      <c r="AV306" s="263">
        <f t="shared" si="6465"/>
        <v>43981.53</v>
      </c>
      <c r="AW306" s="383">
        <v>0.3</v>
      </c>
      <c r="AX306" s="263">
        <f t="shared" si="6465"/>
        <v>87963.05</v>
      </c>
      <c r="AY306" s="265"/>
      <c r="AZ306" s="263">
        <f t="shared" si="6465"/>
        <v>0</v>
      </c>
      <c r="BA306" s="265"/>
      <c r="BB306" s="263">
        <f t="shared" si="6465"/>
        <v>0</v>
      </c>
      <c r="BC306" s="265"/>
      <c r="BD306" s="263">
        <f t="shared" si="6465"/>
        <v>0</v>
      </c>
      <c r="BE306" s="264"/>
      <c r="BF306" s="263">
        <f t="shared" si="6465"/>
        <v>0</v>
      </c>
      <c r="BG306" s="265"/>
      <c r="BH306" s="263">
        <f t="shared" si="6465"/>
        <v>0</v>
      </c>
      <c r="BI306" s="264"/>
      <c r="BJ306" s="263">
        <f t="shared" si="6465"/>
        <v>0</v>
      </c>
      <c r="BK306" s="267"/>
      <c r="BL306" s="263">
        <f t="shared" si="6465"/>
        <v>0</v>
      </c>
      <c r="BM306" s="267"/>
      <c r="BN306" s="263">
        <f t="shared" si="6465"/>
        <v>0</v>
      </c>
      <c r="BO306" s="391">
        <v>0.05</v>
      </c>
      <c r="BP306" s="263">
        <f t="shared" si="6465"/>
        <v>14660.51</v>
      </c>
      <c r="BQ306" s="391">
        <v>0.05</v>
      </c>
      <c r="BR306" s="263">
        <f t="shared" si="6465"/>
        <v>14660.51</v>
      </c>
      <c r="BS306" s="267"/>
      <c r="BT306" s="263">
        <f t="shared" si="6465"/>
        <v>0</v>
      </c>
      <c r="BU306" s="268"/>
      <c r="BV306" s="263">
        <f t="shared" si="6465"/>
        <v>0</v>
      </c>
      <c r="BW306" s="268"/>
      <c r="BX306" s="263">
        <f t="shared" si="6465"/>
        <v>0</v>
      </c>
      <c r="BY306" s="268"/>
      <c r="BZ306" s="263">
        <f t="shared" si="6465"/>
        <v>0</v>
      </c>
      <c r="CA306" s="505">
        <f t="shared" si="4839"/>
        <v>1</v>
      </c>
      <c r="CB306" s="504">
        <f t="shared" si="4840"/>
        <v>293210.19</v>
      </c>
      <c r="CC306" s="171">
        <f t="shared" si="4841"/>
        <v>-1.0000000009313226E-2</v>
      </c>
    </row>
    <row r="307" spans="1:81" ht="26.4">
      <c r="A307" s="279" t="s">
        <v>47</v>
      </c>
      <c r="B307" s="280" t="s">
        <v>162</v>
      </c>
      <c r="C307" s="281"/>
      <c r="D307" s="279">
        <v>83737</v>
      </c>
      <c r="E307" s="286" t="s">
        <v>777</v>
      </c>
      <c r="F307" s="281" t="s">
        <v>186</v>
      </c>
      <c r="G307" s="313">
        <v>622.19000000000005</v>
      </c>
      <c r="H307" s="404">
        <v>55.49</v>
      </c>
      <c r="I307" s="284">
        <v>34525.32</v>
      </c>
      <c r="J307" s="275">
        <f>+I307/$I$467</f>
        <v>4.4366966550235461E-4</v>
      </c>
      <c r="K307" s="262"/>
      <c r="L307" s="263">
        <f t="shared" si="6465"/>
        <v>0</v>
      </c>
      <c r="M307" s="262"/>
      <c r="N307" s="263">
        <f t="shared" si="6465"/>
        <v>0</v>
      </c>
      <c r="O307" s="262"/>
      <c r="P307" s="263">
        <f t="shared" si="6465"/>
        <v>0</v>
      </c>
      <c r="Q307" s="262"/>
      <c r="R307" s="263">
        <f t="shared" si="6465"/>
        <v>0</v>
      </c>
      <c r="S307" s="262"/>
      <c r="T307" s="263">
        <f t="shared" si="6465"/>
        <v>0</v>
      </c>
      <c r="U307" s="262"/>
      <c r="V307" s="263">
        <f t="shared" si="6465"/>
        <v>0</v>
      </c>
      <c r="W307" s="264"/>
      <c r="X307" s="263">
        <f t="shared" si="6465"/>
        <v>0</v>
      </c>
      <c r="Y307" s="264"/>
      <c r="Z307" s="263">
        <f t="shared" si="6465"/>
        <v>0</v>
      </c>
      <c r="AA307" s="265"/>
      <c r="AB307" s="263">
        <f t="shared" si="6465"/>
        <v>0</v>
      </c>
      <c r="AC307" s="265"/>
      <c r="AD307" s="263">
        <f t="shared" si="6465"/>
        <v>0</v>
      </c>
      <c r="AE307" s="265"/>
      <c r="AF307" s="263">
        <f t="shared" si="6465"/>
        <v>0</v>
      </c>
      <c r="AG307" s="266"/>
      <c r="AH307" s="263">
        <f t="shared" si="6465"/>
        <v>0</v>
      </c>
      <c r="AI307" s="265"/>
      <c r="AJ307" s="263">
        <f t="shared" si="6465"/>
        <v>0</v>
      </c>
      <c r="AK307" s="265"/>
      <c r="AL307" s="263">
        <f t="shared" si="6465"/>
        <v>0</v>
      </c>
      <c r="AM307" s="265"/>
      <c r="AN307" s="263">
        <f t="shared" si="6465"/>
        <v>0</v>
      </c>
      <c r="AO307" s="265"/>
      <c r="AP307" s="263">
        <f t="shared" si="6465"/>
        <v>0</v>
      </c>
      <c r="AQ307" s="383">
        <v>0.7</v>
      </c>
      <c r="AR307" s="263">
        <f t="shared" si="6465"/>
        <v>24167.72</v>
      </c>
      <c r="AS307" s="383">
        <v>0.3</v>
      </c>
      <c r="AT307" s="263">
        <f t="shared" si="6465"/>
        <v>10357.6</v>
      </c>
      <c r="AU307" s="265"/>
      <c r="AV307" s="263">
        <f t="shared" si="6465"/>
        <v>0</v>
      </c>
      <c r="AW307" s="265"/>
      <c r="AX307" s="263">
        <f t="shared" si="6465"/>
        <v>0</v>
      </c>
      <c r="AY307" s="265"/>
      <c r="AZ307" s="263">
        <f t="shared" si="6465"/>
        <v>0</v>
      </c>
      <c r="BA307" s="265"/>
      <c r="BB307" s="263">
        <f t="shared" si="6465"/>
        <v>0</v>
      </c>
      <c r="BC307" s="265"/>
      <c r="BD307" s="263">
        <f t="shared" si="6465"/>
        <v>0</v>
      </c>
      <c r="BE307" s="264"/>
      <c r="BF307" s="263">
        <f t="shared" si="6465"/>
        <v>0</v>
      </c>
      <c r="BG307" s="265"/>
      <c r="BH307" s="263">
        <f t="shared" si="6465"/>
        <v>0</v>
      </c>
      <c r="BI307" s="264"/>
      <c r="BJ307" s="263">
        <f t="shared" si="6465"/>
        <v>0</v>
      </c>
      <c r="BK307" s="267"/>
      <c r="BL307" s="263">
        <f t="shared" si="6465"/>
        <v>0</v>
      </c>
      <c r="BM307" s="267"/>
      <c r="BN307" s="263">
        <f t="shared" si="6465"/>
        <v>0</v>
      </c>
      <c r="BO307" s="267"/>
      <c r="BP307" s="263">
        <f t="shared" si="6465"/>
        <v>0</v>
      </c>
      <c r="BQ307" s="267"/>
      <c r="BR307" s="263">
        <f t="shared" si="6465"/>
        <v>0</v>
      </c>
      <c r="BS307" s="267"/>
      <c r="BT307" s="263">
        <f t="shared" si="6465"/>
        <v>0</v>
      </c>
      <c r="BU307" s="268"/>
      <c r="BV307" s="263">
        <f t="shared" si="6465"/>
        <v>0</v>
      </c>
      <c r="BW307" s="268"/>
      <c r="BX307" s="263">
        <f t="shared" si="6465"/>
        <v>0</v>
      </c>
      <c r="BY307" s="268"/>
      <c r="BZ307" s="263">
        <f t="shared" si="6465"/>
        <v>0</v>
      </c>
      <c r="CA307" s="505">
        <f t="shared" si="4839"/>
        <v>1</v>
      </c>
      <c r="CB307" s="504">
        <f t="shared" si="4840"/>
        <v>34525.32</v>
      </c>
      <c r="CC307" s="171">
        <f t="shared" si="4841"/>
        <v>0</v>
      </c>
    </row>
    <row r="308" spans="1:81" s="118" customFormat="1" ht="39.6">
      <c r="A308" s="279" t="s">
        <v>48</v>
      </c>
      <c r="B308" s="280" t="s">
        <v>162</v>
      </c>
      <c r="C308" s="444"/>
      <c r="D308" s="445">
        <v>83749</v>
      </c>
      <c r="E308" s="392" t="s">
        <v>399</v>
      </c>
      <c r="F308" s="281" t="s">
        <v>186</v>
      </c>
      <c r="G308" s="313">
        <v>622.19000000000005</v>
      </c>
      <c r="H308" s="404">
        <v>24.61</v>
      </c>
      <c r="I308" s="284">
        <v>15312.1</v>
      </c>
      <c r="J308" s="275">
        <f>+I308/$I$467</f>
        <v>1.9676904617071193E-4</v>
      </c>
      <c r="K308" s="262"/>
      <c r="L308" s="263">
        <f t="shared" si="6465"/>
        <v>0</v>
      </c>
      <c r="M308" s="262"/>
      <c r="N308" s="263">
        <f t="shared" si="6465"/>
        <v>0</v>
      </c>
      <c r="O308" s="262"/>
      <c r="P308" s="263">
        <f t="shared" si="6465"/>
        <v>0</v>
      </c>
      <c r="Q308" s="262"/>
      <c r="R308" s="263">
        <f t="shared" si="6465"/>
        <v>0</v>
      </c>
      <c r="S308" s="262"/>
      <c r="T308" s="263">
        <f t="shared" si="6465"/>
        <v>0</v>
      </c>
      <c r="U308" s="262"/>
      <c r="V308" s="263">
        <f t="shared" si="6465"/>
        <v>0</v>
      </c>
      <c r="W308" s="264"/>
      <c r="X308" s="263">
        <f t="shared" si="6465"/>
        <v>0</v>
      </c>
      <c r="Y308" s="264"/>
      <c r="Z308" s="263">
        <f t="shared" si="6465"/>
        <v>0</v>
      </c>
      <c r="AA308" s="265"/>
      <c r="AB308" s="263">
        <f t="shared" si="6465"/>
        <v>0</v>
      </c>
      <c r="AC308" s="265"/>
      <c r="AD308" s="263">
        <f t="shared" si="6465"/>
        <v>0</v>
      </c>
      <c r="AE308" s="265"/>
      <c r="AF308" s="263">
        <f t="shared" si="6465"/>
        <v>0</v>
      </c>
      <c r="AG308" s="266"/>
      <c r="AH308" s="263">
        <f t="shared" si="6465"/>
        <v>0</v>
      </c>
      <c r="AI308" s="265"/>
      <c r="AJ308" s="263">
        <f t="shared" si="6465"/>
        <v>0</v>
      </c>
      <c r="AK308" s="265"/>
      <c r="AL308" s="263">
        <f t="shared" si="6465"/>
        <v>0</v>
      </c>
      <c r="AM308" s="265"/>
      <c r="AN308" s="263">
        <f t="shared" si="6465"/>
        <v>0</v>
      </c>
      <c r="AO308" s="265"/>
      <c r="AP308" s="263">
        <f t="shared" si="6465"/>
        <v>0</v>
      </c>
      <c r="AQ308" s="383">
        <v>0.7</v>
      </c>
      <c r="AR308" s="263">
        <f t="shared" si="6465"/>
        <v>10718.47</v>
      </c>
      <c r="AS308" s="383">
        <v>0.3</v>
      </c>
      <c r="AT308" s="263">
        <f t="shared" si="6465"/>
        <v>4593.63</v>
      </c>
      <c r="AU308" s="265"/>
      <c r="AV308" s="263">
        <f t="shared" si="6465"/>
        <v>0</v>
      </c>
      <c r="AW308" s="265"/>
      <c r="AX308" s="263">
        <f t="shared" si="6465"/>
        <v>0</v>
      </c>
      <c r="AY308" s="265"/>
      <c r="AZ308" s="263">
        <f t="shared" si="6465"/>
        <v>0</v>
      </c>
      <c r="BA308" s="265"/>
      <c r="BB308" s="263">
        <f t="shared" si="6465"/>
        <v>0</v>
      </c>
      <c r="BC308" s="265"/>
      <c r="BD308" s="263">
        <f t="shared" si="6465"/>
        <v>0</v>
      </c>
      <c r="BE308" s="264"/>
      <c r="BF308" s="263">
        <f t="shared" si="6465"/>
        <v>0</v>
      </c>
      <c r="BG308" s="265"/>
      <c r="BH308" s="263">
        <f t="shared" si="6465"/>
        <v>0</v>
      </c>
      <c r="BI308" s="264"/>
      <c r="BJ308" s="263">
        <f t="shared" si="6465"/>
        <v>0</v>
      </c>
      <c r="BK308" s="267"/>
      <c r="BL308" s="263">
        <f t="shared" si="6465"/>
        <v>0</v>
      </c>
      <c r="BM308" s="267"/>
      <c r="BN308" s="263">
        <f t="shared" si="6465"/>
        <v>0</v>
      </c>
      <c r="BO308" s="267"/>
      <c r="BP308" s="263">
        <f t="shared" si="6465"/>
        <v>0</v>
      </c>
      <c r="BQ308" s="267"/>
      <c r="BR308" s="263">
        <f t="shared" si="6465"/>
        <v>0</v>
      </c>
      <c r="BS308" s="267"/>
      <c r="BT308" s="263">
        <f t="shared" si="6465"/>
        <v>0</v>
      </c>
      <c r="BU308" s="268"/>
      <c r="BV308" s="263">
        <f t="shared" si="6465"/>
        <v>0</v>
      </c>
      <c r="BW308" s="268"/>
      <c r="BX308" s="263">
        <f t="shared" si="6465"/>
        <v>0</v>
      </c>
      <c r="BY308" s="268"/>
      <c r="BZ308" s="263">
        <f t="shared" si="6465"/>
        <v>0</v>
      </c>
      <c r="CA308" s="505">
        <f t="shared" si="4839"/>
        <v>1</v>
      </c>
      <c r="CB308" s="504">
        <f t="shared" si="4840"/>
        <v>15312.099999999999</v>
      </c>
      <c r="CC308" s="171">
        <f t="shared" si="4841"/>
        <v>0</v>
      </c>
    </row>
    <row r="309" spans="1:81" s="185" customFormat="1" ht="16.5" customHeight="1" thickBot="1">
      <c r="A309" s="395"/>
      <c r="B309" s="396"/>
      <c r="C309" s="397"/>
      <c r="D309" s="397"/>
      <c r="E309" s="395" t="s">
        <v>400</v>
      </c>
      <c r="F309" s="397"/>
      <c r="G309" s="397"/>
      <c r="H309" s="398"/>
      <c r="I309" s="356">
        <f>SUBTOTAL(109,I305:I308)</f>
        <v>1004170.44</v>
      </c>
      <c r="J309" s="357"/>
      <c r="K309" s="358">
        <f>+L309/$I309</f>
        <v>0</v>
      </c>
      <c r="L309" s="356">
        <f>SUBTOTAL(109,L305:L308)</f>
        <v>0</v>
      </c>
      <c r="M309" s="358">
        <f t="shared" ref="M309" si="6466">+N309/$I309</f>
        <v>0</v>
      </c>
      <c r="N309" s="356">
        <f t="shared" ref="N309" si="6467">SUBTOTAL(109,N305:N308)</f>
        <v>0</v>
      </c>
      <c r="O309" s="358">
        <f t="shared" ref="O309" si="6468">+P309/$I309</f>
        <v>0</v>
      </c>
      <c r="P309" s="356">
        <f t="shared" ref="P309" si="6469">SUBTOTAL(109,P305:P308)</f>
        <v>0</v>
      </c>
      <c r="Q309" s="358">
        <f t="shared" ref="Q309" si="6470">+R309/$I309</f>
        <v>0</v>
      </c>
      <c r="R309" s="356">
        <f t="shared" ref="R309" si="6471">SUBTOTAL(109,R305:R308)</f>
        <v>0</v>
      </c>
      <c r="S309" s="358">
        <f t="shared" ref="S309" si="6472">+T309/$I309</f>
        <v>0</v>
      </c>
      <c r="T309" s="356">
        <f t="shared" ref="T309" si="6473">SUBTOTAL(109,T305:T308)</f>
        <v>0</v>
      </c>
      <c r="U309" s="358">
        <f t="shared" ref="U309" si="6474">+V309/$I309</f>
        <v>0</v>
      </c>
      <c r="V309" s="356">
        <f t="shared" ref="V309" si="6475">SUBTOTAL(109,V305:V308)</f>
        <v>0</v>
      </c>
      <c r="W309" s="358">
        <f t="shared" ref="W309" si="6476">+X309/$I309</f>
        <v>0</v>
      </c>
      <c r="X309" s="356">
        <f t="shared" ref="X309" si="6477">SUBTOTAL(109,X305:X308)</f>
        <v>0</v>
      </c>
      <c r="Y309" s="358">
        <f t="shared" ref="Y309" si="6478">+Z309/$I309</f>
        <v>0</v>
      </c>
      <c r="Z309" s="356">
        <f t="shared" ref="Z309" si="6479">SUBTOTAL(109,Z305:Z308)</f>
        <v>0</v>
      </c>
      <c r="AA309" s="358">
        <f t="shared" ref="AA309" si="6480">+AB309/$I309</f>
        <v>0</v>
      </c>
      <c r="AB309" s="356">
        <f t="shared" ref="AB309" si="6481">SUBTOTAL(109,AB305:AB308)</f>
        <v>0</v>
      </c>
      <c r="AC309" s="358">
        <f t="shared" ref="AC309" si="6482">+AD309/$I309</f>
        <v>0</v>
      </c>
      <c r="AD309" s="356">
        <f t="shared" ref="AD309" si="6483">SUBTOTAL(109,AD305:AD308)</f>
        <v>0</v>
      </c>
      <c r="AE309" s="358">
        <f t="shared" ref="AE309" si="6484">+AF309/$I309</f>
        <v>0</v>
      </c>
      <c r="AF309" s="356">
        <f t="shared" ref="AF309" si="6485">SUBTOTAL(109,AF305:AF308)</f>
        <v>0</v>
      </c>
      <c r="AG309" s="358">
        <f t="shared" ref="AG309" si="6486">+AH309/$I309</f>
        <v>0</v>
      </c>
      <c r="AH309" s="356">
        <f t="shared" ref="AH309" si="6487">SUBTOTAL(109,AH305:AH308)</f>
        <v>0</v>
      </c>
      <c r="AI309" s="358">
        <f t="shared" ref="AI309" si="6488">+AJ309/$I309</f>
        <v>0</v>
      </c>
      <c r="AJ309" s="356">
        <f t="shared" ref="AJ309" si="6489">SUBTOTAL(109,AJ305:AJ308)</f>
        <v>0</v>
      </c>
      <c r="AK309" s="358">
        <f t="shared" ref="AK309" si="6490">+AL309/$I309</f>
        <v>0</v>
      </c>
      <c r="AL309" s="356">
        <f t="shared" ref="AL309" si="6491">SUBTOTAL(109,AL305:AL308)</f>
        <v>0</v>
      </c>
      <c r="AM309" s="358">
        <f t="shared" ref="AM309" si="6492">+AN309/$I309</f>
        <v>0</v>
      </c>
      <c r="AN309" s="356">
        <f t="shared" ref="AN309" si="6493">SUBTOTAL(109,AN305:AN308)</f>
        <v>0</v>
      </c>
      <c r="AO309" s="358">
        <f t="shared" ref="AO309" si="6494">+AP309/$I309</f>
        <v>0.14255544108627616</v>
      </c>
      <c r="AP309" s="356">
        <f t="shared" ref="AP309" si="6495">SUBTOTAL(109,AP305:AP308)</f>
        <v>143149.96</v>
      </c>
      <c r="AQ309" s="358">
        <f t="shared" ref="AQ309" si="6496">+AR309/$I309</f>
        <v>0.17729674456459801</v>
      </c>
      <c r="AR309" s="356">
        <f t="shared" ref="AR309" si="6497">SUBTOTAL(109,AR305:AR308)</f>
        <v>178036.15</v>
      </c>
      <c r="AS309" s="358">
        <f t="shared" ref="AS309" si="6498">+AT309/$I309</f>
        <v>0.1574445768389677</v>
      </c>
      <c r="AT309" s="356">
        <f t="shared" ref="AT309" si="6499">SUBTOTAL(109,AT305:AT308)</f>
        <v>158101.19</v>
      </c>
      <c r="AU309" s="358">
        <f t="shared" ref="AU309" si="6500">+AV309/$I309</f>
        <v>0.14255544108627616</v>
      </c>
      <c r="AV309" s="356">
        <f t="shared" ref="AV309" si="6501">SUBTOTAL(109,AV305:AV308)</f>
        <v>143149.96</v>
      </c>
      <c r="AW309" s="358">
        <f t="shared" ref="AW309" si="6502">+AX309/$I309</f>
        <v>0.28511086225561472</v>
      </c>
      <c r="AX309" s="356">
        <f t="shared" ref="AX309" si="6503">SUBTOTAL(109,AX305:AX308)</f>
        <v>286299.90000000002</v>
      </c>
      <c r="AY309" s="358">
        <f t="shared" ref="AY309" si="6504">+AZ309/$I309</f>
        <v>0</v>
      </c>
      <c r="AZ309" s="356">
        <f t="shared" ref="AZ309" si="6505">SUBTOTAL(109,AZ305:AZ308)</f>
        <v>0</v>
      </c>
      <c r="BA309" s="358">
        <f t="shared" ref="BA309" si="6506">+BB309/$I309</f>
        <v>0</v>
      </c>
      <c r="BB309" s="356">
        <f t="shared" ref="BB309" si="6507">SUBTOTAL(109,BB305:BB308)</f>
        <v>0</v>
      </c>
      <c r="BC309" s="358">
        <f t="shared" ref="BC309" si="6508">+BD309/$I309</f>
        <v>0</v>
      </c>
      <c r="BD309" s="356">
        <f t="shared" ref="BD309" si="6509">SUBTOTAL(109,BD305:BD308)</f>
        <v>0</v>
      </c>
      <c r="BE309" s="358">
        <f t="shared" ref="BE309" si="6510">+BF309/$I309</f>
        <v>0</v>
      </c>
      <c r="BF309" s="356">
        <f t="shared" ref="BF309" si="6511">SUBTOTAL(109,BF305:BF308)</f>
        <v>0</v>
      </c>
      <c r="BG309" s="358">
        <f t="shared" ref="BG309" si="6512">+BH309/$I309</f>
        <v>0</v>
      </c>
      <c r="BH309" s="356">
        <f t="shared" ref="BH309" si="6513">SUBTOTAL(109,BH305:BH308)</f>
        <v>0</v>
      </c>
      <c r="BI309" s="358">
        <f t="shared" ref="BI309" si="6514">+BJ309/$I309</f>
        <v>0</v>
      </c>
      <c r="BJ309" s="356">
        <f t="shared" ref="BJ309" si="6515">SUBTOTAL(109,BJ305:BJ308)</f>
        <v>0</v>
      </c>
      <c r="BK309" s="358">
        <f t="shared" ref="BK309" si="6516">+BL309/$I309</f>
        <v>0</v>
      </c>
      <c r="BL309" s="356">
        <f t="shared" ref="BL309" si="6517">SUBTOTAL(109,BL305:BL308)</f>
        <v>0</v>
      </c>
      <c r="BM309" s="358">
        <f t="shared" ref="BM309" si="6518">+BN309/$I309</f>
        <v>0</v>
      </c>
      <c r="BN309" s="356">
        <f t="shared" ref="BN309" si="6519">SUBTOTAL(109,BN305:BN308)</f>
        <v>0</v>
      </c>
      <c r="BO309" s="358">
        <f t="shared" ref="BO309" si="6520">+BP309/$I309</f>
        <v>4.7518477042602453E-2</v>
      </c>
      <c r="BP309" s="356">
        <f t="shared" ref="BP309" si="6521">SUBTOTAL(109,BP305:BP308)</f>
        <v>47716.65</v>
      </c>
      <c r="BQ309" s="358">
        <f t="shared" ref="BQ309" si="6522">+BR309/$I309</f>
        <v>4.7518477042602453E-2</v>
      </c>
      <c r="BR309" s="356">
        <f t="shared" ref="BR309" si="6523">SUBTOTAL(109,BR305:BR308)</f>
        <v>47716.65</v>
      </c>
      <c r="BS309" s="358">
        <f t="shared" ref="BS309" si="6524">+BT309/$I309</f>
        <v>0</v>
      </c>
      <c r="BT309" s="356">
        <f t="shared" ref="BT309" si="6525">SUBTOTAL(109,BT305:BT308)</f>
        <v>0</v>
      </c>
      <c r="BU309" s="358">
        <f t="shared" ref="BU309" si="6526">+BV309/$I309</f>
        <v>0</v>
      </c>
      <c r="BV309" s="356">
        <f t="shared" ref="BV309" si="6527">SUBTOTAL(109,BV305:BV308)</f>
        <v>0</v>
      </c>
      <c r="BW309" s="358">
        <f t="shared" ref="BW309" si="6528">+BX309/$I309</f>
        <v>0</v>
      </c>
      <c r="BX309" s="356">
        <f t="shared" ref="BX309" si="6529">SUBTOTAL(109,BX305:BX308)</f>
        <v>0</v>
      </c>
      <c r="BY309" s="358">
        <f t="shared" ref="BY309" si="6530">+BZ309/$I309</f>
        <v>0</v>
      </c>
      <c r="BZ309" s="356">
        <f t="shared" ref="BZ309" si="6531">SUBTOTAL(109,BZ305:BZ308)</f>
        <v>0</v>
      </c>
      <c r="CA309" s="506">
        <f>+CB309/I309</f>
        <v>1.0000000199169374</v>
      </c>
      <c r="CB309" s="236">
        <f>SUBTOTAL(109,CB305:CB308)</f>
        <v>1004170.4599999997</v>
      </c>
      <c r="CC309" s="186">
        <f t="shared" si="4841"/>
        <v>-1.9999999785795808E-2</v>
      </c>
    </row>
    <row r="310" spans="1:81" s="118" customFormat="1" ht="16.2" customHeight="1" thickBot="1">
      <c r="A310" s="269">
        <v>9</v>
      </c>
      <c r="B310" s="624" t="s">
        <v>401</v>
      </c>
      <c r="C310" s="625"/>
      <c r="D310" s="625"/>
      <c r="E310" s="625"/>
      <c r="F310" s="446"/>
      <c r="G310" s="446"/>
      <c r="H310" s="446"/>
      <c r="I310" s="425"/>
      <c r="J310" s="275"/>
      <c r="K310" s="262"/>
      <c r="L310" s="263"/>
      <c r="M310" s="262"/>
      <c r="N310" s="263"/>
      <c r="O310" s="262"/>
      <c r="P310" s="263"/>
      <c r="Q310" s="262"/>
      <c r="R310" s="263"/>
      <c r="S310" s="262"/>
      <c r="T310" s="263"/>
      <c r="U310" s="262"/>
      <c r="V310" s="263"/>
      <c r="W310" s="264"/>
      <c r="X310" s="263"/>
      <c r="Y310" s="264"/>
      <c r="Z310" s="263"/>
      <c r="AA310" s="265"/>
      <c r="AB310" s="263"/>
      <c r="AC310" s="265"/>
      <c r="AD310" s="263"/>
      <c r="AE310" s="265"/>
      <c r="AF310" s="263"/>
      <c r="AG310" s="266"/>
      <c r="AH310" s="263"/>
      <c r="AI310" s="265"/>
      <c r="AJ310" s="263"/>
      <c r="AK310" s="265"/>
      <c r="AL310" s="263"/>
      <c r="AM310" s="265"/>
      <c r="AN310" s="263"/>
      <c r="AO310" s="265"/>
      <c r="AP310" s="263"/>
      <c r="AQ310" s="265"/>
      <c r="AR310" s="263"/>
      <c r="AS310" s="265"/>
      <c r="AT310" s="263"/>
      <c r="AU310" s="265"/>
      <c r="AV310" s="263"/>
      <c r="AW310" s="265"/>
      <c r="AX310" s="263"/>
      <c r="AY310" s="265"/>
      <c r="AZ310" s="263"/>
      <c r="BA310" s="265"/>
      <c r="BB310" s="263"/>
      <c r="BC310" s="265"/>
      <c r="BD310" s="263"/>
      <c r="BE310" s="264"/>
      <c r="BF310" s="263"/>
      <c r="BG310" s="265"/>
      <c r="BH310" s="263"/>
      <c r="BI310" s="264"/>
      <c r="BJ310" s="263"/>
      <c r="BK310" s="267"/>
      <c r="BL310" s="263"/>
      <c r="BM310" s="267"/>
      <c r="BN310" s="263"/>
      <c r="BO310" s="267"/>
      <c r="BP310" s="263"/>
      <c r="BQ310" s="267"/>
      <c r="BR310" s="263"/>
      <c r="BS310" s="267"/>
      <c r="BT310" s="263"/>
      <c r="BU310" s="268"/>
      <c r="BV310" s="263"/>
      <c r="BW310" s="268"/>
      <c r="BX310" s="263"/>
      <c r="BY310" s="268"/>
      <c r="BZ310" s="263"/>
      <c r="CA310" s="505">
        <f t="shared" si="4839"/>
        <v>0</v>
      </c>
      <c r="CB310" s="504">
        <f t="shared" si="4840"/>
        <v>0</v>
      </c>
      <c r="CC310" s="171">
        <f t="shared" si="4841"/>
        <v>0</v>
      </c>
    </row>
    <row r="311" spans="1:81" s="118" customFormat="1" ht="13.2">
      <c r="A311" s="363" t="s">
        <v>49</v>
      </c>
      <c r="B311" s="626" t="s">
        <v>402</v>
      </c>
      <c r="C311" s="627"/>
      <c r="D311" s="627"/>
      <c r="E311" s="627"/>
      <c r="F311" s="627"/>
      <c r="G311" s="627"/>
      <c r="H311" s="627"/>
      <c r="I311" s="628"/>
      <c r="J311" s="275">
        <f>+I324/$I$467</f>
        <v>0.19934038984760197</v>
      </c>
      <c r="K311" s="262"/>
      <c r="L311" s="263"/>
      <c r="M311" s="262"/>
      <c r="N311" s="263"/>
      <c r="O311" s="262"/>
      <c r="P311" s="263"/>
      <c r="Q311" s="262"/>
      <c r="R311" s="263"/>
      <c r="S311" s="262"/>
      <c r="T311" s="263"/>
      <c r="U311" s="262"/>
      <c r="V311" s="263"/>
      <c r="W311" s="264"/>
      <c r="X311" s="263"/>
      <c r="Y311" s="264"/>
      <c r="Z311" s="263"/>
      <c r="AA311" s="265"/>
      <c r="AB311" s="263"/>
      <c r="AC311" s="265"/>
      <c r="AD311" s="263"/>
      <c r="AE311" s="265"/>
      <c r="AF311" s="263"/>
      <c r="AG311" s="266"/>
      <c r="AH311" s="263"/>
      <c r="AI311" s="265"/>
      <c r="AJ311" s="263"/>
      <c r="AK311" s="265"/>
      <c r="AL311" s="263"/>
      <c r="AM311" s="265"/>
      <c r="AN311" s="263"/>
      <c r="AO311" s="265"/>
      <c r="AP311" s="263"/>
      <c r="AQ311" s="265"/>
      <c r="AR311" s="263"/>
      <c r="AS311" s="265"/>
      <c r="AT311" s="263"/>
      <c r="AU311" s="265"/>
      <c r="AV311" s="263"/>
      <c r="AW311" s="265"/>
      <c r="AX311" s="263"/>
      <c r="AY311" s="265"/>
      <c r="AZ311" s="263"/>
      <c r="BA311" s="265"/>
      <c r="BB311" s="263"/>
      <c r="BC311" s="265"/>
      <c r="BD311" s="263"/>
      <c r="BE311" s="264"/>
      <c r="BF311" s="263"/>
      <c r="BG311" s="265"/>
      <c r="BH311" s="263"/>
      <c r="BI311" s="264"/>
      <c r="BJ311" s="263"/>
      <c r="BK311" s="267"/>
      <c r="BL311" s="263"/>
      <c r="BM311" s="267"/>
      <c r="BN311" s="263"/>
      <c r="BO311" s="267"/>
      <c r="BP311" s="263"/>
      <c r="BQ311" s="267"/>
      <c r="BR311" s="263"/>
      <c r="BS311" s="267"/>
      <c r="BT311" s="263"/>
      <c r="BU311" s="268"/>
      <c r="BV311" s="263"/>
      <c r="BW311" s="268"/>
      <c r="BX311" s="263"/>
      <c r="BY311" s="268"/>
      <c r="BZ311" s="263"/>
      <c r="CA311" s="505">
        <f t="shared" ref="CA311:CA374" si="6532">+BY311+BW311+BU311+BS311+BQ311+BO311+BM311+BK311+BI311+BG311+BE311+BC311+BA311+AY311+AW311+AU311+AS311+AQ311+AO311+AM311+AK311+AI311+AG311+AE311+AC311+AA311+Y311+W311+U311+S311+Q311+O311+M311+K311</f>
        <v>0</v>
      </c>
      <c r="CB311" s="504">
        <f t="shared" ref="CB311:CB374" si="6533">+BZ311+BX311+BV311+BT311+BR311+BP311+BN311+BL311+BJ311+BH311+BF311+BD311+BB311+AZ311+AX311+AV311+AT311+AR311+AP311+AN311+AL311+AJ311+AH311+AF311+AD311+AB311+Z311+X311+V311+T311+R311+P311+N311+L311</f>
        <v>0</v>
      </c>
      <c r="CC311" s="171">
        <f t="shared" si="4841"/>
        <v>0</v>
      </c>
    </row>
    <row r="312" spans="1:81" s="118" customFormat="1" ht="29.4" customHeight="1">
      <c r="A312" s="279" t="s">
        <v>403</v>
      </c>
      <c r="B312" s="280" t="s">
        <v>673</v>
      </c>
      <c r="C312" s="281"/>
      <c r="D312" s="279"/>
      <c r="E312" s="286" t="s">
        <v>847</v>
      </c>
      <c r="F312" s="279" t="s">
        <v>147</v>
      </c>
      <c r="G312" s="318">
        <v>23205.87</v>
      </c>
      <c r="H312" s="318">
        <v>124.35</v>
      </c>
      <c r="I312" s="284">
        <v>2885649.93</v>
      </c>
      <c r="J312" s="275">
        <f>+I312/$I$467</f>
        <v>3.7082215000469022E-2</v>
      </c>
      <c r="K312" s="262"/>
      <c r="L312" s="263">
        <f t="shared" ref="L312:AJ323" si="6534">ROUND(K312*$I312,2)</f>
        <v>0</v>
      </c>
      <c r="M312" s="262"/>
      <c r="N312" s="263">
        <f t="shared" si="6534"/>
        <v>0</v>
      </c>
      <c r="O312" s="262"/>
      <c r="P312" s="263">
        <f t="shared" si="6534"/>
        <v>0</v>
      </c>
      <c r="Q312" s="262"/>
      <c r="R312" s="263">
        <f t="shared" si="6534"/>
        <v>0</v>
      </c>
      <c r="S312" s="262"/>
      <c r="T312" s="263">
        <f t="shared" si="6534"/>
        <v>0</v>
      </c>
      <c r="U312" s="262"/>
      <c r="V312" s="263">
        <f t="shared" si="6534"/>
        <v>0</v>
      </c>
      <c r="W312" s="264"/>
      <c r="X312" s="263">
        <f t="shared" si="6534"/>
        <v>0</v>
      </c>
      <c r="Y312" s="264"/>
      <c r="Z312" s="263">
        <f t="shared" si="6534"/>
        <v>0</v>
      </c>
      <c r="AA312" s="265"/>
      <c r="AB312" s="263">
        <f t="shared" si="6534"/>
        <v>0</v>
      </c>
      <c r="AC312" s="265"/>
      <c r="AD312" s="263">
        <f t="shared" si="6534"/>
        <v>0</v>
      </c>
      <c r="AE312" s="265"/>
      <c r="AF312" s="263">
        <f t="shared" si="6534"/>
        <v>0</v>
      </c>
      <c r="AG312" s="266"/>
      <c r="AH312" s="263">
        <f t="shared" si="6534"/>
        <v>0</v>
      </c>
      <c r="AI312" s="265"/>
      <c r="AJ312" s="263">
        <f t="shared" si="6534"/>
        <v>0</v>
      </c>
      <c r="AK312" s="265"/>
      <c r="AL312" s="263">
        <f t="shared" ref="AL312:AL323" si="6535">ROUND(AK312*$I312,2)</f>
        <v>0</v>
      </c>
      <c r="AM312" s="265"/>
      <c r="AN312" s="263">
        <f t="shared" ref="AN312:AN323" si="6536">ROUND(AM312*$I312,2)</f>
        <v>0</v>
      </c>
      <c r="AO312" s="265"/>
      <c r="AP312" s="263">
        <f t="shared" ref="AP312:AP323" si="6537">ROUND(AO312*$I312,2)</f>
        <v>0</v>
      </c>
      <c r="AQ312" s="265"/>
      <c r="AR312" s="263">
        <f t="shared" ref="AR312:AR323" si="6538">ROUND(AQ312*$I312,2)</f>
        <v>0</v>
      </c>
      <c r="AS312" s="265"/>
      <c r="AT312" s="263">
        <f t="shared" ref="AT312:AT323" si="6539">ROUND(AS312*$I312,2)</f>
        <v>0</v>
      </c>
      <c r="AU312" s="265"/>
      <c r="AV312" s="263">
        <f t="shared" ref="AV312:AV323" si="6540">ROUND(AU312*$I312,2)</f>
        <v>0</v>
      </c>
      <c r="AW312" s="383">
        <v>0.4</v>
      </c>
      <c r="AX312" s="263">
        <f t="shared" ref="AX312:AX323" si="6541">ROUND(AW312*$I312,2)</f>
        <v>1154259.97</v>
      </c>
      <c r="AY312" s="383">
        <v>0.4</v>
      </c>
      <c r="AZ312" s="263">
        <f t="shared" ref="AZ312:AZ323" si="6542">ROUND(AY312*$I312,2)</f>
        <v>1154259.97</v>
      </c>
      <c r="BA312" s="383">
        <v>0.2</v>
      </c>
      <c r="BB312" s="263">
        <f t="shared" ref="BB312:BB323" si="6543">ROUND(BA312*$I312,2)</f>
        <v>577129.99</v>
      </c>
      <c r="BC312" s="265"/>
      <c r="BD312" s="263">
        <f t="shared" ref="BD312:BD323" si="6544">ROUND(BC312*$I312,2)</f>
        <v>0</v>
      </c>
      <c r="BE312" s="264"/>
      <c r="BF312" s="263">
        <f t="shared" ref="BF312:BF323" si="6545">ROUND(BE312*$I312,2)</f>
        <v>0</v>
      </c>
      <c r="BG312" s="265"/>
      <c r="BH312" s="263">
        <f t="shared" ref="BH312:BH323" si="6546">ROUND(BG312*$I312,2)</f>
        <v>0</v>
      </c>
      <c r="BI312" s="264"/>
      <c r="BJ312" s="263">
        <f t="shared" ref="BJ312:BJ323" si="6547">ROUND(BI312*$I312,2)</f>
        <v>0</v>
      </c>
      <c r="BK312" s="267"/>
      <c r="BL312" s="263">
        <f t="shared" ref="BL312:BL323" si="6548">ROUND(BK312*$I312,2)</f>
        <v>0</v>
      </c>
      <c r="BM312" s="267"/>
      <c r="BN312" s="263">
        <f t="shared" ref="BN312:BN323" si="6549">ROUND(BM312*$I312,2)</f>
        <v>0</v>
      </c>
      <c r="BO312" s="267"/>
      <c r="BP312" s="263">
        <f t="shared" ref="BP312:BP323" si="6550">ROUND(BO312*$I312,2)</f>
        <v>0</v>
      </c>
      <c r="BQ312" s="267"/>
      <c r="BR312" s="263">
        <f t="shared" ref="BR312:BR323" si="6551">ROUND(BQ312*$I312,2)</f>
        <v>0</v>
      </c>
      <c r="BS312" s="267"/>
      <c r="BT312" s="263">
        <f t="shared" ref="BT312:BT323" si="6552">ROUND(BS312*$I312,2)</f>
        <v>0</v>
      </c>
      <c r="BU312" s="268"/>
      <c r="BV312" s="263">
        <f t="shared" ref="BV312:BV323" si="6553">ROUND(BU312*$I312,2)</f>
        <v>0</v>
      </c>
      <c r="BW312" s="268"/>
      <c r="BX312" s="263">
        <f t="shared" ref="BX312:BX323" si="6554">ROUND(BW312*$I312,2)</f>
        <v>0</v>
      </c>
      <c r="BY312" s="268"/>
      <c r="BZ312" s="263">
        <f t="shared" ref="BZ312:BZ323" si="6555">ROUND(BY312*$I312,2)</f>
        <v>0</v>
      </c>
      <c r="CA312" s="505">
        <f t="shared" si="6532"/>
        <v>1</v>
      </c>
      <c r="CB312" s="504">
        <f t="shared" si="6533"/>
        <v>2885649.9299999997</v>
      </c>
      <c r="CC312" s="171">
        <f t="shared" si="4841"/>
        <v>0</v>
      </c>
    </row>
    <row r="313" spans="1:81" s="118" customFormat="1" ht="39.6">
      <c r="A313" s="279" t="s">
        <v>836</v>
      </c>
      <c r="B313" s="280" t="s">
        <v>673</v>
      </c>
      <c r="C313" s="281"/>
      <c r="D313" s="279"/>
      <c r="E313" s="286" t="s">
        <v>848</v>
      </c>
      <c r="F313" s="279" t="s">
        <v>147</v>
      </c>
      <c r="G313" s="318">
        <v>23205.87</v>
      </c>
      <c r="H313" s="318">
        <v>437.55</v>
      </c>
      <c r="I313" s="284">
        <v>10153728.42</v>
      </c>
      <c r="J313" s="275">
        <f>+I313/$I$467</f>
        <v>0.13048108726300442</v>
      </c>
      <c r="K313" s="262"/>
      <c r="L313" s="263">
        <f t="shared" si="6534"/>
        <v>0</v>
      </c>
      <c r="M313" s="262"/>
      <c r="N313" s="263">
        <f t="shared" si="6534"/>
        <v>0</v>
      </c>
      <c r="O313" s="262"/>
      <c r="P313" s="263">
        <f t="shared" si="6534"/>
        <v>0</v>
      </c>
      <c r="Q313" s="262"/>
      <c r="R313" s="263">
        <f t="shared" si="6534"/>
        <v>0</v>
      </c>
      <c r="S313" s="262"/>
      <c r="T313" s="263">
        <f t="shared" si="6534"/>
        <v>0</v>
      </c>
      <c r="U313" s="262"/>
      <c r="V313" s="263">
        <f t="shared" si="6534"/>
        <v>0</v>
      </c>
      <c r="W313" s="264"/>
      <c r="X313" s="263">
        <f t="shared" si="6534"/>
        <v>0</v>
      </c>
      <c r="Y313" s="264"/>
      <c r="Z313" s="263">
        <f t="shared" si="6534"/>
        <v>0</v>
      </c>
      <c r="AA313" s="265"/>
      <c r="AB313" s="263">
        <f t="shared" si="6534"/>
        <v>0</v>
      </c>
      <c r="AC313" s="265"/>
      <c r="AD313" s="263">
        <f t="shared" si="6534"/>
        <v>0</v>
      </c>
      <c r="AE313" s="265"/>
      <c r="AF313" s="263">
        <f t="shared" si="6534"/>
        <v>0</v>
      </c>
      <c r="AG313" s="266"/>
      <c r="AH313" s="263">
        <f t="shared" si="6534"/>
        <v>0</v>
      </c>
      <c r="AI313" s="265"/>
      <c r="AJ313" s="263">
        <f t="shared" si="6534"/>
        <v>0</v>
      </c>
      <c r="AK313" s="265"/>
      <c r="AL313" s="263">
        <f t="shared" si="6535"/>
        <v>0</v>
      </c>
      <c r="AM313" s="265"/>
      <c r="AN313" s="263">
        <f t="shared" si="6536"/>
        <v>0</v>
      </c>
      <c r="AO313" s="265"/>
      <c r="AP313" s="263">
        <f t="shared" si="6537"/>
        <v>0</v>
      </c>
      <c r="AQ313" s="383">
        <v>0.05</v>
      </c>
      <c r="AR313" s="263">
        <f t="shared" si="6538"/>
        <v>507686.42</v>
      </c>
      <c r="AS313" s="383">
        <v>0.05</v>
      </c>
      <c r="AT313" s="263">
        <f t="shared" si="6539"/>
        <v>507686.42</v>
      </c>
      <c r="AU313" s="389">
        <v>7.4999999999999997E-2</v>
      </c>
      <c r="AV313" s="263">
        <f t="shared" si="6540"/>
        <v>761529.63</v>
      </c>
      <c r="AW313" s="389">
        <v>7.4999999999999997E-2</v>
      </c>
      <c r="AX313" s="263">
        <f t="shared" si="6541"/>
        <v>761529.63</v>
      </c>
      <c r="AY313" s="389">
        <v>7.4999999999999997E-2</v>
      </c>
      <c r="AZ313" s="263">
        <f t="shared" si="6542"/>
        <v>761529.63</v>
      </c>
      <c r="BA313" s="389">
        <v>7.4999999999999997E-2</v>
      </c>
      <c r="BB313" s="263">
        <f t="shared" si="6543"/>
        <v>761529.63</v>
      </c>
      <c r="BC313" s="389">
        <v>0.1125</v>
      </c>
      <c r="BD313" s="263">
        <f t="shared" si="6544"/>
        <v>1142294.45</v>
      </c>
      <c r="BE313" s="264">
        <v>0.1125</v>
      </c>
      <c r="BF313" s="263">
        <f t="shared" si="6545"/>
        <v>1142294.45</v>
      </c>
      <c r="BG313" s="389">
        <v>0.13500000000000001</v>
      </c>
      <c r="BH313" s="263">
        <f t="shared" si="6546"/>
        <v>1370753.34</v>
      </c>
      <c r="BI313" s="266">
        <v>0.13500000000000001</v>
      </c>
      <c r="BJ313" s="263">
        <f t="shared" si="6547"/>
        <v>1370753.34</v>
      </c>
      <c r="BK313" s="350"/>
      <c r="BL313" s="263">
        <f t="shared" si="6548"/>
        <v>0</v>
      </c>
      <c r="BM313" s="350">
        <v>1.4999999999999999E-2</v>
      </c>
      <c r="BN313" s="263">
        <f t="shared" si="6549"/>
        <v>152305.93</v>
      </c>
      <c r="BO313" s="350">
        <v>1.4999999999999999E-2</v>
      </c>
      <c r="BP313" s="263">
        <f t="shared" si="6550"/>
        <v>152305.93</v>
      </c>
      <c r="BQ313" s="350">
        <v>3.7499999999999999E-2</v>
      </c>
      <c r="BR313" s="263">
        <f t="shared" si="6551"/>
        <v>380764.82</v>
      </c>
      <c r="BS313" s="350">
        <v>3.7499999999999999E-2</v>
      </c>
      <c r="BT313" s="263">
        <f t="shared" si="6552"/>
        <v>380764.82</v>
      </c>
      <c r="BU313" s="294"/>
      <c r="BV313" s="263">
        <f t="shared" si="6553"/>
        <v>0</v>
      </c>
      <c r="BW313" s="294"/>
      <c r="BX313" s="263">
        <f t="shared" si="6554"/>
        <v>0</v>
      </c>
      <c r="BY313" s="268"/>
      <c r="BZ313" s="263">
        <f t="shared" si="6555"/>
        <v>0</v>
      </c>
      <c r="CA313" s="505">
        <f t="shared" si="6532"/>
        <v>0.99999999999999989</v>
      </c>
      <c r="CB313" s="504">
        <f t="shared" si="6533"/>
        <v>10153728.439999999</v>
      </c>
      <c r="CC313" s="171">
        <f t="shared" si="4841"/>
        <v>-1.9999999552965164E-2</v>
      </c>
    </row>
    <row r="314" spans="1:81" s="118" customFormat="1" ht="26.4">
      <c r="A314" s="279" t="s">
        <v>837</v>
      </c>
      <c r="B314" s="280" t="s">
        <v>673</v>
      </c>
      <c r="C314" s="281"/>
      <c r="D314" s="279"/>
      <c r="E314" s="286" t="s">
        <v>1231</v>
      </c>
      <c r="F314" s="279" t="s">
        <v>147</v>
      </c>
      <c r="G314" s="318">
        <v>23205.87</v>
      </c>
      <c r="H314" s="318">
        <v>106.56</v>
      </c>
      <c r="I314" s="284">
        <v>2472817.5099999998</v>
      </c>
      <c r="J314" s="275">
        <f>+I314/$I$467</f>
        <v>3.1777087584128554E-2</v>
      </c>
      <c r="K314" s="262"/>
      <c r="L314" s="263">
        <f t="shared" si="6534"/>
        <v>0</v>
      </c>
      <c r="M314" s="262"/>
      <c r="N314" s="263">
        <f t="shared" si="6534"/>
        <v>0</v>
      </c>
      <c r="O314" s="262"/>
      <c r="P314" s="263">
        <f t="shared" si="6534"/>
        <v>0</v>
      </c>
      <c r="Q314" s="262"/>
      <c r="R314" s="263">
        <f t="shared" si="6534"/>
        <v>0</v>
      </c>
      <c r="S314" s="262"/>
      <c r="T314" s="263">
        <f t="shared" si="6534"/>
        <v>0</v>
      </c>
      <c r="U314" s="262"/>
      <c r="V314" s="263">
        <f t="shared" si="6534"/>
        <v>0</v>
      </c>
      <c r="W314" s="264"/>
      <c r="X314" s="263">
        <f t="shared" si="6534"/>
        <v>0</v>
      </c>
      <c r="Y314" s="264"/>
      <c r="Z314" s="263">
        <f t="shared" si="6534"/>
        <v>0</v>
      </c>
      <c r="AA314" s="265"/>
      <c r="AB314" s="263">
        <f t="shared" si="6534"/>
        <v>0</v>
      </c>
      <c r="AC314" s="265"/>
      <c r="AD314" s="263">
        <f t="shared" si="6534"/>
        <v>0</v>
      </c>
      <c r="AE314" s="265"/>
      <c r="AF314" s="263">
        <f t="shared" si="6534"/>
        <v>0</v>
      </c>
      <c r="AG314" s="266"/>
      <c r="AH314" s="263">
        <f t="shared" si="6534"/>
        <v>0</v>
      </c>
      <c r="AI314" s="265"/>
      <c r="AJ314" s="263">
        <f t="shared" si="6534"/>
        <v>0</v>
      </c>
      <c r="AK314" s="265"/>
      <c r="AL314" s="263">
        <f t="shared" si="6535"/>
        <v>0</v>
      </c>
      <c r="AM314" s="265"/>
      <c r="AN314" s="263">
        <f t="shared" si="6536"/>
        <v>0</v>
      </c>
      <c r="AO314" s="265"/>
      <c r="AP314" s="263">
        <f t="shared" si="6537"/>
        <v>0</v>
      </c>
      <c r="AQ314" s="265"/>
      <c r="AR314" s="263">
        <f t="shared" si="6538"/>
        <v>0</v>
      </c>
      <c r="AS314" s="265"/>
      <c r="AT314" s="263">
        <f t="shared" si="6539"/>
        <v>0</v>
      </c>
      <c r="AU314" s="447">
        <v>7.4999999999999997E-2</v>
      </c>
      <c r="AV314" s="263">
        <f t="shared" si="6540"/>
        <v>185461.31</v>
      </c>
      <c r="AW314" s="383">
        <v>0.1</v>
      </c>
      <c r="AX314" s="263">
        <f t="shared" si="6541"/>
        <v>247281.75</v>
      </c>
      <c r="AY314" s="383">
        <v>0.1</v>
      </c>
      <c r="AZ314" s="263">
        <f t="shared" si="6542"/>
        <v>247281.75</v>
      </c>
      <c r="BA314" s="383">
        <v>0.1</v>
      </c>
      <c r="BB314" s="263">
        <f t="shared" si="6543"/>
        <v>247281.75</v>
      </c>
      <c r="BC314" s="383">
        <v>0.1</v>
      </c>
      <c r="BD314" s="263">
        <f t="shared" si="6544"/>
        <v>247281.75</v>
      </c>
      <c r="BE314" s="264">
        <v>0.1</v>
      </c>
      <c r="BF314" s="263">
        <f t="shared" si="6545"/>
        <v>247281.75</v>
      </c>
      <c r="BG314" s="389">
        <v>0.125</v>
      </c>
      <c r="BH314" s="263">
        <f t="shared" si="6546"/>
        <v>309102.19</v>
      </c>
      <c r="BI314" s="266">
        <v>0.125</v>
      </c>
      <c r="BJ314" s="263">
        <f t="shared" si="6547"/>
        <v>309102.19</v>
      </c>
      <c r="BK314" s="267"/>
      <c r="BL314" s="263">
        <f t="shared" si="6548"/>
        <v>0</v>
      </c>
      <c r="BM314" s="267"/>
      <c r="BN314" s="263">
        <f t="shared" si="6549"/>
        <v>0</v>
      </c>
      <c r="BO314" s="267"/>
      <c r="BP314" s="263">
        <f t="shared" si="6550"/>
        <v>0</v>
      </c>
      <c r="BQ314" s="350">
        <v>0.1</v>
      </c>
      <c r="BR314" s="263">
        <f t="shared" si="6551"/>
        <v>247281.75</v>
      </c>
      <c r="BS314" s="350">
        <v>7.4999999999999997E-2</v>
      </c>
      <c r="BT314" s="263">
        <f t="shared" si="6552"/>
        <v>185461.31</v>
      </c>
      <c r="BU314" s="294"/>
      <c r="BV314" s="263">
        <f t="shared" si="6553"/>
        <v>0</v>
      </c>
      <c r="BW314" s="268"/>
      <c r="BX314" s="263">
        <f t="shared" si="6554"/>
        <v>0</v>
      </c>
      <c r="BY314" s="294"/>
      <c r="BZ314" s="263">
        <f t="shared" si="6555"/>
        <v>0</v>
      </c>
      <c r="CA314" s="505">
        <f t="shared" si="6532"/>
        <v>0.99999999999999989</v>
      </c>
      <c r="CB314" s="504">
        <f t="shared" si="6533"/>
        <v>2472817.5</v>
      </c>
      <c r="CC314" s="171">
        <f t="shared" si="4841"/>
        <v>9.9999997764825821E-3</v>
      </c>
    </row>
    <row r="315" spans="1:81" s="118" customFormat="1" ht="13.2">
      <c r="A315" s="279"/>
      <c r="B315" s="280"/>
      <c r="C315" s="281"/>
      <c r="D315" s="279"/>
      <c r="E315" s="286" t="s">
        <v>849</v>
      </c>
      <c r="F315" s="279"/>
      <c r="G315" s="318"/>
      <c r="H315" s="318"/>
      <c r="I315" s="284"/>
      <c r="J315" s="390"/>
      <c r="K315" s="262"/>
      <c r="L315" s="263">
        <f t="shared" si="6534"/>
        <v>0</v>
      </c>
      <c r="M315" s="262"/>
      <c r="N315" s="263">
        <f t="shared" si="6534"/>
        <v>0</v>
      </c>
      <c r="O315" s="262"/>
      <c r="P315" s="263">
        <f t="shared" si="6534"/>
        <v>0</v>
      </c>
      <c r="Q315" s="262"/>
      <c r="R315" s="263">
        <f t="shared" si="6534"/>
        <v>0</v>
      </c>
      <c r="S315" s="262"/>
      <c r="T315" s="263">
        <f t="shared" si="6534"/>
        <v>0</v>
      </c>
      <c r="U315" s="262"/>
      <c r="V315" s="263">
        <f t="shared" si="6534"/>
        <v>0</v>
      </c>
      <c r="W315" s="264"/>
      <c r="X315" s="263">
        <f t="shared" si="6534"/>
        <v>0</v>
      </c>
      <c r="Y315" s="264"/>
      <c r="Z315" s="263">
        <f t="shared" si="6534"/>
        <v>0</v>
      </c>
      <c r="AA315" s="265"/>
      <c r="AB315" s="263">
        <f t="shared" si="6534"/>
        <v>0</v>
      </c>
      <c r="AC315" s="265"/>
      <c r="AD315" s="263">
        <f t="shared" si="6534"/>
        <v>0</v>
      </c>
      <c r="AE315" s="265"/>
      <c r="AF315" s="263">
        <f t="shared" si="6534"/>
        <v>0</v>
      </c>
      <c r="AG315" s="266"/>
      <c r="AH315" s="263">
        <f t="shared" si="6534"/>
        <v>0</v>
      </c>
      <c r="AI315" s="265"/>
      <c r="AJ315" s="263">
        <f t="shared" si="6534"/>
        <v>0</v>
      </c>
      <c r="AK315" s="265"/>
      <c r="AL315" s="263">
        <f t="shared" si="6535"/>
        <v>0</v>
      </c>
      <c r="AM315" s="265"/>
      <c r="AN315" s="263">
        <f t="shared" si="6536"/>
        <v>0</v>
      </c>
      <c r="AO315" s="265"/>
      <c r="AP315" s="263">
        <f t="shared" si="6537"/>
        <v>0</v>
      </c>
      <c r="AQ315" s="265"/>
      <c r="AR315" s="263">
        <f t="shared" si="6538"/>
        <v>0</v>
      </c>
      <c r="AS315" s="265"/>
      <c r="AT315" s="263">
        <f t="shared" si="6539"/>
        <v>0</v>
      </c>
      <c r="AU315" s="265"/>
      <c r="AV315" s="263">
        <f t="shared" si="6540"/>
        <v>0</v>
      </c>
      <c r="AW315" s="265"/>
      <c r="AX315" s="263">
        <f t="shared" si="6541"/>
        <v>0</v>
      </c>
      <c r="AY315" s="265"/>
      <c r="AZ315" s="263">
        <f t="shared" si="6542"/>
        <v>0</v>
      </c>
      <c r="BA315" s="265"/>
      <c r="BB315" s="263">
        <f t="shared" si="6543"/>
        <v>0</v>
      </c>
      <c r="BC315" s="265"/>
      <c r="BD315" s="263">
        <f t="shared" si="6544"/>
        <v>0</v>
      </c>
      <c r="BE315" s="264"/>
      <c r="BF315" s="263">
        <f t="shared" si="6545"/>
        <v>0</v>
      </c>
      <c r="BG315" s="265"/>
      <c r="BH315" s="263">
        <f t="shared" si="6546"/>
        <v>0</v>
      </c>
      <c r="BI315" s="264"/>
      <c r="BJ315" s="263">
        <f t="shared" si="6547"/>
        <v>0</v>
      </c>
      <c r="BK315" s="267"/>
      <c r="BL315" s="263">
        <f t="shared" si="6548"/>
        <v>0</v>
      </c>
      <c r="BM315" s="267"/>
      <c r="BN315" s="263">
        <f t="shared" si="6549"/>
        <v>0</v>
      </c>
      <c r="BO315" s="267"/>
      <c r="BP315" s="263">
        <f t="shared" si="6550"/>
        <v>0</v>
      </c>
      <c r="BQ315" s="267"/>
      <c r="BR315" s="263">
        <f t="shared" si="6551"/>
        <v>0</v>
      </c>
      <c r="BS315" s="267"/>
      <c r="BT315" s="263">
        <f t="shared" si="6552"/>
        <v>0</v>
      </c>
      <c r="BU315" s="268"/>
      <c r="BV315" s="263">
        <f t="shared" si="6553"/>
        <v>0</v>
      </c>
      <c r="BW315" s="268"/>
      <c r="BX315" s="263">
        <f t="shared" si="6554"/>
        <v>0</v>
      </c>
      <c r="BY315" s="268"/>
      <c r="BZ315" s="263">
        <f t="shared" si="6555"/>
        <v>0</v>
      </c>
      <c r="CA315" s="505">
        <f t="shared" si="6532"/>
        <v>0</v>
      </c>
      <c r="CB315" s="504">
        <f t="shared" si="6533"/>
        <v>0</v>
      </c>
      <c r="CC315" s="171">
        <f t="shared" si="4841"/>
        <v>0</v>
      </c>
    </row>
    <row r="316" spans="1:81" s="118" customFormat="1" ht="13.2">
      <c r="A316" s="279"/>
      <c r="B316" s="280"/>
      <c r="C316" s="281"/>
      <c r="D316" s="279"/>
      <c r="E316" s="286" t="s">
        <v>850</v>
      </c>
      <c r="F316" s="279"/>
      <c r="G316" s="318"/>
      <c r="H316" s="318"/>
      <c r="I316" s="284"/>
      <c r="J316" s="390"/>
      <c r="K316" s="262"/>
      <c r="L316" s="263">
        <f t="shared" si="6534"/>
        <v>0</v>
      </c>
      <c r="M316" s="262"/>
      <c r="N316" s="263">
        <f t="shared" si="6534"/>
        <v>0</v>
      </c>
      <c r="O316" s="262"/>
      <c r="P316" s="263">
        <f t="shared" si="6534"/>
        <v>0</v>
      </c>
      <c r="Q316" s="262"/>
      <c r="R316" s="263">
        <f t="shared" si="6534"/>
        <v>0</v>
      </c>
      <c r="S316" s="262"/>
      <c r="T316" s="263">
        <f t="shared" si="6534"/>
        <v>0</v>
      </c>
      <c r="U316" s="262"/>
      <c r="V316" s="263">
        <f t="shared" si="6534"/>
        <v>0</v>
      </c>
      <c r="W316" s="264"/>
      <c r="X316" s="263">
        <f t="shared" si="6534"/>
        <v>0</v>
      </c>
      <c r="Y316" s="264"/>
      <c r="Z316" s="263">
        <f t="shared" si="6534"/>
        <v>0</v>
      </c>
      <c r="AA316" s="265"/>
      <c r="AB316" s="263">
        <f t="shared" si="6534"/>
        <v>0</v>
      </c>
      <c r="AC316" s="265"/>
      <c r="AD316" s="263">
        <f t="shared" si="6534"/>
        <v>0</v>
      </c>
      <c r="AE316" s="265"/>
      <c r="AF316" s="263">
        <f t="shared" si="6534"/>
        <v>0</v>
      </c>
      <c r="AG316" s="266"/>
      <c r="AH316" s="263">
        <f t="shared" si="6534"/>
        <v>0</v>
      </c>
      <c r="AI316" s="265"/>
      <c r="AJ316" s="263">
        <f t="shared" si="6534"/>
        <v>0</v>
      </c>
      <c r="AK316" s="265"/>
      <c r="AL316" s="263">
        <f t="shared" si="6535"/>
        <v>0</v>
      </c>
      <c r="AM316" s="265"/>
      <c r="AN316" s="263">
        <f t="shared" si="6536"/>
        <v>0</v>
      </c>
      <c r="AO316" s="265"/>
      <c r="AP316" s="263">
        <f t="shared" si="6537"/>
        <v>0</v>
      </c>
      <c r="AQ316" s="265"/>
      <c r="AR316" s="263">
        <f t="shared" si="6538"/>
        <v>0</v>
      </c>
      <c r="AS316" s="265"/>
      <c r="AT316" s="263">
        <f t="shared" si="6539"/>
        <v>0</v>
      </c>
      <c r="AU316" s="265"/>
      <c r="AV316" s="263">
        <f t="shared" si="6540"/>
        <v>0</v>
      </c>
      <c r="AW316" s="265"/>
      <c r="AX316" s="263">
        <f t="shared" si="6541"/>
        <v>0</v>
      </c>
      <c r="AY316" s="265"/>
      <c r="AZ316" s="263">
        <f t="shared" si="6542"/>
        <v>0</v>
      </c>
      <c r="BA316" s="265"/>
      <c r="BB316" s="263">
        <f t="shared" si="6543"/>
        <v>0</v>
      </c>
      <c r="BC316" s="265"/>
      <c r="BD316" s="263">
        <f t="shared" si="6544"/>
        <v>0</v>
      </c>
      <c r="BE316" s="264"/>
      <c r="BF316" s="263">
        <f t="shared" si="6545"/>
        <v>0</v>
      </c>
      <c r="BG316" s="265"/>
      <c r="BH316" s="263">
        <f t="shared" si="6546"/>
        <v>0</v>
      </c>
      <c r="BI316" s="264"/>
      <c r="BJ316" s="263">
        <f t="shared" si="6547"/>
        <v>0</v>
      </c>
      <c r="BK316" s="267"/>
      <c r="BL316" s="263">
        <f t="shared" si="6548"/>
        <v>0</v>
      </c>
      <c r="BM316" s="267"/>
      <c r="BN316" s="263">
        <f t="shared" si="6549"/>
        <v>0</v>
      </c>
      <c r="BO316" s="267"/>
      <c r="BP316" s="263">
        <f t="shared" si="6550"/>
        <v>0</v>
      </c>
      <c r="BQ316" s="267"/>
      <c r="BR316" s="263">
        <f t="shared" si="6551"/>
        <v>0</v>
      </c>
      <c r="BS316" s="267"/>
      <c r="BT316" s="263">
        <f t="shared" si="6552"/>
        <v>0</v>
      </c>
      <c r="BU316" s="268"/>
      <c r="BV316" s="263">
        <f t="shared" si="6553"/>
        <v>0</v>
      </c>
      <c r="BW316" s="268"/>
      <c r="BX316" s="263">
        <f t="shared" si="6554"/>
        <v>0</v>
      </c>
      <c r="BY316" s="268"/>
      <c r="BZ316" s="263">
        <f t="shared" si="6555"/>
        <v>0</v>
      </c>
      <c r="CA316" s="505">
        <f t="shared" si="6532"/>
        <v>0</v>
      </c>
      <c r="CB316" s="504">
        <f t="shared" si="6533"/>
        <v>0</v>
      </c>
      <c r="CC316" s="171">
        <f t="shared" si="4841"/>
        <v>0</v>
      </c>
    </row>
    <row r="317" spans="1:81" s="118" customFormat="1" ht="13.2">
      <c r="A317" s="279"/>
      <c r="B317" s="280"/>
      <c r="C317" s="281"/>
      <c r="D317" s="279"/>
      <c r="E317" s="286" t="s">
        <v>851</v>
      </c>
      <c r="F317" s="279"/>
      <c r="G317" s="318"/>
      <c r="H317" s="318"/>
      <c r="I317" s="284"/>
      <c r="J317" s="390"/>
      <c r="K317" s="262"/>
      <c r="L317" s="263">
        <f t="shared" si="6534"/>
        <v>0</v>
      </c>
      <c r="M317" s="262"/>
      <c r="N317" s="263">
        <f t="shared" si="6534"/>
        <v>0</v>
      </c>
      <c r="O317" s="262"/>
      <c r="P317" s="263">
        <f t="shared" si="6534"/>
        <v>0</v>
      </c>
      <c r="Q317" s="262"/>
      <c r="R317" s="263">
        <f t="shared" si="6534"/>
        <v>0</v>
      </c>
      <c r="S317" s="262"/>
      <c r="T317" s="263">
        <f t="shared" si="6534"/>
        <v>0</v>
      </c>
      <c r="U317" s="262"/>
      <c r="V317" s="263">
        <f t="shared" si="6534"/>
        <v>0</v>
      </c>
      <c r="W317" s="264"/>
      <c r="X317" s="263">
        <f t="shared" si="6534"/>
        <v>0</v>
      </c>
      <c r="Y317" s="264"/>
      <c r="Z317" s="263">
        <f t="shared" si="6534"/>
        <v>0</v>
      </c>
      <c r="AA317" s="265"/>
      <c r="AB317" s="263">
        <f t="shared" si="6534"/>
        <v>0</v>
      </c>
      <c r="AC317" s="265"/>
      <c r="AD317" s="263">
        <f t="shared" si="6534"/>
        <v>0</v>
      </c>
      <c r="AE317" s="265"/>
      <c r="AF317" s="263">
        <f t="shared" si="6534"/>
        <v>0</v>
      </c>
      <c r="AG317" s="266"/>
      <c r="AH317" s="263">
        <f t="shared" si="6534"/>
        <v>0</v>
      </c>
      <c r="AI317" s="265"/>
      <c r="AJ317" s="263">
        <f t="shared" si="6534"/>
        <v>0</v>
      </c>
      <c r="AK317" s="265"/>
      <c r="AL317" s="263">
        <f t="shared" si="6535"/>
        <v>0</v>
      </c>
      <c r="AM317" s="265"/>
      <c r="AN317" s="263">
        <f t="shared" si="6536"/>
        <v>0</v>
      </c>
      <c r="AO317" s="265"/>
      <c r="AP317" s="263">
        <f t="shared" si="6537"/>
        <v>0</v>
      </c>
      <c r="AQ317" s="265"/>
      <c r="AR317" s="263">
        <f t="shared" si="6538"/>
        <v>0</v>
      </c>
      <c r="AS317" s="265"/>
      <c r="AT317" s="263">
        <f t="shared" si="6539"/>
        <v>0</v>
      </c>
      <c r="AU317" s="265"/>
      <c r="AV317" s="263">
        <f t="shared" si="6540"/>
        <v>0</v>
      </c>
      <c r="AW317" s="265"/>
      <c r="AX317" s="263">
        <f t="shared" si="6541"/>
        <v>0</v>
      </c>
      <c r="AY317" s="265"/>
      <c r="AZ317" s="263">
        <f t="shared" si="6542"/>
        <v>0</v>
      </c>
      <c r="BA317" s="265"/>
      <c r="BB317" s="263">
        <f t="shared" si="6543"/>
        <v>0</v>
      </c>
      <c r="BC317" s="265"/>
      <c r="BD317" s="263">
        <f t="shared" si="6544"/>
        <v>0</v>
      </c>
      <c r="BE317" s="264"/>
      <c r="BF317" s="263">
        <f t="shared" si="6545"/>
        <v>0</v>
      </c>
      <c r="BG317" s="265"/>
      <c r="BH317" s="263">
        <f t="shared" si="6546"/>
        <v>0</v>
      </c>
      <c r="BI317" s="264"/>
      <c r="BJ317" s="263">
        <f t="shared" si="6547"/>
        <v>0</v>
      </c>
      <c r="BK317" s="267"/>
      <c r="BL317" s="263">
        <f t="shared" si="6548"/>
        <v>0</v>
      </c>
      <c r="BM317" s="267"/>
      <c r="BN317" s="263">
        <f t="shared" si="6549"/>
        <v>0</v>
      </c>
      <c r="BO317" s="267"/>
      <c r="BP317" s="263">
        <f t="shared" si="6550"/>
        <v>0</v>
      </c>
      <c r="BQ317" s="267"/>
      <c r="BR317" s="263">
        <f t="shared" si="6551"/>
        <v>0</v>
      </c>
      <c r="BS317" s="267"/>
      <c r="BT317" s="263">
        <f t="shared" si="6552"/>
        <v>0</v>
      </c>
      <c r="BU317" s="268"/>
      <c r="BV317" s="263">
        <f t="shared" si="6553"/>
        <v>0</v>
      </c>
      <c r="BW317" s="268"/>
      <c r="BX317" s="263">
        <f t="shared" si="6554"/>
        <v>0</v>
      </c>
      <c r="BY317" s="268"/>
      <c r="BZ317" s="263">
        <f t="shared" si="6555"/>
        <v>0</v>
      </c>
      <c r="CA317" s="505">
        <f t="shared" si="6532"/>
        <v>0</v>
      </c>
      <c r="CB317" s="504">
        <f t="shared" si="6533"/>
        <v>0</v>
      </c>
      <c r="CC317" s="171">
        <f t="shared" ref="CC317:CC380" si="6556">+I317-CB317</f>
        <v>0</v>
      </c>
    </row>
    <row r="318" spans="1:81" s="118" customFormat="1" ht="13.2">
      <c r="A318" s="279"/>
      <c r="B318" s="280"/>
      <c r="C318" s="281"/>
      <c r="D318" s="279"/>
      <c r="E318" s="286" t="s">
        <v>852</v>
      </c>
      <c r="F318" s="279"/>
      <c r="G318" s="318"/>
      <c r="H318" s="318"/>
      <c r="I318" s="284"/>
      <c r="J318" s="390"/>
      <c r="K318" s="262"/>
      <c r="L318" s="263">
        <f t="shared" si="6534"/>
        <v>0</v>
      </c>
      <c r="M318" s="262"/>
      <c r="N318" s="263">
        <f t="shared" si="6534"/>
        <v>0</v>
      </c>
      <c r="O318" s="262"/>
      <c r="P318" s="263">
        <f t="shared" si="6534"/>
        <v>0</v>
      </c>
      <c r="Q318" s="262"/>
      <c r="R318" s="263">
        <f t="shared" si="6534"/>
        <v>0</v>
      </c>
      <c r="S318" s="262"/>
      <c r="T318" s="263">
        <f t="shared" si="6534"/>
        <v>0</v>
      </c>
      <c r="U318" s="262"/>
      <c r="V318" s="263">
        <f t="shared" si="6534"/>
        <v>0</v>
      </c>
      <c r="W318" s="264"/>
      <c r="X318" s="263">
        <f t="shared" si="6534"/>
        <v>0</v>
      </c>
      <c r="Y318" s="264"/>
      <c r="Z318" s="263">
        <f t="shared" si="6534"/>
        <v>0</v>
      </c>
      <c r="AA318" s="265"/>
      <c r="AB318" s="263">
        <f t="shared" si="6534"/>
        <v>0</v>
      </c>
      <c r="AC318" s="265"/>
      <c r="AD318" s="263">
        <f t="shared" si="6534"/>
        <v>0</v>
      </c>
      <c r="AE318" s="265"/>
      <c r="AF318" s="263">
        <f t="shared" si="6534"/>
        <v>0</v>
      </c>
      <c r="AG318" s="266"/>
      <c r="AH318" s="263">
        <f t="shared" si="6534"/>
        <v>0</v>
      </c>
      <c r="AI318" s="265"/>
      <c r="AJ318" s="263">
        <f t="shared" si="6534"/>
        <v>0</v>
      </c>
      <c r="AK318" s="265"/>
      <c r="AL318" s="263">
        <f t="shared" si="6535"/>
        <v>0</v>
      </c>
      <c r="AM318" s="265"/>
      <c r="AN318" s="263">
        <f t="shared" si="6536"/>
        <v>0</v>
      </c>
      <c r="AO318" s="265"/>
      <c r="AP318" s="263">
        <f t="shared" si="6537"/>
        <v>0</v>
      </c>
      <c r="AQ318" s="265"/>
      <c r="AR318" s="263">
        <f t="shared" si="6538"/>
        <v>0</v>
      </c>
      <c r="AS318" s="265"/>
      <c r="AT318" s="263">
        <f t="shared" si="6539"/>
        <v>0</v>
      </c>
      <c r="AU318" s="265"/>
      <c r="AV318" s="263">
        <f t="shared" si="6540"/>
        <v>0</v>
      </c>
      <c r="AW318" s="265"/>
      <c r="AX318" s="263">
        <f t="shared" si="6541"/>
        <v>0</v>
      </c>
      <c r="AY318" s="265"/>
      <c r="AZ318" s="263">
        <f t="shared" si="6542"/>
        <v>0</v>
      </c>
      <c r="BA318" s="265"/>
      <c r="BB318" s="263">
        <f t="shared" si="6543"/>
        <v>0</v>
      </c>
      <c r="BC318" s="265"/>
      <c r="BD318" s="263">
        <f t="shared" si="6544"/>
        <v>0</v>
      </c>
      <c r="BE318" s="264"/>
      <c r="BF318" s="263">
        <f t="shared" si="6545"/>
        <v>0</v>
      </c>
      <c r="BG318" s="265"/>
      <c r="BH318" s="263">
        <f t="shared" si="6546"/>
        <v>0</v>
      </c>
      <c r="BI318" s="264"/>
      <c r="BJ318" s="263">
        <f t="shared" si="6547"/>
        <v>0</v>
      </c>
      <c r="BK318" s="267"/>
      <c r="BL318" s="263">
        <f t="shared" si="6548"/>
        <v>0</v>
      </c>
      <c r="BM318" s="267"/>
      <c r="BN318" s="263">
        <f t="shared" si="6549"/>
        <v>0</v>
      </c>
      <c r="BO318" s="267"/>
      <c r="BP318" s="263">
        <f t="shared" si="6550"/>
        <v>0</v>
      </c>
      <c r="BQ318" s="267"/>
      <c r="BR318" s="263">
        <f t="shared" si="6551"/>
        <v>0</v>
      </c>
      <c r="BS318" s="267"/>
      <c r="BT318" s="263">
        <f t="shared" si="6552"/>
        <v>0</v>
      </c>
      <c r="BU318" s="268"/>
      <c r="BV318" s="263">
        <f t="shared" si="6553"/>
        <v>0</v>
      </c>
      <c r="BW318" s="268"/>
      <c r="BX318" s="263">
        <f t="shared" si="6554"/>
        <v>0</v>
      </c>
      <c r="BY318" s="268"/>
      <c r="BZ318" s="263">
        <f t="shared" si="6555"/>
        <v>0</v>
      </c>
      <c r="CA318" s="505">
        <f t="shared" si="6532"/>
        <v>0</v>
      </c>
      <c r="CB318" s="504">
        <f t="shared" si="6533"/>
        <v>0</v>
      </c>
      <c r="CC318" s="171">
        <f t="shared" si="6556"/>
        <v>0</v>
      </c>
    </row>
    <row r="319" spans="1:81" s="118" customFormat="1" ht="13.2">
      <c r="A319" s="279"/>
      <c r="B319" s="280"/>
      <c r="C319" s="281"/>
      <c r="D319" s="279"/>
      <c r="E319" s="286" t="s">
        <v>853</v>
      </c>
      <c r="F319" s="279"/>
      <c r="G319" s="318"/>
      <c r="H319" s="318"/>
      <c r="I319" s="284"/>
      <c r="J319" s="390"/>
      <c r="K319" s="262"/>
      <c r="L319" s="263">
        <f t="shared" si="6534"/>
        <v>0</v>
      </c>
      <c r="M319" s="262"/>
      <c r="N319" s="263">
        <f t="shared" si="6534"/>
        <v>0</v>
      </c>
      <c r="O319" s="262"/>
      <c r="P319" s="263">
        <f t="shared" si="6534"/>
        <v>0</v>
      </c>
      <c r="Q319" s="262"/>
      <c r="R319" s="263">
        <f t="shared" si="6534"/>
        <v>0</v>
      </c>
      <c r="S319" s="262"/>
      <c r="T319" s="263">
        <f t="shared" si="6534"/>
        <v>0</v>
      </c>
      <c r="U319" s="262"/>
      <c r="V319" s="263">
        <f t="shared" si="6534"/>
        <v>0</v>
      </c>
      <c r="W319" s="264"/>
      <c r="X319" s="263">
        <f t="shared" si="6534"/>
        <v>0</v>
      </c>
      <c r="Y319" s="264"/>
      <c r="Z319" s="263">
        <f t="shared" si="6534"/>
        <v>0</v>
      </c>
      <c r="AA319" s="265"/>
      <c r="AB319" s="263">
        <f t="shared" si="6534"/>
        <v>0</v>
      </c>
      <c r="AC319" s="265"/>
      <c r="AD319" s="263">
        <f t="shared" si="6534"/>
        <v>0</v>
      </c>
      <c r="AE319" s="265"/>
      <c r="AF319" s="263">
        <f t="shared" si="6534"/>
        <v>0</v>
      </c>
      <c r="AG319" s="266"/>
      <c r="AH319" s="263">
        <f t="shared" si="6534"/>
        <v>0</v>
      </c>
      <c r="AI319" s="265"/>
      <c r="AJ319" s="263">
        <f t="shared" si="6534"/>
        <v>0</v>
      </c>
      <c r="AK319" s="265"/>
      <c r="AL319" s="263">
        <f t="shared" si="6535"/>
        <v>0</v>
      </c>
      <c r="AM319" s="265"/>
      <c r="AN319" s="263">
        <f t="shared" si="6536"/>
        <v>0</v>
      </c>
      <c r="AO319" s="265"/>
      <c r="AP319" s="263">
        <f t="shared" si="6537"/>
        <v>0</v>
      </c>
      <c r="AQ319" s="265"/>
      <c r="AR319" s="263">
        <f t="shared" si="6538"/>
        <v>0</v>
      </c>
      <c r="AS319" s="265"/>
      <c r="AT319" s="263">
        <f t="shared" si="6539"/>
        <v>0</v>
      </c>
      <c r="AU319" s="265"/>
      <c r="AV319" s="263">
        <f t="shared" si="6540"/>
        <v>0</v>
      </c>
      <c r="AW319" s="265"/>
      <c r="AX319" s="263">
        <f t="shared" si="6541"/>
        <v>0</v>
      </c>
      <c r="AY319" s="265"/>
      <c r="AZ319" s="263">
        <f t="shared" si="6542"/>
        <v>0</v>
      </c>
      <c r="BA319" s="265"/>
      <c r="BB319" s="263">
        <f t="shared" si="6543"/>
        <v>0</v>
      </c>
      <c r="BC319" s="265"/>
      <c r="BD319" s="263">
        <f t="shared" si="6544"/>
        <v>0</v>
      </c>
      <c r="BE319" s="264"/>
      <c r="BF319" s="263">
        <f t="shared" si="6545"/>
        <v>0</v>
      </c>
      <c r="BG319" s="265"/>
      <c r="BH319" s="263">
        <f t="shared" si="6546"/>
        <v>0</v>
      </c>
      <c r="BI319" s="264"/>
      <c r="BJ319" s="263">
        <f t="shared" si="6547"/>
        <v>0</v>
      </c>
      <c r="BK319" s="267"/>
      <c r="BL319" s="263">
        <f t="shared" si="6548"/>
        <v>0</v>
      </c>
      <c r="BM319" s="267"/>
      <c r="BN319" s="263">
        <f t="shared" si="6549"/>
        <v>0</v>
      </c>
      <c r="BO319" s="267"/>
      <c r="BP319" s="263">
        <f t="shared" si="6550"/>
        <v>0</v>
      </c>
      <c r="BQ319" s="267"/>
      <c r="BR319" s="263">
        <f t="shared" si="6551"/>
        <v>0</v>
      </c>
      <c r="BS319" s="267"/>
      <c r="BT319" s="263">
        <f t="shared" si="6552"/>
        <v>0</v>
      </c>
      <c r="BU319" s="268"/>
      <c r="BV319" s="263">
        <f t="shared" si="6553"/>
        <v>0</v>
      </c>
      <c r="BW319" s="268"/>
      <c r="BX319" s="263">
        <f t="shared" si="6554"/>
        <v>0</v>
      </c>
      <c r="BY319" s="268"/>
      <c r="BZ319" s="263">
        <f t="shared" si="6555"/>
        <v>0</v>
      </c>
      <c r="CA319" s="505">
        <f t="shared" si="6532"/>
        <v>0</v>
      </c>
      <c r="CB319" s="504">
        <f t="shared" si="6533"/>
        <v>0</v>
      </c>
      <c r="CC319" s="171">
        <f t="shared" si="6556"/>
        <v>0</v>
      </c>
    </row>
    <row r="320" spans="1:81" s="118" customFormat="1" ht="13.2">
      <c r="A320" s="279"/>
      <c r="B320" s="280"/>
      <c r="C320" s="281"/>
      <c r="D320" s="279"/>
      <c r="E320" s="286" t="s">
        <v>854</v>
      </c>
      <c r="F320" s="279"/>
      <c r="G320" s="318"/>
      <c r="H320" s="318"/>
      <c r="I320" s="284"/>
      <c r="J320" s="390"/>
      <c r="K320" s="262"/>
      <c r="L320" s="263">
        <f t="shared" si="6534"/>
        <v>0</v>
      </c>
      <c r="M320" s="262"/>
      <c r="N320" s="263">
        <f t="shared" si="6534"/>
        <v>0</v>
      </c>
      <c r="O320" s="262"/>
      <c r="P320" s="263">
        <f t="shared" si="6534"/>
        <v>0</v>
      </c>
      <c r="Q320" s="262"/>
      <c r="R320" s="263">
        <f t="shared" si="6534"/>
        <v>0</v>
      </c>
      <c r="S320" s="262"/>
      <c r="T320" s="263">
        <f t="shared" si="6534"/>
        <v>0</v>
      </c>
      <c r="U320" s="262"/>
      <c r="V320" s="263">
        <f t="shared" si="6534"/>
        <v>0</v>
      </c>
      <c r="W320" s="264"/>
      <c r="X320" s="263">
        <f t="shared" si="6534"/>
        <v>0</v>
      </c>
      <c r="Y320" s="264"/>
      <c r="Z320" s="263">
        <f t="shared" si="6534"/>
        <v>0</v>
      </c>
      <c r="AA320" s="265"/>
      <c r="AB320" s="263">
        <f t="shared" si="6534"/>
        <v>0</v>
      </c>
      <c r="AC320" s="265"/>
      <c r="AD320" s="263">
        <f t="shared" si="6534"/>
        <v>0</v>
      </c>
      <c r="AE320" s="265"/>
      <c r="AF320" s="263">
        <f t="shared" si="6534"/>
        <v>0</v>
      </c>
      <c r="AG320" s="266"/>
      <c r="AH320" s="263">
        <f t="shared" si="6534"/>
        <v>0</v>
      </c>
      <c r="AI320" s="265"/>
      <c r="AJ320" s="263">
        <f t="shared" si="6534"/>
        <v>0</v>
      </c>
      <c r="AK320" s="265"/>
      <c r="AL320" s="263">
        <f t="shared" si="6535"/>
        <v>0</v>
      </c>
      <c r="AM320" s="265"/>
      <c r="AN320" s="263">
        <f t="shared" si="6536"/>
        <v>0</v>
      </c>
      <c r="AO320" s="265"/>
      <c r="AP320" s="263">
        <f t="shared" si="6537"/>
        <v>0</v>
      </c>
      <c r="AQ320" s="265"/>
      <c r="AR320" s="263">
        <f t="shared" si="6538"/>
        <v>0</v>
      </c>
      <c r="AS320" s="265"/>
      <c r="AT320" s="263">
        <f t="shared" si="6539"/>
        <v>0</v>
      </c>
      <c r="AU320" s="265"/>
      <c r="AV320" s="263">
        <f t="shared" si="6540"/>
        <v>0</v>
      </c>
      <c r="AW320" s="265"/>
      <c r="AX320" s="263">
        <f t="shared" si="6541"/>
        <v>0</v>
      </c>
      <c r="AY320" s="265"/>
      <c r="AZ320" s="263">
        <f t="shared" si="6542"/>
        <v>0</v>
      </c>
      <c r="BA320" s="265"/>
      <c r="BB320" s="263">
        <f t="shared" si="6543"/>
        <v>0</v>
      </c>
      <c r="BC320" s="265"/>
      <c r="BD320" s="263">
        <f t="shared" si="6544"/>
        <v>0</v>
      </c>
      <c r="BE320" s="264"/>
      <c r="BF320" s="263">
        <f t="shared" si="6545"/>
        <v>0</v>
      </c>
      <c r="BG320" s="265"/>
      <c r="BH320" s="263">
        <f t="shared" si="6546"/>
        <v>0</v>
      </c>
      <c r="BI320" s="264"/>
      <c r="BJ320" s="263">
        <f t="shared" si="6547"/>
        <v>0</v>
      </c>
      <c r="BK320" s="267"/>
      <c r="BL320" s="263">
        <f t="shared" si="6548"/>
        <v>0</v>
      </c>
      <c r="BM320" s="267"/>
      <c r="BN320" s="263">
        <f t="shared" si="6549"/>
        <v>0</v>
      </c>
      <c r="BO320" s="267"/>
      <c r="BP320" s="263">
        <f t="shared" si="6550"/>
        <v>0</v>
      </c>
      <c r="BQ320" s="267"/>
      <c r="BR320" s="263">
        <f t="shared" si="6551"/>
        <v>0</v>
      </c>
      <c r="BS320" s="267"/>
      <c r="BT320" s="263">
        <f t="shared" si="6552"/>
        <v>0</v>
      </c>
      <c r="BU320" s="268"/>
      <c r="BV320" s="263">
        <f t="shared" si="6553"/>
        <v>0</v>
      </c>
      <c r="BW320" s="268"/>
      <c r="BX320" s="263">
        <f t="shared" si="6554"/>
        <v>0</v>
      </c>
      <c r="BY320" s="268"/>
      <c r="BZ320" s="263">
        <f t="shared" si="6555"/>
        <v>0</v>
      </c>
      <c r="CA320" s="505">
        <f t="shared" si="6532"/>
        <v>0</v>
      </c>
      <c r="CB320" s="504">
        <f t="shared" si="6533"/>
        <v>0</v>
      </c>
      <c r="CC320" s="171">
        <f t="shared" si="6556"/>
        <v>0</v>
      </c>
    </row>
    <row r="321" spans="1:81" s="118" customFormat="1" ht="13.2">
      <c r="A321" s="279"/>
      <c r="B321" s="280"/>
      <c r="C321" s="281"/>
      <c r="D321" s="279"/>
      <c r="E321" s="286" t="s">
        <v>855</v>
      </c>
      <c r="F321" s="279"/>
      <c r="G321" s="318"/>
      <c r="H321" s="318"/>
      <c r="I321" s="284"/>
      <c r="J321" s="390"/>
      <c r="K321" s="262"/>
      <c r="L321" s="263">
        <f t="shared" si="6534"/>
        <v>0</v>
      </c>
      <c r="M321" s="262"/>
      <c r="N321" s="263">
        <f t="shared" si="6534"/>
        <v>0</v>
      </c>
      <c r="O321" s="262"/>
      <c r="P321" s="263">
        <f t="shared" si="6534"/>
        <v>0</v>
      </c>
      <c r="Q321" s="262"/>
      <c r="R321" s="263">
        <f t="shared" si="6534"/>
        <v>0</v>
      </c>
      <c r="S321" s="262"/>
      <c r="T321" s="263">
        <f t="shared" si="6534"/>
        <v>0</v>
      </c>
      <c r="U321" s="262"/>
      <c r="V321" s="263">
        <f t="shared" si="6534"/>
        <v>0</v>
      </c>
      <c r="W321" s="264"/>
      <c r="X321" s="263">
        <f t="shared" si="6534"/>
        <v>0</v>
      </c>
      <c r="Y321" s="264"/>
      <c r="Z321" s="263">
        <f t="shared" si="6534"/>
        <v>0</v>
      </c>
      <c r="AA321" s="265"/>
      <c r="AB321" s="263">
        <f t="shared" si="6534"/>
        <v>0</v>
      </c>
      <c r="AC321" s="265"/>
      <c r="AD321" s="263">
        <f t="shared" si="6534"/>
        <v>0</v>
      </c>
      <c r="AE321" s="265"/>
      <c r="AF321" s="263">
        <f t="shared" si="6534"/>
        <v>0</v>
      </c>
      <c r="AG321" s="266"/>
      <c r="AH321" s="263">
        <f t="shared" si="6534"/>
        <v>0</v>
      </c>
      <c r="AI321" s="265"/>
      <c r="AJ321" s="263">
        <f t="shared" si="6534"/>
        <v>0</v>
      </c>
      <c r="AK321" s="265"/>
      <c r="AL321" s="263">
        <f t="shared" si="6535"/>
        <v>0</v>
      </c>
      <c r="AM321" s="265"/>
      <c r="AN321" s="263">
        <f t="shared" si="6536"/>
        <v>0</v>
      </c>
      <c r="AO321" s="265"/>
      <c r="AP321" s="263">
        <f t="shared" si="6537"/>
        <v>0</v>
      </c>
      <c r="AQ321" s="265"/>
      <c r="AR321" s="263">
        <f t="shared" si="6538"/>
        <v>0</v>
      </c>
      <c r="AS321" s="265"/>
      <c r="AT321" s="263">
        <f t="shared" si="6539"/>
        <v>0</v>
      </c>
      <c r="AU321" s="265"/>
      <c r="AV321" s="263">
        <f t="shared" si="6540"/>
        <v>0</v>
      </c>
      <c r="AW321" s="265"/>
      <c r="AX321" s="263">
        <f t="shared" si="6541"/>
        <v>0</v>
      </c>
      <c r="AY321" s="265"/>
      <c r="AZ321" s="263">
        <f t="shared" si="6542"/>
        <v>0</v>
      </c>
      <c r="BA321" s="265"/>
      <c r="BB321" s="263">
        <f t="shared" si="6543"/>
        <v>0</v>
      </c>
      <c r="BC321" s="265"/>
      <c r="BD321" s="263">
        <f t="shared" si="6544"/>
        <v>0</v>
      </c>
      <c r="BE321" s="264"/>
      <c r="BF321" s="263">
        <f t="shared" si="6545"/>
        <v>0</v>
      </c>
      <c r="BG321" s="265"/>
      <c r="BH321" s="263">
        <f t="shared" si="6546"/>
        <v>0</v>
      </c>
      <c r="BI321" s="264"/>
      <c r="BJ321" s="263">
        <f t="shared" si="6547"/>
        <v>0</v>
      </c>
      <c r="BK321" s="267"/>
      <c r="BL321" s="263">
        <f t="shared" si="6548"/>
        <v>0</v>
      </c>
      <c r="BM321" s="267"/>
      <c r="BN321" s="263">
        <f t="shared" si="6549"/>
        <v>0</v>
      </c>
      <c r="BO321" s="267"/>
      <c r="BP321" s="263">
        <f t="shared" si="6550"/>
        <v>0</v>
      </c>
      <c r="BQ321" s="267"/>
      <c r="BR321" s="263">
        <f t="shared" si="6551"/>
        <v>0</v>
      </c>
      <c r="BS321" s="267"/>
      <c r="BT321" s="263">
        <f t="shared" si="6552"/>
        <v>0</v>
      </c>
      <c r="BU321" s="268"/>
      <c r="BV321" s="263">
        <f t="shared" si="6553"/>
        <v>0</v>
      </c>
      <c r="BW321" s="268"/>
      <c r="BX321" s="263">
        <f t="shared" si="6554"/>
        <v>0</v>
      </c>
      <c r="BY321" s="268"/>
      <c r="BZ321" s="263">
        <f t="shared" si="6555"/>
        <v>0</v>
      </c>
      <c r="CA321" s="505">
        <f t="shared" si="6532"/>
        <v>0</v>
      </c>
      <c r="CB321" s="504">
        <f t="shared" si="6533"/>
        <v>0</v>
      </c>
      <c r="CC321" s="171">
        <f t="shared" si="6556"/>
        <v>0</v>
      </c>
    </row>
    <row r="322" spans="1:81" s="118" customFormat="1" ht="13.2">
      <c r="A322" s="279"/>
      <c r="B322" s="280"/>
      <c r="C322" s="281"/>
      <c r="D322" s="279"/>
      <c r="E322" s="286" t="s">
        <v>856</v>
      </c>
      <c r="F322" s="279"/>
      <c r="G322" s="318"/>
      <c r="H322" s="318"/>
      <c r="I322" s="284"/>
      <c r="J322" s="390"/>
      <c r="K322" s="262"/>
      <c r="L322" s="263">
        <f t="shared" si="6534"/>
        <v>0</v>
      </c>
      <c r="M322" s="262"/>
      <c r="N322" s="263">
        <f t="shared" si="6534"/>
        <v>0</v>
      </c>
      <c r="O322" s="262"/>
      <c r="P322" s="263">
        <f t="shared" si="6534"/>
        <v>0</v>
      </c>
      <c r="Q322" s="262"/>
      <c r="R322" s="263">
        <f t="shared" si="6534"/>
        <v>0</v>
      </c>
      <c r="S322" s="262"/>
      <c r="T322" s="263">
        <f t="shared" si="6534"/>
        <v>0</v>
      </c>
      <c r="U322" s="262"/>
      <c r="V322" s="263">
        <f t="shared" si="6534"/>
        <v>0</v>
      </c>
      <c r="W322" s="264"/>
      <c r="X322" s="263">
        <f t="shared" si="6534"/>
        <v>0</v>
      </c>
      <c r="Y322" s="264"/>
      <c r="Z322" s="263">
        <f t="shared" si="6534"/>
        <v>0</v>
      </c>
      <c r="AA322" s="265"/>
      <c r="AB322" s="263">
        <f t="shared" si="6534"/>
        <v>0</v>
      </c>
      <c r="AC322" s="265"/>
      <c r="AD322" s="263">
        <f t="shared" si="6534"/>
        <v>0</v>
      </c>
      <c r="AE322" s="265"/>
      <c r="AF322" s="263">
        <f t="shared" si="6534"/>
        <v>0</v>
      </c>
      <c r="AG322" s="266"/>
      <c r="AH322" s="263">
        <f t="shared" si="6534"/>
        <v>0</v>
      </c>
      <c r="AI322" s="265"/>
      <c r="AJ322" s="263">
        <f t="shared" si="6534"/>
        <v>0</v>
      </c>
      <c r="AK322" s="265"/>
      <c r="AL322" s="263">
        <f t="shared" si="6535"/>
        <v>0</v>
      </c>
      <c r="AM322" s="265"/>
      <c r="AN322" s="263">
        <f t="shared" si="6536"/>
        <v>0</v>
      </c>
      <c r="AO322" s="265"/>
      <c r="AP322" s="263">
        <f t="shared" si="6537"/>
        <v>0</v>
      </c>
      <c r="AQ322" s="265"/>
      <c r="AR322" s="263">
        <f t="shared" si="6538"/>
        <v>0</v>
      </c>
      <c r="AS322" s="265"/>
      <c r="AT322" s="263">
        <f t="shared" si="6539"/>
        <v>0</v>
      </c>
      <c r="AU322" s="265"/>
      <c r="AV322" s="263">
        <f t="shared" si="6540"/>
        <v>0</v>
      </c>
      <c r="AW322" s="265"/>
      <c r="AX322" s="263">
        <f t="shared" si="6541"/>
        <v>0</v>
      </c>
      <c r="AY322" s="265"/>
      <c r="AZ322" s="263">
        <f t="shared" si="6542"/>
        <v>0</v>
      </c>
      <c r="BA322" s="265"/>
      <c r="BB322" s="263">
        <f t="shared" si="6543"/>
        <v>0</v>
      </c>
      <c r="BC322" s="265"/>
      <c r="BD322" s="263">
        <f t="shared" si="6544"/>
        <v>0</v>
      </c>
      <c r="BE322" s="264"/>
      <c r="BF322" s="263">
        <f t="shared" si="6545"/>
        <v>0</v>
      </c>
      <c r="BG322" s="265"/>
      <c r="BH322" s="263">
        <f t="shared" si="6546"/>
        <v>0</v>
      </c>
      <c r="BI322" s="264"/>
      <c r="BJ322" s="263">
        <f t="shared" si="6547"/>
        <v>0</v>
      </c>
      <c r="BK322" s="267"/>
      <c r="BL322" s="263">
        <f t="shared" si="6548"/>
        <v>0</v>
      </c>
      <c r="BM322" s="267"/>
      <c r="BN322" s="263">
        <f t="shared" si="6549"/>
        <v>0</v>
      </c>
      <c r="BO322" s="267"/>
      <c r="BP322" s="263">
        <f t="shared" si="6550"/>
        <v>0</v>
      </c>
      <c r="BQ322" s="267"/>
      <c r="BR322" s="263">
        <f t="shared" si="6551"/>
        <v>0</v>
      </c>
      <c r="BS322" s="267"/>
      <c r="BT322" s="263">
        <f t="shared" si="6552"/>
        <v>0</v>
      </c>
      <c r="BU322" s="268"/>
      <c r="BV322" s="263">
        <f t="shared" si="6553"/>
        <v>0</v>
      </c>
      <c r="BW322" s="268"/>
      <c r="BX322" s="263">
        <f t="shared" si="6554"/>
        <v>0</v>
      </c>
      <c r="BY322" s="268"/>
      <c r="BZ322" s="263">
        <f t="shared" si="6555"/>
        <v>0</v>
      </c>
      <c r="CA322" s="505">
        <f t="shared" si="6532"/>
        <v>0</v>
      </c>
      <c r="CB322" s="504">
        <f t="shared" si="6533"/>
        <v>0</v>
      </c>
      <c r="CC322" s="171">
        <f t="shared" si="6556"/>
        <v>0</v>
      </c>
    </row>
    <row r="323" spans="1:81" s="118" customFormat="1" ht="13.2">
      <c r="A323" s="279"/>
      <c r="B323" s="280"/>
      <c r="C323" s="281"/>
      <c r="D323" s="279"/>
      <c r="E323" s="286"/>
      <c r="F323" s="279"/>
      <c r="G323" s="318"/>
      <c r="H323" s="318"/>
      <c r="I323" s="284"/>
      <c r="J323" s="390"/>
      <c r="K323" s="262"/>
      <c r="L323" s="263">
        <f t="shared" si="6534"/>
        <v>0</v>
      </c>
      <c r="M323" s="262"/>
      <c r="N323" s="263">
        <f t="shared" si="6534"/>
        <v>0</v>
      </c>
      <c r="O323" s="262"/>
      <c r="P323" s="263">
        <f t="shared" si="6534"/>
        <v>0</v>
      </c>
      <c r="Q323" s="262"/>
      <c r="R323" s="263">
        <f t="shared" si="6534"/>
        <v>0</v>
      </c>
      <c r="S323" s="262"/>
      <c r="T323" s="263">
        <f t="shared" si="6534"/>
        <v>0</v>
      </c>
      <c r="U323" s="262"/>
      <c r="V323" s="263">
        <f t="shared" si="6534"/>
        <v>0</v>
      </c>
      <c r="W323" s="264"/>
      <c r="X323" s="263">
        <f t="shared" si="6534"/>
        <v>0</v>
      </c>
      <c r="Y323" s="264"/>
      <c r="Z323" s="263">
        <f t="shared" si="6534"/>
        <v>0</v>
      </c>
      <c r="AA323" s="265"/>
      <c r="AB323" s="263">
        <f t="shared" si="6534"/>
        <v>0</v>
      </c>
      <c r="AC323" s="265"/>
      <c r="AD323" s="263">
        <f t="shared" si="6534"/>
        <v>0</v>
      </c>
      <c r="AE323" s="265"/>
      <c r="AF323" s="263">
        <f t="shared" si="6534"/>
        <v>0</v>
      </c>
      <c r="AG323" s="266"/>
      <c r="AH323" s="263">
        <f t="shared" si="6534"/>
        <v>0</v>
      </c>
      <c r="AI323" s="265"/>
      <c r="AJ323" s="263">
        <f t="shared" ref="AJ323" si="6557">ROUND(AI323*$I323,2)</f>
        <v>0</v>
      </c>
      <c r="AK323" s="265"/>
      <c r="AL323" s="263">
        <f t="shared" si="6535"/>
        <v>0</v>
      </c>
      <c r="AM323" s="265"/>
      <c r="AN323" s="263">
        <f t="shared" si="6536"/>
        <v>0</v>
      </c>
      <c r="AO323" s="265"/>
      <c r="AP323" s="263">
        <f t="shared" si="6537"/>
        <v>0</v>
      </c>
      <c r="AQ323" s="265"/>
      <c r="AR323" s="263">
        <f t="shared" si="6538"/>
        <v>0</v>
      </c>
      <c r="AS323" s="265"/>
      <c r="AT323" s="263">
        <f t="shared" si="6539"/>
        <v>0</v>
      </c>
      <c r="AU323" s="265"/>
      <c r="AV323" s="263">
        <f t="shared" si="6540"/>
        <v>0</v>
      </c>
      <c r="AW323" s="265"/>
      <c r="AX323" s="263">
        <f t="shared" si="6541"/>
        <v>0</v>
      </c>
      <c r="AY323" s="265"/>
      <c r="AZ323" s="263">
        <f t="shared" si="6542"/>
        <v>0</v>
      </c>
      <c r="BA323" s="265"/>
      <c r="BB323" s="263">
        <f t="shared" si="6543"/>
        <v>0</v>
      </c>
      <c r="BC323" s="265"/>
      <c r="BD323" s="263">
        <f t="shared" si="6544"/>
        <v>0</v>
      </c>
      <c r="BE323" s="264"/>
      <c r="BF323" s="263">
        <f t="shared" si="6545"/>
        <v>0</v>
      </c>
      <c r="BG323" s="265"/>
      <c r="BH323" s="263">
        <f t="shared" si="6546"/>
        <v>0</v>
      </c>
      <c r="BI323" s="264"/>
      <c r="BJ323" s="263">
        <f t="shared" si="6547"/>
        <v>0</v>
      </c>
      <c r="BK323" s="267"/>
      <c r="BL323" s="263">
        <f t="shared" si="6548"/>
        <v>0</v>
      </c>
      <c r="BM323" s="267"/>
      <c r="BN323" s="263">
        <f t="shared" si="6549"/>
        <v>0</v>
      </c>
      <c r="BO323" s="267"/>
      <c r="BP323" s="263">
        <f t="shared" si="6550"/>
        <v>0</v>
      </c>
      <c r="BQ323" s="267"/>
      <c r="BR323" s="263">
        <f t="shared" si="6551"/>
        <v>0</v>
      </c>
      <c r="BS323" s="267"/>
      <c r="BT323" s="263">
        <f t="shared" si="6552"/>
        <v>0</v>
      </c>
      <c r="BU323" s="268"/>
      <c r="BV323" s="263">
        <f t="shared" si="6553"/>
        <v>0</v>
      </c>
      <c r="BW323" s="268"/>
      <c r="BX323" s="263">
        <f t="shared" si="6554"/>
        <v>0</v>
      </c>
      <c r="BY323" s="268"/>
      <c r="BZ323" s="263">
        <f t="shared" si="6555"/>
        <v>0</v>
      </c>
      <c r="CA323" s="505">
        <f t="shared" si="6532"/>
        <v>0</v>
      </c>
      <c r="CB323" s="504">
        <f t="shared" si="6533"/>
        <v>0</v>
      </c>
      <c r="CC323" s="171">
        <f t="shared" si="6556"/>
        <v>0</v>
      </c>
    </row>
    <row r="324" spans="1:81" s="187" customFormat="1" ht="15.6" customHeight="1">
      <c r="A324" s="295"/>
      <c r="B324" s="296"/>
      <c r="C324" s="297"/>
      <c r="D324" s="297"/>
      <c r="E324" s="448" t="s">
        <v>405</v>
      </c>
      <c r="F324" s="297"/>
      <c r="G324" s="297"/>
      <c r="H324" s="298"/>
      <c r="I324" s="299">
        <f>SUBTOTAL(109,I312:I323)</f>
        <v>15512195.859999999</v>
      </c>
      <c r="J324" s="320"/>
      <c r="K324" s="301">
        <f>+L324/$I324</f>
        <v>0</v>
      </c>
      <c r="L324" s="299">
        <f>SUBTOTAL(109,L312:L323)</f>
        <v>0</v>
      </c>
      <c r="M324" s="301">
        <f t="shared" ref="M324" si="6558">+N324/$I324</f>
        <v>0</v>
      </c>
      <c r="N324" s="299">
        <f t="shared" ref="N324" si="6559">SUBTOTAL(109,N312:N323)</f>
        <v>0</v>
      </c>
      <c r="O324" s="301">
        <f t="shared" ref="O324" si="6560">+P324/$I324</f>
        <v>0</v>
      </c>
      <c r="P324" s="299">
        <f t="shared" ref="P324" si="6561">SUBTOTAL(109,P312:P323)</f>
        <v>0</v>
      </c>
      <c r="Q324" s="301">
        <f t="shared" ref="Q324" si="6562">+R324/$I324</f>
        <v>0</v>
      </c>
      <c r="R324" s="299">
        <f t="shared" ref="R324" si="6563">SUBTOTAL(109,R312:R323)</f>
        <v>0</v>
      </c>
      <c r="S324" s="301">
        <f t="shared" ref="S324" si="6564">+T324/$I324</f>
        <v>0</v>
      </c>
      <c r="T324" s="299">
        <f t="shared" ref="T324" si="6565">SUBTOTAL(109,T312:T323)</f>
        <v>0</v>
      </c>
      <c r="U324" s="301">
        <f t="shared" ref="U324" si="6566">+V324/$I324</f>
        <v>0</v>
      </c>
      <c r="V324" s="299">
        <f t="shared" ref="V324" si="6567">SUBTOTAL(109,V312:V323)</f>
        <v>0</v>
      </c>
      <c r="W324" s="301">
        <f t="shared" ref="W324" si="6568">+X324/$I324</f>
        <v>0</v>
      </c>
      <c r="X324" s="299">
        <f t="shared" ref="X324" si="6569">SUBTOTAL(109,X312:X323)</f>
        <v>0</v>
      </c>
      <c r="Y324" s="301">
        <f t="shared" ref="Y324" si="6570">+Z324/$I324</f>
        <v>0</v>
      </c>
      <c r="Z324" s="299">
        <f t="shared" ref="Z324" si="6571">SUBTOTAL(109,Z312:Z323)</f>
        <v>0</v>
      </c>
      <c r="AA324" s="301">
        <f t="shared" ref="AA324" si="6572">+AB324/$I324</f>
        <v>0</v>
      </c>
      <c r="AB324" s="299">
        <f t="shared" ref="AB324" si="6573">SUBTOTAL(109,AB312:AB323)</f>
        <v>0</v>
      </c>
      <c r="AC324" s="301">
        <f t="shared" ref="AC324" si="6574">+AD324/$I324</f>
        <v>0</v>
      </c>
      <c r="AD324" s="299">
        <f t="shared" ref="AD324" si="6575">SUBTOTAL(109,AD312:AD323)</f>
        <v>0</v>
      </c>
      <c r="AE324" s="301">
        <f t="shared" ref="AE324" si="6576">+AF324/$I324</f>
        <v>0</v>
      </c>
      <c r="AF324" s="299">
        <f t="shared" ref="AF324" si="6577">SUBTOTAL(109,AF312:AF323)</f>
        <v>0</v>
      </c>
      <c r="AG324" s="301">
        <f t="shared" ref="AG324" si="6578">+AH324/$I324</f>
        <v>0</v>
      </c>
      <c r="AH324" s="299">
        <f t="shared" ref="AH324" si="6579">SUBTOTAL(109,AH312:AH323)</f>
        <v>0</v>
      </c>
      <c r="AI324" s="301">
        <f t="shared" ref="AI324" si="6580">+AJ324/$I324</f>
        <v>0</v>
      </c>
      <c r="AJ324" s="299">
        <f t="shared" ref="AJ324" si="6581">SUBTOTAL(109,AJ312:AJ323)</f>
        <v>0</v>
      </c>
      <c r="AK324" s="301">
        <f t="shared" ref="AK324" si="6582">+AL324/$I324</f>
        <v>0</v>
      </c>
      <c r="AL324" s="299">
        <f t="shared" ref="AL324" si="6583">SUBTOTAL(109,AL312:AL323)</f>
        <v>0</v>
      </c>
      <c r="AM324" s="301">
        <f t="shared" ref="AM324" si="6584">+AN324/$I324</f>
        <v>0</v>
      </c>
      <c r="AN324" s="299">
        <f t="shared" ref="AN324" si="6585">SUBTOTAL(109,AN312:AN323)</f>
        <v>0</v>
      </c>
      <c r="AO324" s="301">
        <f t="shared" ref="AO324" si="6586">+AP324/$I324</f>
        <v>0</v>
      </c>
      <c r="AP324" s="299">
        <f t="shared" ref="AP324" si="6587">SUBTOTAL(109,AP312:AP323)</f>
        <v>0</v>
      </c>
      <c r="AQ324" s="301">
        <f t="shared" ref="AQ324" si="6588">+AR324/$I324</f>
        <v>3.2728211052899893E-2</v>
      </c>
      <c r="AR324" s="299">
        <f t="shared" ref="AR324" si="6589">SUBTOTAL(109,AR312:AR323)</f>
        <v>507686.42</v>
      </c>
      <c r="AS324" s="301">
        <f t="shared" ref="AS324" si="6590">+AT324/$I324</f>
        <v>3.2728211052899893E-2</v>
      </c>
      <c r="AT324" s="299">
        <f t="shared" ref="AT324" si="6591">SUBTOTAL(109,AT312:AT323)</f>
        <v>507686.42</v>
      </c>
      <c r="AU324" s="301">
        <f t="shared" ref="AU324" si="6592">+AV324/$I324</f>
        <v>6.1048155177174254E-2</v>
      </c>
      <c r="AV324" s="299">
        <f t="shared" ref="AV324" si="6593">SUBTOTAL(109,AV312:AV323)</f>
        <v>946990.94</v>
      </c>
      <c r="AW324" s="301">
        <f t="shared" ref="AW324" si="6594">+AX324/$I324</f>
        <v>0.13944327221768332</v>
      </c>
      <c r="AX324" s="299">
        <f t="shared" ref="AX324" si="6595">SUBTOTAL(109,AX312:AX323)</f>
        <v>2163071.35</v>
      </c>
      <c r="AY324" s="301">
        <f t="shared" ref="AY324" si="6596">+AZ324/$I324</f>
        <v>0.13944327221768332</v>
      </c>
      <c r="AZ324" s="299">
        <f t="shared" ref="AZ324" si="6597">SUBTOTAL(109,AZ312:AZ323)</f>
        <v>2163071.35</v>
      </c>
      <c r="BA324" s="301">
        <f t="shared" ref="BA324" si="6598">+BB324/$I324</f>
        <v>0.10223835389350223</v>
      </c>
      <c r="BB324" s="299">
        <f t="shared" ref="BB324" si="6599">SUBTOTAL(109,BB312:BB323)</f>
        <v>1585941.37</v>
      </c>
      <c r="BC324" s="301">
        <f t="shared" ref="BC324" si="6600">+BD324/$I324</f>
        <v>8.9579593536669028E-2</v>
      </c>
      <c r="BD324" s="299">
        <f t="shared" ref="BD324" si="6601">SUBTOTAL(109,BD312:BD323)</f>
        <v>1389576.2</v>
      </c>
      <c r="BE324" s="301">
        <f t="shared" ref="BE324" si="6602">+BF324/$I324</f>
        <v>8.9579593536669028E-2</v>
      </c>
      <c r="BF324" s="299">
        <f t="shared" ref="BF324" si="6603">SUBTOTAL(109,BF312:BF323)</f>
        <v>1389576.2</v>
      </c>
      <c r="BG324" s="301">
        <f t="shared" ref="BG324" si="6604">+BH324/$I324</f>
        <v>0.10829256832243221</v>
      </c>
      <c r="BH324" s="299">
        <f t="shared" ref="BH324" si="6605">SUBTOTAL(109,BH312:BH323)</f>
        <v>1679855.53</v>
      </c>
      <c r="BI324" s="301">
        <f t="shared" ref="BI324" si="6606">+BJ324/$I324</f>
        <v>0.10829256832243221</v>
      </c>
      <c r="BJ324" s="299">
        <f t="shared" ref="BJ324" si="6607">SUBTOTAL(109,BJ312:BJ323)</f>
        <v>1679855.53</v>
      </c>
      <c r="BK324" s="301">
        <f t="shared" ref="BK324" si="6608">+BL324/$I324</f>
        <v>0</v>
      </c>
      <c r="BL324" s="299">
        <f t="shared" ref="BL324" si="6609">SUBTOTAL(109,BL312:BL323)</f>
        <v>0</v>
      </c>
      <c r="BM324" s="301">
        <f t="shared" ref="BM324" si="6610">+BN324/$I324</f>
        <v>9.8184635737315912E-3</v>
      </c>
      <c r="BN324" s="299">
        <f t="shared" ref="BN324" si="6611">SUBTOTAL(109,BN312:BN323)</f>
        <v>152305.93</v>
      </c>
      <c r="BO324" s="301">
        <f t="shared" ref="BO324" si="6612">+BP324/$I324</f>
        <v>9.8184635737315912E-3</v>
      </c>
      <c r="BP324" s="299">
        <f t="shared" ref="BP324" si="6613">SUBTOTAL(109,BP312:BP323)</f>
        <v>152305.93</v>
      </c>
      <c r="BQ324" s="301">
        <f t="shared" ref="BQ324" si="6614">+BR324/$I324</f>
        <v>4.0487276957319185E-2</v>
      </c>
      <c r="BR324" s="299">
        <f t="shared" ref="BR324" si="6615">SUBTOTAL(109,BR312:BR323)</f>
        <v>628046.57000000007</v>
      </c>
      <c r="BS324" s="301">
        <f t="shared" ref="BS324" si="6616">+BT324/$I324</f>
        <v>3.6501997209826359E-2</v>
      </c>
      <c r="BT324" s="299">
        <f t="shared" ref="BT324" si="6617">SUBTOTAL(109,BT312:BT323)</f>
        <v>566226.13</v>
      </c>
      <c r="BU324" s="301">
        <f t="shared" ref="BU324" si="6618">+BV324/$I324</f>
        <v>0</v>
      </c>
      <c r="BV324" s="299">
        <f t="shared" ref="BV324" si="6619">SUBTOTAL(109,BV312:BV323)</f>
        <v>0</v>
      </c>
      <c r="BW324" s="301">
        <f t="shared" ref="BW324" si="6620">+BX324/$I324</f>
        <v>0</v>
      </c>
      <c r="BX324" s="299">
        <f t="shared" ref="BX324" si="6621">SUBTOTAL(109,BX312:BX323)</f>
        <v>0</v>
      </c>
      <c r="BY324" s="301">
        <f t="shared" ref="BY324" si="6622">+BZ324/$I324</f>
        <v>0</v>
      </c>
      <c r="BZ324" s="299">
        <f t="shared" ref="BZ324" si="6623">SUBTOTAL(109,BZ312:BZ323)</f>
        <v>0</v>
      </c>
      <c r="CA324" s="235">
        <f>+CB324/I324</f>
        <v>1.0000000006446541</v>
      </c>
      <c r="CB324" s="234">
        <f>SUBTOTAL(109,CB312:CB323)</f>
        <v>15512195.869999999</v>
      </c>
      <c r="CC324" s="188">
        <f t="shared" si="6556"/>
        <v>-9.9999997764825821E-3</v>
      </c>
    </row>
    <row r="325" spans="1:81" s="118" customFormat="1" ht="15.6" customHeight="1">
      <c r="A325" s="449" t="s">
        <v>50</v>
      </c>
      <c r="B325" s="614" t="s">
        <v>406</v>
      </c>
      <c r="C325" s="615"/>
      <c r="D325" s="615"/>
      <c r="E325" s="615"/>
      <c r="F325" s="450"/>
      <c r="G325" s="450"/>
      <c r="H325" s="450"/>
      <c r="I325" s="451"/>
      <c r="J325" s="275">
        <f>+I327/$I$467</f>
        <v>2.2428254042782238E-2</v>
      </c>
      <c r="K325" s="262"/>
      <c r="L325" s="263"/>
      <c r="M325" s="262"/>
      <c r="N325" s="263"/>
      <c r="O325" s="262"/>
      <c r="P325" s="263"/>
      <c r="Q325" s="262"/>
      <c r="R325" s="263"/>
      <c r="S325" s="262"/>
      <c r="T325" s="263"/>
      <c r="U325" s="262"/>
      <c r="V325" s="263"/>
      <c r="W325" s="264"/>
      <c r="X325" s="263"/>
      <c r="Y325" s="264"/>
      <c r="Z325" s="263"/>
      <c r="AA325" s="265"/>
      <c r="AB325" s="263"/>
      <c r="AC325" s="265"/>
      <c r="AD325" s="263"/>
      <c r="AE325" s="265"/>
      <c r="AF325" s="263"/>
      <c r="AG325" s="266"/>
      <c r="AH325" s="263"/>
      <c r="AI325" s="265"/>
      <c r="AJ325" s="263"/>
      <c r="AK325" s="265"/>
      <c r="AL325" s="263"/>
      <c r="AM325" s="265"/>
      <c r="AN325" s="263"/>
      <c r="AO325" s="265"/>
      <c r="AP325" s="263"/>
      <c r="AQ325" s="265"/>
      <c r="AR325" s="263"/>
      <c r="AS325" s="265"/>
      <c r="AT325" s="263"/>
      <c r="AU325" s="265"/>
      <c r="AV325" s="263"/>
      <c r="AW325" s="265"/>
      <c r="AX325" s="263"/>
      <c r="AY325" s="265"/>
      <c r="AZ325" s="263"/>
      <c r="BA325" s="265"/>
      <c r="BB325" s="263"/>
      <c r="BC325" s="265"/>
      <c r="BD325" s="263"/>
      <c r="BE325" s="264"/>
      <c r="BF325" s="263"/>
      <c r="BG325" s="265"/>
      <c r="BH325" s="263"/>
      <c r="BI325" s="264"/>
      <c r="BJ325" s="263"/>
      <c r="BK325" s="267"/>
      <c r="BL325" s="263"/>
      <c r="BM325" s="267"/>
      <c r="BN325" s="263"/>
      <c r="BO325" s="267"/>
      <c r="BP325" s="263"/>
      <c r="BQ325" s="267"/>
      <c r="BR325" s="263"/>
      <c r="BS325" s="267"/>
      <c r="BT325" s="263"/>
      <c r="BU325" s="268"/>
      <c r="BV325" s="263"/>
      <c r="BW325" s="268"/>
      <c r="BX325" s="263"/>
      <c r="BY325" s="268"/>
      <c r="BZ325" s="263"/>
      <c r="CA325" s="505">
        <f t="shared" si="6532"/>
        <v>0</v>
      </c>
      <c r="CB325" s="504">
        <f t="shared" si="6533"/>
        <v>0</v>
      </c>
      <c r="CC325" s="171">
        <f t="shared" si="6556"/>
        <v>0</v>
      </c>
    </row>
    <row r="326" spans="1:81" s="118" customFormat="1" ht="52.8">
      <c r="A326" s="279" t="s">
        <v>407</v>
      </c>
      <c r="B326" s="280" t="s">
        <v>673</v>
      </c>
      <c r="C326" s="281"/>
      <c r="D326" s="279"/>
      <c r="E326" s="286" t="s">
        <v>1233</v>
      </c>
      <c r="F326" s="279" t="s">
        <v>252</v>
      </c>
      <c r="G326" s="318">
        <v>23205.87</v>
      </c>
      <c r="H326" s="318">
        <v>75.209999999999994</v>
      </c>
      <c r="I326" s="284">
        <v>1745313.48</v>
      </c>
      <c r="J326" s="233"/>
      <c r="K326" s="262"/>
      <c r="L326" s="263">
        <f t="shared" ref="L326:BZ326" si="6624">ROUND(K326*$I326,2)</f>
        <v>0</v>
      </c>
      <c r="M326" s="262"/>
      <c r="N326" s="263">
        <f t="shared" si="6624"/>
        <v>0</v>
      </c>
      <c r="O326" s="262"/>
      <c r="P326" s="263">
        <f t="shared" si="6624"/>
        <v>0</v>
      </c>
      <c r="Q326" s="262"/>
      <c r="R326" s="263">
        <f t="shared" si="6624"/>
        <v>0</v>
      </c>
      <c r="S326" s="262"/>
      <c r="T326" s="263">
        <f t="shared" si="6624"/>
        <v>0</v>
      </c>
      <c r="U326" s="262"/>
      <c r="V326" s="263">
        <f t="shared" si="6624"/>
        <v>0</v>
      </c>
      <c r="W326" s="264"/>
      <c r="X326" s="263">
        <f t="shared" si="6624"/>
        <v>0</v>
      </c>
      <c r="Y326" s="264"/>
      <c r="Z326" s="263">
        <f t="shared" si="6624"/>
        <v>0</v>
      </c>
      <c r="AA326" s="265"/>
      <c r="AB326" s="263">
        <f t="shared" si="6624"/>
        <v>0</v>
      </c>
      <c r="AC326" s="265"/>
      <c r="AD326" s="263">
        <f t="shared" si="6624"/>
        <v>0</v>
      </c>
      <c r="AE326" s="265"/>
      <c r="AF326" s="263">
        <f t="shared" si="6624"/>
        <v>0</v>
      </c>
      <c r="AG326" s="266"/>
      <c r="AH326" s="263">
        <f t="shared" si="6624"/>
        <v>0</v>
      </c>
      <c r="AI326" s="265"/>
      <c r="AJ326" s="263">
        <f t="shared" si="6624"/>
        <v>0</v>
      </c>
      <c r="AK326" s="265"/>
      <c r="AL326" s="263">
        <f t="shared" si="6624"/>
        <v>0</v>
      </c>
      <c r="AM326" s="389">
        <v>0.05</v>
      </c>
      <c r="AN326" s="263">
        <f t="shared" si="6624"/>
        <v>87265.67</v>
      </c>
      <c r="AO326" s="389">
        <v>0.05</v>
      </c>
      <c r="AP326" s="263">
        <f t="shared" si="6624"/>
        <v>87265.67</v>
      </c>
      <c r="AQ326" s="389">
        <v>0.05</v>
      </c>
      <c r="AR326" s="263">
        <f t="shared" si="6624"/>
        <v>87265.67</v>
      </c>
      <c r="AS326" s="389">
        <v>0.05</v>
      </c>
      <c r="AT326" s="263">
        <f t="shared" si="6624"/>
        <v>87265.67</v>
      </c>
      <c r="AU326" s="389">
        <v>0.14000000000000001</v>
      </c>
      <c r="AV326" s="263">
        <f t="shared" si="6624"/>
        <v>244343.89</v>
      </c>
      <c r="AW326" s="389">
        <v>0.14000000000000001</v>
      </c>
      <c r="AX326" s="263">
        <f t="shared" si="6624"/>
        <v>244343.89</v>
      </c>
      <c r="AY326" s="389">
        <v>0.14000000000000001</v>
      </c>
      <c r="AZ326" s="263">
        <f t="shared" si="6624"/>
        <v>244343.89</v>
      </c>
      <c r="BA326" s="389">
        <v>0.14000000000000001</v>
      </c>
      <c r="BB326" s="263">
        <f t="shared" si="6624"/>
        <v>244343.89</v>
      </c>
      <c r="BC326" s="389">
        <v>0.14000000000000001</v>
      </c>
      <c r="BD326" s="263">
        <f t="shared" si="6624"/>
        <v>244343.89</v>
      </c>
      <c r="BE326" s="264"/>
      <c r="BF326" s="263">
        <f t="shared" si="6624"/>
        <v>0</v>
      </c>
      <c r="BG326" s="265"/>
      <c r="BH326" s="263">
        <f t="shared" si="6624"/>
        <v>0</v>
      </c>
      <c r="BI326" s="264"/>
      <c r="BJ326" s="263">
        <f t="shared" si="6624"/>
        <v>0</v>
      </c>
      <c r="BK326" s="267"/>
      <c r="BL326" s="263">
        <f t="shared" si="6624"/>
        <v>0</v>
      </c>
      <c r="BM326" s="267"/>
      <c r="BN326" s="263">
        <f t="shared" si="6624"/>
        <v>0</v>
      </c>
      <c r="BO326" s="350">
        <v>2.5000000000000001E-2</v>
      </c>
      <c r="BP326" s="263">
        <f t="shared" si="6624"/>
        <v>43632.84</v>
      </c>
      <c r="BQ326" s="350">
        <v>0.05</v>
      </c>
      <c r="BR326" s="263">
        <f t="shared" si="6624"/>
        <v>87265.67</v>
      </c>
      <c r="BS326" s="350">
        <v>2.5000000000000001E-2</v>
      </c>
      <c r="BT326" s="263">
        <f t="shared" si="6624"/>
        <v>43632.84</v>
      </c>
      <c r="BU326" s="350"/>
      <c r="BV326" s="263">
        <f t="shared" si="6624"/>
        <v>0</v>
      </c>
      <c r="BW326" s="268"/>
      <c r="BX326" s="263">
        <f t="shared" si="6624"/>
        <v>0</v>
      </c>
      <c r="BY326" s="268"/>
      <c r="BZ326" s="263">
        <f t="shared" si="6624"/>
        <v>0</v>
      </c>
      <c r="CA326" s="505">
        <f>+BY326+BW326+BU326+BS326+BQ326+BO326+BM326+BK326+BI326+BG326+BE326+BC326+BA326+AY326+AW326+AU326+AS326+AQ326+AO326+AM326+AK326+AI326+AG326+AE326+AC326+AA326+Y326+W326+U326+S326+Q326+O326+M326+K326</f>
        <v>1.0000000000000002</v>
      </c>
      <c r="CB326" s="504">
        <f>+BZ326+BX326+BV326+BT326+BR326+BP326+BN326+BL326+BJ326+BH326+BF326+BD326+BB326+AZ326+AX326+AV326+AT326+AR326+AP326+AN326+AL326+AJ326+AH326+AF326+AD326+AB326+Z326+X326+V326+T326+R326+P326+N326+L326</f>
        <v>1745313.48</v>
      </c>
      <c r="CC326" s="171">
        <f t="shared" si="6556"/>
        <v>0</v>
      </c>
    </row>
    <row r="327" spans="1:81" s="187" customFormat="1" ht="15.6" customHeight="1">
      <c r="A327" s="295"/>
      <c r="B327" s="296"/>
      <c r="C327" s="297"/>
      <c r="D327" s="297"/>
      <c r="E327" s="295" t="s">
        <v>408</v>
      </c>
      <c r="F327" s="297"/>
      <c r="G327" s="297"/>
      <c r="H327" s="298"/>
      <c r="I327" s="299">
        <f>SUBTOTAL(109,I326)</f>
        <v>1745313.48</v>
      </c>
      <c r="J327" s="320"/>
      <c r="K327" s="301">
        <f>+L327/$I327</f>
        <v>0</v>
      </c>
      <c r="L327" s="299">
        <f>SUBTOTAL(109,L326)</f>
        <v>0</v>
      </c>
      <c r="M327" s="301">
        <f t="shared" ref="M327" si="6625">+N327/$I327</f>
        <v>0</v>
      </c>
      <c r="N327" s="299">
        <f t="shared" ref="N327" si="6626">SUBTOTAL(109,N326)</f>
        <v>0</v>
      </c>
      <c r="O327" s="301">
        <f t="shared" ref="O327" si="6627">+P327/$I327</f>
        <v>0</v>
      </c>
      <c r="P327" s="299">
        <f t="shared" ref="P327" si="6628">SUBTOTAL(109,P326)</f>
        <v>0</v>
      </c>
      <c r="Q327" s="301">
        <f t="shared" ref="Q327" si="6629">+R327/$I327</f>
        <v>0</v>
      </c>
      <c r="R327" s="299">
        <f t="shared" ref="R327" si="6630">SUBTOTAL(109,R326)</f>
        <v>0</v>
      </c>
      <c r="S327" s="301">
        <f t="shared" ref="S327" si="6631">+T327/$I327</f>
        <v>0</v>
      </c>
      <c r="T327" s="299">
        <f t="shared" ref="T327" si="6632">SUBTOTAL(109,T326)</f>
        <v>0</v>
      </c>
      <c r="U327" s="301">
        <f t="shared" ref="U327" si="6633">+V327/$I327</f>
        <v>0</v>
      </c>
      <c r="V327" s="299">
        <f t="shared" ref="V327" si="6634">SUBTOTAL(109,V326)</f>
        <v>0</v>
      </c>
      <c r="W327" s="301">
        <f t="shared" ref="W327" si="6635">+X327/$I327</f>
        <v>0</v>
      </c>
      <c r="X327" s="299">
        <f t="shared" ref="X327" si="6636">SUBTOTAL(109,X326)</f>
        <v>0</v>
      </c>
      <c r="Y327" s="301">
        <f t="shared" ref="Y327" si="6637">+Z327/$I327</f>
        <v>0</v>
      </c>
      <c r="Z327" s="299">
        <f t="shared" ref="Z327" si="6638">SUBTOTAL(109,Z326)</f>
        <v>0</v>
      </c>
      <c r="AA327" s="301">
        <f t="shared" ref="AA327" si="6639">+AB327/$I327</f>
        <v>0</v>
      </c>
      <c r="AB327" s="299">
        <f t="shared" ref="AB327" si="6640">SUBTOTAL(109,AB326)</f>
        <v>0</v>
      </c>
      <c r="AC327" s="301">
        <f t="shared" ref="AC327" si="6641">+AD327/$I327</f>
        <v>0</v>
      </c>
      <c r="AD327" s="299">
        <f t="shared" ref="AD327" si="6642">SUBTOTAL(109,AD326)</f>
        <v>0</v>
      </c>
      <c r="AE327" s="301">
        <f t="shared" ref="AE327" si="6643">+AF327/$I327</f>
        <v>0</v>
      </c>
      <c r="AF327" s="299">
        <f t="shared" ref="AF327" si="6644">SUBTOTAL(109,AF326)</f>
        <v>0</v>
      </c>
      <c r="AG327" s="301">
        <f t="shared" ref="AG327" si="6645">+AH327/$I327</f>
        <v>0</v>
      </c>
      <c r="AH327" s="299">
        <f t="shared" ref="AH327" si="6646">SUBTOTAL(109,AH326)</f>
        <v>0</v>
      </c>
      <c r="AI327" s="301">
        <f t="shared" ref="AI327" si="6647">+AJ327/$I327</f>
        <v>0</v>
      </c>
      <c r="AJ327" s="299">
        <f t="shared" ref="AJ327" si="6648">SUBTOTAL(109,AJ326)</f>
        <v>0</v>
      </c>
      <c r="AK327" s="301">
        <f t="shared" ref="AK327" si="6649">+AL327/$I327</f>
        <v>0</v>
      </c>
      <c r="AL327" s="299">
        <f t="shared" ref="AL327" si="6650">SUBTOTAL(109,AL326)</f>
        <v>0</v>
      </c>
      <c r="AM327" s="301">
        <f t="shared" ref="AM327" si="6651">+AN327/$I327</f>
        <v>4.9999997708148107E-2</v>
      </c>
      <c r="AN327" s="299">
        <f t="shared" ref="AN327" si="6652">SUBTOTAL(109,AN326)</f>
        <v>87265.67</v>
      </c>
      <c r="AO327" s="301">
        <f t="shared" ref="AO327" si="6653">+AP327/$I327</f>
        <v>4.9999997708148107E-2</v>
      </c>
      <c r="AP327" s="299">
        <f t="shared" ref="AP327" si="6654">SUBTOTAL(109,AP326)</f>
        <v>87265.67</v>
      </c>
      <c r="AQ327" s="301">
        <f t="shared" ref="AQ327" si="6655">+AR327/$I327</f>
        <v>4.9999997708148107E-2</v>
      </c>
      <c r="AR327" s="299">
        <f t="shared" ref="AR327" si="6656">SUBTOTAL(109,AR326)</f>
        <v>87265.67</v>
      </c>
      <c r="AS327" s="301">
        <f t="shared" ref="AS327" si="6657">+AT327/$I327</f>
        <v>4.9999997708148107E-2</v>
      </c>
      <c r="AT327" s="299">
        <f t="shared" ref="AT327" si="6658">SUBTOTAL(109,AT326)</f>
        <v>87265.67</v>
      </c>
      <c r="AU327" s="301">
        <f t="shared" ref="AU327" si="6659">+AV327/$I327</f>
        <v>0.14000000160429632</v>
      </c>
      <c r="AV327" s="299">
        <f t="shared" ref="AV327" si="6660">SUBTOTAL(109,AV326)</f>
        <v>244343.89</v>
      </c>
      <c r="AW327" s="301">
        <f t="shared" ref="AW327" si="6661">+AX327/$I327</f>
        <v>0.14000000160429632</v>
      </c>
      <c r="AX327" s="299">
        <f t="shared" ref="AX327" si="6662">SUBTOTAL(109,AX326)</f>
        <v>244343.89</v>
      </c>
      <c r="AY327" s="301">
        <f t="shared" ref="AY327" si="6663">+AZ327/$I327</f>
        <v>0.14000000160429632</v>
      </c>
      <c r="AZ327" s="299">
        <f t="shared" ref="AZ327" si="6664">SUBTOTAL(109,AZ326)</f>
        <v>244343.89</v>
      </c>
      <c r="BA327" s="301">
        <f t="shared" ref="BA327" si="6665">+BB327/$I327</f>
        <v>0.14000000160429632</v>
      </c>
      <c r="BB327" s="299">
        <f t="shared" ref="BB327" si="6666">SUBTOTAL(109,BB326)</f>
        <v>244343.89</v>
      </c>
      <c r="BC327" s="301">
        <f t="shared" ref="BC327" si="6667">+BD327/$I327</f>
        <v>0.14000000160429632</v>
      </c>
      <c r="BD327" s="299">
        <f t="shared" ref="BD327" si="6668">SUBTOTAL(109,BD326)</f>
        <v>244343.89</v>
      </c>
      <c r="BE327" s="301">
        <f t="shared" ref="BE327" si="6669">+BF327/$I327</f>
        <v>0</v>
      </c>
      <c r="BF327" s="299">
        <f t="shared" ref="BF327" si="6670">SUBTOTAL(109,BF326)</f>
        <v>0</v>
      </c>
      <c r="BG327" s="301">
        <f t="shared" ref="BG327" si="6671">+BH327/$I327</f>
        <v>0</v>
      </c>
      <c r="BH327" s="299">
        <f t="shared" ref="BH327" si="6672">SUBTOTAL(109,BH326)</f>
        <v>0</v>
      </c>
      <c r="BI327" s="301">
        <f t="shared" ref="BI327" si="6673">+BJ327/$I327</f>
        <v>0</v>
      </c>
      <c r="BJ327" s="299">
        <f t="shared" ref="BJ327" si="6674">SUBTOTAL(109,BJ326)</f>
        <v>0</v>
      </c>
      <c r="BK327" s="301">
        <f t="shared" ref="BK327" si="6675">+BL327/$I327</f>
        <v>0</v>
      </c>
      <c r="BL327" s="299">
        <f t="shared" ref="BL327" si="6676">SUBTOTAL(109,BL326)</f>
        <v>0</v>
      </c>
      <c r="BM327" s="301">
        <f t="shared" ref="BM327" si="6677">+BN327/$I327</f>
        <v>0</v>
      </c>
      <c r="BN327" s="299">
        <f t="shared" ref="BN327" si="6678">SUBTOTAL(109,BN326)</f>
        <v>0</v>
      </c>
      <c r="BO327" s="301">
        <f t="shared" ref="BO327" si="6679">+BP327/$I327</f>
        <v>2.5000001718888918E-2</v>
      </c>
      <c r="BP327" s="299">
        <f t="shared" ref="BP327" si="6680">SUBTOTAL(109,BP326)</f>
        <v>43632.84</v>
      </c>
      <c r="BQ327" s="301">
        <f t="shared" ref="BQ327" si="6681">+BR327/$I327</f>
        <v>4.9999997708148107E-2</v>
      </c>
      <c r="BR327" s="299">
        <f t="shared" ref="BR327" si="6682">SUBTOTAL(109,BR326)</f>
        <v>87265.67</v>
      </c>
      <c r="BS327" s="301">
        <f t="shared" ref="BS327" si="6683">+BT327/$I327</f>
        <v>2.5000001718888918E-2</v>
      </c>
      <c r="BT327" s="299">
        <f t="shared" ref="BT327" si="6684">SUBTOTAL(109,BT326)</f>
        <v>43632.84</v>
      </c>
      <c r="BU327" s="301">
        <f t="shared" ref="BU327" si="6685">+BV327/$I327</f>
        <v>0</v>
      </c>
      <c r="BV327" s="299">
        <f t="shared" ref="BV327" si="6686">SUBTOTAL(109,BV326)</f>
        <v>0</v>
      </c>
      <c r="BW327" s="301">
        <f t="shared" ref="BW327" si="6687">+BX327/$I327</f>
        <v>0</v>
      </c>
      <c r="BX327" s="299">
        <f t="shared" ref="BX327" si="6688">SUBTOTAL(109,BX326)</f>
        <v>0</v>
      </c>
      <c r="BY327" s="301">
        <f t="shared" ref="BY327" si="6689">+BZ327/$I327</f>
        <v>0</v>
      </c>
      <c r="BZ327" s="299">
        <f t="shared" ref="BZ327" si="6690">SUBTOTAL(109,BZ326)</f>
        <v>0</v>
      </c>
      <c r="CA327" s="235">
        <f>+CB327/I327</f>
        <v>1</v>
      </c>
      <c r="CB327" s="234">
        <f>SUBTOTAL(109,CB326)</f>
        <v>1745313.48</v>
      </c>
      <c r="CC327" s="188">
        <f t="shared" si="6556"/>
        <v>0</v>
      </c>
    </row>
    <row r="328" spans="1:81" s="118" customFormat="1" ht="15.6" customHeight="1">
      <c r="A328" s="449" t="s">
        <v>51</v>
      </c>
      <c r="B328" s="614" t="s">
        <v>409</v>
      </c>
      <c r="C328" s="615"/>
      <c r="D328" s="615"/>
      <c r="E328" s="615"/>
      <c r="F328" s="450"/>
      <c r="G328" s="450"/>
      <c r="H328" s="450"/>
      <c r="I328" s="451"/>
      <c r="J328" s="275">
        <f>+I330/$I$467</f>
        <v>7.5446726126010078E-3</v>
      </c>
      <c r="K328" s="262"/>
      <c r="L328" s="263"/>
      <c r="M328" s="262"/>
      <c r="N328" s="263"/>
      <c r="O328" s="262"/>
      <c r="P328" s="263"/>
      <c r="Q328" s="262"/>
      <c r="R328" s="263"/>
      <c r="S328" s="262"/>
      <c r="T328" s="263"/>
      <c r="U328" s="262"/>
      <c r="V328" s="263"/>
      <c r="W328" s="264"/>
      <c r="X328" s="263"/>
      <c r="Y328" s="264"/>
      <c r="Z328" s="263"/>
      <c r="AA328" s="265"/>
      <c r="AB328" s="263"/>
      <c r="AC328" s="265"/>
      <c r="AD328" s="263"/>
      <c r="AE328" s="265"/>
      <c r="AF328" s="263"/>
      <c r="AG328" s="266"/>
      <c r="AH328" s="263"/>
      <c r="AI328" s="265"/>
      <c r="AJ328" s="263"/>
      <c r="AK328" s="265"/>
      <c r="AL328" s="263"/>
      <c r="AM328" s="265"/>
      <c r="AN328" s="263"/>
      <c r="AO328" s="265"/>
      <c r="AP328" s="263"/>
      <c r="AQ328" s="265"/>
      <c r="AR328" s="263"/>
      <c r="AS328" s="265"/>
      <c r="AT328" s="263"/>
      <c r="AU328" s="265"/>
      <c r="AV328" s="263"/>
      <c r="AW328" s="265"/>
      <c r="AX328" s="263"/>
      <c r="AY328" s="265"/>
      <c r="AZ328" s="263"/>
      <c r="BA328" s="265"/>
      <c r="BB328" s="263"/>
      <c r="BC328" s="265"/>
      <c r="BD328" s="263"/>
      <c r="BE328" s="264"/>
      <c r="BF328" s="263"/>
      <c r="BG328" s="265"/>
      <c r="BH328" s="263"/>
      <c r="BI328" s="264"/>
      <c r="BJ328" s="263"/>
      <c r="BK328" s="267"/>
      <c r="BL328" s="263"/>
      <c r="BM328" s="267"/>
      <c r="BN328" s="263"/>
      <c r="BO328" s="267"/>
      <c r="BP328" s="263"/>
      <c r="BQ328" s="267"/>
      <c r="BR328" s="263"/>
      <c r="BS328" s="267"/>
      <c r="BT328" s="263"/>
      <c r="BU328" s="268"/>
      <c r="BV328" s="263"/>
      <c r="BW328" s="268"/>
      <c r="BX328" s="263"/>
      <c r="BY328" s="268"/>
      <c r="BZ328" s="263"/>
      <c r="CA328" s="505">
        <f t="shared" si="6532"/>
        <v>0</v>
      </c>
      <c r="CB328" s="504">
        <f t="shared" si="6533"/>
        <v>0</v>
      </c>
      <c r="CC328" s="171">
        <f t="shared" si="6556"/>
        <v>0</v>
      </c>
    </row>
    <row r="329" spans="1:81" s="118" customFormat="1" ht="26.4">
      <c r="A329" s="279" t="s">
        <v>410</v>
      </c>
      <c r="B329" s="280" t="s">
        <v>673</v>
      </c>
      <c r="C329" s="281"/>
      <c r="D329" s="279"/>
      <c r="E329" s="286" t="s">
        <v>1260</v>
      </c>
      <c r="F329" s="279" t="s">
        <v>252</v>
      </c>
      <c r="G329" s="318">
        <v>23205.87</v>
      </c>
      <c r="H329" s="318">
        <v>25.3</v>
      </c>
      <c r="I329" s="284">
        <v>587108.51</v>
      </c>
      <c r="J329" s="233"/>
      <c r="K329" s="262"/>
      <c r="L329" s="263">
        <f t="shared" ref="L329:BZ329" si="6691">ROUND(K329*$I329,2)</f>
        <v>0</v>
      </c>
      <c r="M329" s="262"/>
      <c r="N329" s="263">
        <f t="shared" si="6691"/>
        <v>0</v>
      </c>
      <c r="O329" s="262"/>
      <c r="P329" s="263">
        <f t="shared" si="6691"/>
        <v>0</v>
      </c>
      <c r="Q329" s="262"/>
      <c r="R329" s="263">
        <f t="shared" si="6691"/>
        <v>0</v>
      </c>
      <c r="S329" s="262"/>
      <c r="T329" s="263">
        <f t="shared" si="6691"/>
        <v>0</v>
      </c>
      <c r="U329" s="262"/>
      <c r="V329" s="263">
        <f t="shared" si="6691"/>
        <v>0</v>
      </c>
      <c r="W329" s="264"/>
      <c r="X329" s="263">
        <f t="shared" si="6691"/>
        <v>0</v>
      </c>
      <c r="Y329" s="264"/>
      <c r="Z329" s="263">
        <f t="shared" si="6691"/>
        <v>0</v>
      </c>
      <c r="AA329" s="265"/>
      <c r="AB329" s="263">
        <f t="shared" si="6691"/>
        <v>0</v>
      </c>
      <c r="AC329" s="265"/>
      <c r="AD329" s="263">
        <f t="shared" si="6691"/>
        <v>0</v>
      </c>
      <c r="AE329" s="265"/>
      <c r="AF329" s="263">
        <f t="shared" si="6691"/>
        <v>0</v>
      </c>
      <c r="AG329" s="266"/>
      <c r="AH329" s="263">
        <f t="shared" si="6691"/>
        <v>0</v>
      </c>
      <c r="AI329" s="265"/>
      <c r="AJ329" s="263">
        <f t="shared" si="6691"/>
        <v>0</v>
      </c>
      <c r="AK329" s="265"/>
      <c r="AL329" s="263">
        <f t="shared" si="6691"/>
        <v>0</v>
      </c>
      <c r="AM329" s="389">
        <v>0.05</v>
      </c>
      <c r="AN329" s="263">
        <f t="shared" si="6691"/>
        <v>29355.43</v>
      </c>
      <c r="AO329" s="389">
        <v>7.4999999999999997E-2</v>
      </c>
      <c r="AP329" s="263">
        <f t="shared" si="6691"/>
        <v>44033.14</v>
      </c>
      <c r="AQ329" s="389">
        <v>7.4999999999999997E-2</v>
      </c>
      <c r="AR329" s="263">
        <f t="shared" si="6691"/>
        <v>44033.14</v>
      </c>
      <c r="AS329" s="389">
        <v>7.4999999999999997E-2</v>
      </c>
      <c r="AT329" s="263">
        <f t="shared" si="6691"/>
        <v>44033.14</v>
      </c>
      <c r="AU329" s="389">
        <v>7.4999999999999997E-2</v>
      </c>
      <c r="AV329" s="263">
        <f t="shared" si="6691"/>
        <v>44033.14</v>
      </c>
      <c r="AW329" s="389">
        <v>7.4999999999999997E-2</v>
      </c>
      <c r="AX329" s="263">
        <f t="shared" si="6691"/>
        <v>44033.14</v>
      </c>
      <c r="AY329" s="389">
        <v>7.4999999999999997E-2</v>
      </c>
      <c r="AZ329" s="263">
        <f t="shared" si="6691"/>
        <v>44033.14</v>
      </c>
      <c r="BA329" s="389">
        <v>7.4999999999999997E-2</v>
      </c>
      <c r="BB329" s="263">
        <f t="shared" si="6691"/>
        <v>44033.14</v>
      </c>
      <c r="BC329" s="389">
        <v>7.4999999999999997E-2</v>
      </c>
      <c r="BD329" s="263">
        <f t="shared" si="6691"/>
        <v>44033.14</v>
      </c>
      <c r="BE329" s="264">
        <v>0.1</v>
      </c>
      <c r="BF329" s="263">
        <f t="shared" si="6691"/>
        <v>58710.85</v>
      </c>
      <c r="BG329" s="383">
        <v>0.1</v>
      </c>
      <c r="BH329" s="263">
        <f t="shared" si="6691"/>
        <v>58710.85</v>
      </c>
      <c r="BI329" s="266">
        <v>0.05</v>
      </c>
      <c r="BJ329" s="263">
        <f t="shared" si="6691"/>
        <v>29355.43</v>
      </c>
      <c r="BK329" s="267"/>
      <c r="BL329" s="263">
        <f t="shared" si="6691"/>
        <v>0</v>
      </c>
      <c r="BM329" s="267"/>
      <c r="BN329" s="263">
        <f t="shared" si="6691"/>
        <v>0</v>
      </c>
      <c r="BO329" s="350">
        <v>2.5000000000000001E-2</v>
      </c>
      <c r="BP329" s="263">
        <f t="shared" si="6691"/>
        <v>14677.71</v>
      </c>
      <c r="BQ329" s="350">
        <v>2.5000000000000001E-2</v>
      </c>
      <c r="BR329" s="263">
        <f t="shared" si="6691"/>
        <v>14677.71</v>
      </c>
      <c r="BS329" s="350">
        <v>0.05</v>
      </c>
      <c r="BT329" s="263">
        <f t="shared" si="6691"/>
        <v>29355.43</v>
      </c>
      <c r="BU329" s="350"/>
      <c r="BV329" s="263">
        <f t="shared" si="6691"/>
        <v>0</v>
      </c>
      <c r="BW329" s="268"/>
      <c r="BX329" s="263">
        <f t="shared" si="6691"/>
        <v>0</v>
      </c>
      <c r="BY329" s="268"/>
      <c r="BZ329" s="263">
        <f t="shared" si="6691"/>
        <v>0</v>
      </c>
      <c r="CA329" s="505">
        <f>+BY329+BW329+BU329+BS329+BQ329+BO329+BM329+BK329+BI329+BG329+BE329+BC329+BA329+AY329+AW329+AU329+AS329+AQ329+AO329+AM329+AK329+AI329+AG329+AE329+AC329+AA329+Y329+W329+U329+S329+Q329+O329+M329+K329</f>
        <v>0.99999999999999978</v>
      </c>
      <c r="CB329" s="504">
        <f>+BZ329+BX329+BV329+BT329+BR329+BP329+BN329+BL329+BJ329+BH329+BF329+BD329+BB329+AZ329+AX329+AV329+AT329+AR329+AP329+AN329+AL329+AJ329+AH329+AF329+AD329+AB329+Z329+X329+V329+T329+R329+P329+N329+L329</f>
        <v>587108.53000000014</v>
      </c>
      <c r="CC329" s="171">
        <f t="shared" si="6556"/>
        <v>-2.0000000135041773E-2</v>
      </c>
    </row>
    <row r="330" spans="1:81" s="187" customFormat="1" ht="15.6" customHeight="1">
      <c r="A330" s="295"/>
      <c r="B330" s="296"/>
      <c r="C330" s="297"/>
      <c r="D330" s="297"/>
      <c r="E330" s="295" t="s">
        <v>411</v>
      </c>
      <c r="F330" s="297"/>
      <c r="G330" s="297"/>
      <c r="H330" s="298"/>
      <c r="I330" s="299">
        <f>SUBTOTAL(109,I329)</f>
        <v>587108.51</v>
      </c>
      <c r="J330" s="320"/>
      <c r="K330" s="301">
        <f>+L330/$I330</f>
        <v>0</v>
      </c>
      <c r="L330" s="299">
        <f>SUBTOTAL(109,L329)</f>
        <v>0</v>
      </c>
      <c r="M330" s="301">
        <f t="shared" ref="M330" si="6692">+N330/$I330</f>
        <v>0</v>
      </c>
      <c r="N330" s="299">
        <f t="shared" ref="N330" si="6693">SUBTOTAL(109,N329)</f>
        <v>0</v>
      </c>
      <c r="O330" s="301">
        <f t="shared" ref="O330" si="6694">+P330/$I330</f>
        <v>0</v>
      </c>
      <c r="P330" s="299">
        <f t="shared" ref="P330" si="6695">SUBTOTAL(109,P329)</f>
        <v>0</v>
      </c>
      <c r="Q330" s="301">
        <f t="shared" ref="Q330" si="6696">+R330/$I330</f>
        <v>0</v>
      </c>
      <c r="R330" s="299">
        <f t="shared" ref="R330" si="6697">SUBTOTAL(109,R329)</f>
        <v>0</v>
      </c>
      <c r="S330" s="301">
        <f t="shared" ref="S330" si="6698">+T330/$I330</f>
        <v>0</v>
      </c>
      <c r="T330" s="299">
        <f t="shared" ref="T330" si="6699">SUBTOTAL(109,T329)</f>
        <v>0</v>
      </c>
      <c r="U330" s="301">
        <f t="shared" ref="U330" si="6700">+V330/$I330</f>
        <v>0</v>
      </c>
      <c r="V330" s="299">
        <f t="shared" ref="V330" si="6701">SUBTOTAL(109,V329)</f>
        <v>0</v>
      </c>
      <c r="W330" s="301">
        <f t="shared" ref="W330" si="6702">+X330/$I330</f>
        <v>0</v>
      </c>
      <c r="X330" s="299">
        <f t="shared" ref="X330" si="6703">SUBTOTAL(109,X329)</f>
        <v>0</v>
      </c>
      <c r="Y330" s="301">
        <f t="shared" ref="Y330" si="6704">+Z330/$I330</f>
        <v>0</v>
      </c>
      <c r="Z330" s="299">
        <f t="shared" ref="Z330" si="6705">SUBTOTAL(109,Z329)</f>
        <v>0</v>
      </c>
      <c r="AA330" s="301">
        <f t="shared" ref="AA330" si="6706">+AB330/$I330</f>
        <v>0</v>
      </c>
      <c r="AB330" s="299">
        <f t="shared" ref="AB330" si="6707">SUBTOTAL(109,AB329)</f>
        <v>0</v>
      </c>
      <c r="AC330" s="301">
        <f t="shared" ref="AC330" si="6708">+AD330/$I330</f>
        <v>0</v>
      </c>
      <c r="AD330" s="299">
        <f t="shared" ref="AD330" si="6709">SUBTOTAL(109,AD329)</f>
        <v>0</v>
      </c>
      <c r="AE330" s="301">
        <f t="shared" ref="AE330" si="6710">+AF330/$I330</f>
        <v>0</v>
      </c>
      <c r="AF330" s="299">
        <f t="shared" ref="AF330" si="6711">SUBTOTAL(109,AF329)</f>
        <v>0</v>
      </c>
      <c r="AG330" s="301">
        <f t="shared" ref="AG330" si="6712">+AH330/$I330</f>
        <v>0</v>
      </c>
      <c r="AH330" s="299">
        <f t="shared" ref="AH330" si="6713">SUBTOTAL(109,AH329)</f>
        <v>0</v>
      </c>
      <c r="AI330" s="301">
        <f t="shared" ref="AI330" si="6714">+AJ330/$I330</f>
        <v>0</v>
      </c>
      <c r="AJ330" s="299">
        <f t="shared" ref="AJ330" si="6715">SUBTOTAL(109,AJ329)</f>
        <v>0</v>
      </c>
      <c r="AK330" s="301">
        <f t="shared" ref="AK330" si="6716">+AL330/$I330</f>
        <v>0</v>
      </c>
      <c r="AL330" s="299">
        <f t="shared" ref="AL330" si="6717">SUBTOTAL(109,AL329)</f>
        <v>0</v>
      </c>
      <c r="AM330" s="301">
        <f t="shared" ref="AM330" si="6718">+AN330/$I330</f>
        <v>5.0000007664681947E-2</v>
      </c>
      <c r="AN330" s="299">
        <f t="shared" ref="AN330" si="6719">SUBTOTAL(109,AN329)</f>
        <v>29355.43</v>
      </c>
      <c r="AO330" s="301">
        <f t="shared" ref="AO330" si="6720">+AP330/$I330</f>
        <v>7.5000002980709649E-2</v>
      </c>
      <c r="AP330" s="299">
        <f t="shared" ref="AP330" si="6721">SUBTOTAL(109,AP329)</f>
        <v>44033.14</v>
      </c>
      <c r="AQ330" s="301">
        <f t="shared" ref="AQ330" si="6722">+AR330/$I330</f>
        <v>7.5000002980709649E-2</v>
      </c>
      <c r="AR330" s="299">
        <f t="shared" ref="AR330" si="6723">SUBTOTAL(109,AR329)</f>
        <v>44033.14</v>
      </c>
      <c r="AS330" s="301">
        <f t="shared" ref="AS330" si="6724">+AT330/$I330</f>
        <v>7.5000002980709649E-2</v>
      </c>
      <c r="AT330" s="299">
        <f t="shared" ref="AT330" si="6725">SUBTOTAL(109,AT329)</f>
        <v>44033.14</v>
      </c>
      <c r="AU330" s="301">
        <f t="shared" ref="AU330" si="6726">+AV330/$I330</f>
        <v>7.5000002980709649E-2</v>
      </c>
      <c r="AV330" s="299">
        <f t="shared" ref="AV330" si="6727">SUBTOTAL(109,AV329)</f>
        <v>44033.14</v>
      </c>
      <c r="AW330" s="301">
        <f t="shared" ref="AW330" si="6728">+AX330/$I330</f>
        <v>7.5000002980709649E-2</v>
      </c>
      <c r="AX330" s="299">
        <f t="shared" ref="AX330" si="6729">SUBTOTAL(109,AX329)</f>
        <v>44033.14</v>
      </c>
      <c r="AY330" s="301">
        <f t="shared" ref="AY330" si="6730">+AZ330/$I330</f>
        <v>7.5000002980709649E-2</v>
      </c>
      <c r="AZ330" s="299">
        <f t="shared" ref="AZ330" si="6731">SUBTOTAL(109,AZ329)</f>
        <v>44033.14</v>
      </c>
      <c r="BA330" s="301">
        <f t="shared" ref="BA330" si="6732">+BB330/$I330</f>
        <v>7.5000002980709649E-2</v>
      </c>
      <c r="BB330" s="299">
        <f t="shared" ref="BB330" si="6733">SUBTOTAL(109,BB329)</f>
        <v>44033.14</v>
      </c>
      <c r="BC330" s="301">
        <f t="shared" ref="BC330" si="6734">+BD330/$I330</f>
        <v>7.5000002980709649E-2</v>
      </c>
      <c r="BD330" s="299">
        <f t="shared" ref="BD330" si="6735">SUBTOTAL(109,BD329)</f>
        <v>44033.14</v>
      </c>
      <c r="BE330" s="301">
        <f t="shared" ref="BE330" si="6736">+BF330/$I330</f>
        <v>9.9999998296737336E-2</v>
      </c>
      <c r="BF330" s="299">
        <f t="shared" ref="BF330" si="6737">SUBTOTAL(109,BF329)</f>
        <v>58710.85</v>
      </c>
      <c r="BG330" s="301">
        <f t="shared" ref="BG330" si="6738">+BH330/$I330</f>
        <v>9.9999998296737336E-2</v>
      </c>
      <c r="BH330" s="299">
        <f t="shared" ref="BH330" si="6739">SUBTOTAL(109,BH329)</f>
        <v>58710.85</v>
      </c>
      <c r="BI330" s="301">
        <f t="shared" ref="BI330" si="6740">+BJ330/$I330</f>
        <v>5.0000007664681947E-2</v>
      </c>
      <c r="BJ330" s="299">
        <f t="shared" ref="BJ330" si="6741">SUBTOTAL(109,BJ329)</f>
        <v>29355.43</v>
      </c>
      <c r="BK330" s="301">
        <f t="shared" ref="BK330" si="6742">+BL330/$I330</f>
        <v>0</v>
      </c>
      <c r="BL330" s="299">
        <f t="shared" ref="BL330" si="6743">SUBTOTAL(109,BL329)</f>
        <v>0</v>
      </c>
      <c r="BM330" s="301">
        <f t="shared" ref="BM330" si="6744">+BN330/$I330</f>
        <v>0</v>
      </c>
      <c r="BN330" s="299">
        <f t="shared" ref="BN330" si="6745">SUBTOTAL(109,BN329)</f>
        <v>0</v>
      </c>
      <c r="BO330" s="301">
        <f t="shared" ref="BO330" si="6746">+BP330/$I330</f>
        <v>2.4999995316027694E-2</v>
      </c>
      <c r="BP330" s="299">
        <f t="shared" ref="BP330" si="6747">SUBTOTAL(109,BP329)</f>
        <v>14677.71</v>
      </c>
      <c r="BQ330" s="301">
        <f t="shared" ref="BQ330" si="6748">+BR330/$I330</f>
        <v>2.4999995316027694E-2</v>
      </c>
      <c r="BR330" s="299">
        <f t="shared" ref="BR330" si="6749">SUBTOTAL(109,BR329)</f>
        <v>14677.71</v>
      </c>
      <c r="BS330" s="301">
        <f t="shared" ref="BS330" si="6750">+BT330/$I330</f>
        <v>5.0000007664681947E-2</v>
      </c>
      <c r="BT330" s="299">
        <f t="shared" ref="BT330" si="6751">SUBTOTAL(109,BT329)</f>
        <v>29355.43</v>
      </c>
      <c r="BU330" s="301">
        <f t="shared" ref="BU330" si="6752">+BV330/$I330</f>
        <v>0</v>
      </c>
      <c r="BV330" s="299">
        <f t="shared" ref="BV330" si="6753">SUBTOTAL(109,BV329)</f>
        <v>0</v>
      </c>
      <c r="BW330" s="301">
        <f t="shared" ref="BW330" si="6754">+BX330/$I330</f>
        <v>0</v>
      </c>
      <c r="BX330" s="299">
        <f t="shared" ref="BX330" si="6755">SUBTOTAL(109,BX329)</f>
        <v>0</v>
      </c>
      <c r="BY330" s="301">
        <f t="shared" ref="BY330" si="6756">+BZ330/$I330</f>
        <v>0</v>
      </c>
      <c r="BZ330" s="299">
        <f t="shared" ref="BZ330" si="6757">SUBTOTAL(109,BZ329)</f>
        <v>0</v>
      </c>
      <c r="CA330" s="235">
        <f>+CB330/I330</f>
        <v>1.0000000340652533</v>
      </c>
      <c r="CB330" s="234">
        <f>SUBTOTAL(109,CB329)</f>
        <v>587108.53000000014</v>
      </c>
      <c r="CC330" s="188">
        <f t="shared" si="6556"/>
        <v>-2.0000000135041773E-2</v>
      </c>
    </row>
    <row r="331" spans="1:81" s="118" customFormat="1" ht="15.6" customHeight="1">
      <c r="A331" s="449" t="s">
        <v>52</v>
      </c>
      <c r="B331" s="614" t="s">
        <v>858</v>
      </c>
      <c r="C331" s="615"/>
      <c r="D331" s="615"/>
      <c r="E331" s="615"/>
      <c r="F331" s="450"/>
      <c r="G331" s="450"/>
      <c r="H331" s="450"/>
      <c r="I331" s="451"/>
      <c r="J331" s="275">
        <f>+I333/$I$467</f>
        <v>1.8400557529834216E-2</v>
      </c>
      <c r="K331" s="262"/>
      <c r="L331" s="263"/>
      <c r="M331" s="262"/>
      <c r="N331" s="263"/>
      <c r="O331" s="262"/>
      <c r="P331" s="263"/>
      <c r="Q331" s="262"/>
      <c r="R331" s="263"/>
      <c r="S331" s="262"/>
      <c r="T331" s="263"/>
      <c r="U331" s="262"/>
      <c r="V331" s="263"/>
      <c r="W331" s="264"/>
      <c r="X331" s="263"/>
      <c r="Y331" s="264"/>
      <c r="Z331" s="263"/>
      <c r="AA331" s="265"/>
      <c r="AB331" s="263"/>
      <c r="AC331" s="265"/>
      <c r="AD331" s="263"/>
      <c r="AE331" s="265"/>
      <c r="AF331" s="263"/>
      <c r="AG331" s="266"/>
      <c r="AH331" s="263"/>
      <c r="AI331" s="265"/>
      <c r="AJ331" s="263"/>
      <c r="AK331" s="265"/>
      <c r="AL331" s="263"/>
      <c r="AM331" s="265"/>
      <c r="AN331" s="263"/>
      <c r="AO331" s="265"/>
      <c r="AP331" s="263"/>
      <c r="AQ331" s="265"/>
      <c r="AR331" s="263"/>
      <c r="AS331" s="265"/>
      <c r="AT331" s="263"/>
      <c r="AU331" s="265"/>
      <c r="AV331" s="263"/>
      <c r="AW331" s="265"/>
      <c r="AX331" s="263"/>
      <c r="AY331" s="265"/>
      <c r="AZ331" s="263"/>
      <c r="BA331" s="265"/>
      <c r="BB331" s="263"/>
      <c r="BC331" s="265"/>
      <c r="BD331" s="263"/>
      <c r="BE331" s="264"/>
      <c r="BF331" s="263"/>
      <c r="BG331" s="265"/>
      <c r="BH331" s="263"/>
      <c r="BI331" s="264"/>
      <c r="BJ331" s="263"/>
      <c r="BK331" s="267"/>
      <c r="BL331" s="263"/>
      <c r="BM331" s="267"/>
      <c r="BN331" s="263"/>
      <c r="BO331" s="267"/>
      <c r="BP331" s="263"/>
      <c r="BQ331" s="267"/>
      <c r="BR331" s="263"/>
      <c r="BS331" s="267"/>
      <c r="BT331" s="263"/>
      <c r="BU331" s="268"/>
      <c r="BV331" s="263"/>
      <c r="BW331" s="268"/>
      <c r="BX331" s="263"/>
      <c r="BY331" s="268"/>
      <c r="BZ331" s="263"/>
      <c r="CA331" s="505">
        <f t="shared" si="6532"/>
        <v>0</v>
      </c>
      <c r="CB331" s="504">
        <f t="shared" si="6533"/>
        <v>0</v>
      </c>
      <c r="CC331" s="171">
        <f t="shared" si="6556"/>
        <v>0</v>
      </c>
    </row>
    <row r="332" spans="1:81" s="118" customFormat="1" ht="42.75" customHeight="1">
      <c r="A332" s="279" t="s">
        <v>412</v>
      </c>
      <c r="B332" s="280" t="s">
        <v>673</v>
      </c>
      <c r="C332" s="281"/>
      <c r="D332" s="279"/>
      <c r="E332" s="286" t="s">
        <v>1232</v>
      </c>
      <c r="F332" s="279" t="s">
        <v>404</v>
      </c>
      <c r="G332" s="318">
        <v>15691.92</v>
      </c>
      <c r="H332" s="318">
        <v>91.25</v>
      </c>
      <c r="I332" s="284">
        <v>1431887.7</v>
      </c>
      <c r="J332" s="233"/>
      <c r="K332" s="262"/>
      <c r="L332" s="263">
        <f t="shared" ref="L332:BZ332" si="6758">ROUND(K332*$I332,2)</f>
        <v>0</v>
      </c>
      <c r="M332" s="262"/>
      <c r="N332" s="263">
        <f t="shared" si="6758"/>
        <v>0</v>
      </c>
      <c r="O332" s="262"/>
      <c r="P332" s="263">
        <f t="shared" si="6758"/>
        <v>0</v>
      </c>
      <c r="Q332" s="262"/>
      <c r="R332" s="263">
        <f t="shared" si="6758"/>
        <v>0</v>
      </c>
      <c r="S332" s="262"/>
      <c r="T332" s="263">
        <f t="shared" si="6758"/>
        <v>0</v>
      </c>
      <c r="U332" s="262"/>
      <c r="V332" s="263">
        <f t="shared" si="6758"/>
        <v>0</v>
      </c>
      <c r="W332" s="264"/>
      <c r="X332" s="263">
        <f t="shared" si="6758"/>
        <v>0</v>
      </c>
      <c r="Y332" s="264"/>
      <c r="Z332" s="263">
        <f t="shared" si="6758"/>
        <v>0</v>
      </c>
      <c r="AA332" s="265"/>
      <c r="AB332" s="263">
        <f t="shared" si="6758"/>
        <v>0</v>
      </c>
      <c r="AC332" s="265"/>
      <c r="AD332" s="263">
        <f t="shared" si="6758"/>
        <v>0</v>
      </c>
      <c r="AE332" s="265"/>
      <c r="AF332" s="263">
        <f t="shared" si="6758"/>
        <v>0</v>
      </c>
      <c r="AG332" s="266"/>
      <c r="AH332" s="263">
        <f t="shared" si="6758"/>
        <v>0</v>
      </c>
      <c r="AI332" s="265"/>
      <c r="AJ332" s="263">
        <f t="shared" si="6758"/>
        <v>0</v>
      </c>
      <c r="AK332" s="265"/>
      <c r="AL332" s="263">
        <f t="shared" si="6758"/>
        <v>0</v>
      </c>
      <c r="AM332" s="265"/>
      <c r="AN332" s="263">
        <f t="shared" si="6758"/>
        <v>0</v>
      </c>
      <c r="AO332" s="265"/>
      <c r="AP332" s="263">
        <f t="shared" si="6758"/>
        <v>0</v>
      </c>
      <c r="AQ332" s="265"/>
      <c r="AR332" s="263">
        <f t="shared" si="6758"/>
        <v>0</v>
      </c>
      <c r="AS332" s="265"/>
      <c r="AT332" s="263">
        <f t="shared" si="6758"/>
        <v>0</v>
      </c>
      <c r="AU332" s="265"/>
      <c r="AV332" s="263">
        <f t="shared" si="6758"/>
        <v>0</v>
      </c>
      <c r="AW332" s="265"/>
      <c r="AX332" s="263">
        <f t="shared" si="6758"/>
        <v>0</v>
      </c>
      <c r="AY332" s="265"/>
      <c r="AZ332" s="263">
        <f t="shared" si="6758"/>
        <v>0</v>
      </c>
      <c r="BA332" s="383">
        <v>0.2</v>
      </c>
      <c r="BB332" s="263">
        <f t="shared" si="6758"/>
        <v>286377.53999999998</v>
      </c>
      <c r="BC332" s="383">
        <v>0.2</v>
      </c>
      <c r="BD332" s="263">
        <f t="shared" si="6758"/>
        <v>286377.53999999998</v>
      </c>
      <c r="BE332" s="264">
        <v>0.2</v>
      </c>
      <c r="BF332" s="263">
        <f t="shared" si="6758"/>
        <v>286377.53999999998</v>
      </c>
      <c r="BG332" s="383">
        <v>0.2</v>
      </c>
      <c r="BH332" s="263">
        <f t="shared" si="6758"/>
        <v>286377.53999999998</v>
      </c>
      <c r="BI332" s="264"/>
      <c r="BJ332" s="263">
        <f t="shared" si="6758"/>
        <v>0</v>
      </c>
      <c r="BK332" s="267"/>
      <c r="BL332" s="263">
        <f t="shared" si="6758"/>
        <v>0</v>
      </c>
      <c r="BM332" s="267"/>
      <c r="BN332" s="263">
        <f t="shared" si="6758"/>
        <v>0</v>
      </c>
      <c r="BO332" s="267"/>
      <c r="BP332" s="263">
        <f t="shared" si="6758"/>
        <v>0</v>
      </c>
      <c r="BQ332" s="267"/>
      <c r="BR332" s="263">
        <f t="shared" si="6758"/>
        <v>0</v>
      </c>
      <c r="BS332" s="391">
        <v>0.2</v>
      </c>
      <c r="BT332" s="263">
        <f t="shared" si="6758"/>
        <v>286377.53999999998</v>
      </c>
      <c r="BU332" s="268"/>
      <c r="BV332" s="263">
        <f t="shared" si="6758"/>
        <v>0</v>
      </c>
      <c r="BW332" s="268"/>
      <c r="BX332" s="263">
        <f t="shared" si="6758"/>
        <v>0</v>
      </c>
      <c r="BY332" s="268"/>
      <c r="BZ332" s="263">
        <f t="shared" si="6758"/>
        <v>0</v>
      </c>
      <c r="CA332" s="505">
        <f>+BY332+BW332+BU332+BS332+BQ332+BO332+BM332+BK332+BI332+BG332+BE332+BC332+BA332+AY332+AW332+AU332+AS332+AQ332+AO332+AM332+AK332+AI332+AG332+AE332+AC332+AA332+Y332+W332+U332+S332+Q332+O332+M332+K332</f>
        <v>1</v>
      </c>
      <c r="CB332" s="504">
        <f>+BZ332+BX332+BV332+BT332+BR332+BP332+BN332+BL332+BJ332+BH332+BF332+BD332+BB332+AZ332+AX332+AV332+AT332+AR332+AP332+AN332+AL332+AJ332+AH332+AF332+AD332+AB332+Z332+X332+V332+T332+R332+P332+N332+L332</f>
        <v>1431887.7</v>
      </c>
      <c r="CC332" s="171">
        <f t="shared" si="6556"/>
        <v>0</v>
      </c>
    </row>
    <row r="333" spans="1:81" s="187" customFormat="1" ht="15.6" customHeight="1">
      <c r="A333" s="295"/>
      <c r="B333" s="296"/>
      <c r="C333" s="297"/>
      <c r="D333" s="297"/>
      <c r="E333" s="295" t="s">
        <v>413</v>
      </c>
      <c r="F333" s="297"/>
      <c r="G333" s="297"/>
      <c r="H333" s="298"/>
      <c r="I333" s="299">
        <f>SUBTOTAL(109,I332)</f>
        <v>1431887.7</v>
      </c>
      <c r="J333" s="320"/>
      <c r="K333" s="301">
        <f>+L333/$I333</f>
        <v>0</v>
      </c>
      <c r="L333" s="299">
        <f>SUBTOTAL(109,L332)</f>
        <v>0</v>
      </c>
      <c r="M333" s="301">
        <f t="shared" ref="M333" si="6759">+N333/$I333</f>
        <v>0</v>
      </c>
      <c r="N333" s="299">
        <f t="shared" ref="N333" si="6760">SUBTOTAL(109,N332)</f>
        <v>0</v>
      </c>
      <c r="O333" s="301">
        <f t="shared" ref="O333" si="6761">+P333/$I333</f>
        <v>0</v>
      </c>
      <c r="P333" s="299">
        <f t="shared" ref="P333" si="6762">SUBTOTAL(109,P332)</f>
        <v>0</v>
      </c>
      <c r="Q333" s="301">
        <f t="shared" ref="Q333" si="6763">+R333/$I333</f>
        <v>0</v>
      </c>
      <c r="R333" s="299">
        <f t="shared" ref="R333" si="6764">SUBTOTAL(109,R332)</f>
        <v>0</v>
      </c>
      <c r="S333" s="301">
        <f t="shared" ref="S333" si="6765">+T333/$I333</f>
        <v>0</v>
      </c>
      <c r="T333" s="299">
        <f t="shared" ref="T333" si="6766">SUBTOTAL(109,T332)</f>
        <v>0</v>
      </c>
      <c r="U333" s="301">
        <f t="shared" ref="U333" si="6767">+V333/$I333</f>
        <v>0</v>
      </c>
      <c r="V333" s="299">
        <f t="shared" ref="V333" si="6768">SUBTOTAL(109,V332)</f>
        <v>0</v>
      </c>
      <c r="W333" s="301">
        <f t="shared" ref="W333" si="6769">+X333/$I333</f>
        <v>0</v>
      </c>
      <c r="X333" s="299">
        <f t="shared" ref="X333" si="6770">SUBTOTAL(109,X332)</f>
        <v>0</v>
      </c>
      <c r="Y333" s="301">
        <f t="shared" ref="Y333" si="6771">+Z333/$I333</f>
        <v>0</v>
      </c>
      <c r="Z333" s="299">
        <f t="shared" ref="Z333" si="6772">SUBTOTAL(109,Z332)</f>
        <v>0</v>
      </c>
      <c r="AA333" s="301">
        <f t="shared" ref="AA333" si="6773">+AB333/$I333</f>
        <v>0</v>
      </c>
      <c r="AB333" s="299">
        <f t="shared" ref="AB333" si="6774">SUBTOTAL(109,AB332)</f>
        <v>0</v>
      </c>
      <c r="AC333" s="301">
        <f t="shared" ref="AC333" si="6775">+AD333/$I333</f>
        <v>0</v>
      </c>
      <c r="AD333" s="299">
        <f t="shared" ref="AD333" si="6776">SUBTOTAL(109,AD332)</f>
        <v>0</v>
      </c>
      <c r="AE333" s="301">
        <f t="shared" ref="AE333" si="6777">+AF333/$I333</f>
        <v>0</v>
      </c>
      <c r="AF333" s="299">
        <f t="shared" ref="AF333" si="6778">SUBTOTAL(109,AF332)</f>
        <v>0</v>
      </c>
      <c r="AG333" s="301">
        <f t="shared" ref="AG333" si="6779">+AH333/$I333</f>
        <v>0</v>
      </c>
      <c r="AH333" s="299">
        <f t="shared" ref="AH333" si="6780">SUBTOTAL(109,AH332)</f>
        <v>0</v>
      </c>
      <c r="AI333" s="301">
        <f t="shared" ref="AI333" si="6781">+AJ333/$I333</f>
        <v>0</v>
      </c>
      <c r="AJ333" s="299">
        <f t="shared" ref="AJ333" si="6782">SUBTOTAL(109,AJ332)</f>
        <v>0</v>
      </c>
      <c r="AK333" s="301">
        <f t="shared" ref="AK333" si="6783">+AL333/$I333</f>
        <v>0</v>
      </c>
      <c r="AL333" s="299">
        <f t="shared" ref="AL333" si="6784">SUBTOTAL(109,AL332)</f>
        <v>0</v>
      </c>
      <c r="AM333" s="301">
        <f t="shared" ref="AM333" si="6785">+AN333/$I333</f>
        <v>0</v>
      </c>
      <c r="AN333" s="299">
        <f t="shared" ref="AN333" si="6786">SUBTOTAL(109,AN332)</f>
        <v>0</v>
      </c>
      <c r="AO333" s="301">
        <f t="shared" ref="AO333" si="6787">+AP333/$I333</f>
        <v>0</v>
      </c>
      <c r="AP333" s="299">
        <f t="shared" ref="AP333" si="6788">SUBTOTAL(109,AP332)</f>
        <v>0</v>
      </c>
      <c r="AQ333" s="301">
        <f t="shared" ref="AQ333" si="6789">+AR333/$I333</f>
        <v>0</v>
      </c>
      <c r="AR333" s="299">
        <f t="shared" ref="AR333" si="6790">SUBTOTAL(109,AR332)</f>
        <v>0</v>
      </c>
      <c r="AS333" s="301">
        <f t="shared" ref="AS333" si="6791">+AT333/$I333</f>
        <v>0</v>
      </c>
      <c r="AT333" s="299">
        <f t="shared" ref="AT333" si="6792">SUBTOTAL(109,AT332)</f>
        <v>0</v>
      </c>
      <c r="AU333" s="301">
        <f t="shared" ref="AU333" si="6793">+AV333/$I333</f>
        <v>0</v>
      </c>
      <c r="AV333" s="299">
        <f t="shared" ref="AV333" si="6794">SUBTOTAL(109,AV332)</f>
        <v>0</v>
      </c>
      <c r="AW333" s="301">
        <f t="shared" ref="AW333" si="6795">+AX333/$I333</f>
        <v>0</v>
      </c>
      <c r="AX333" s="299">
        <f t="shared" ref="AX333" si="6796">SUBTOTAL(109,AX332)</f>
        <v>0</v>
      </c>
      <c r="AY333" s="301">
        <f t="shared" ref="AY333" si="6797">+AZ333/$I333</f>
        <v>0</v>
      </c>
      <c r="AZ333" s="299">
        <f t="shared" ref="AZ333" si="6798">SUBTOTAL(109,AZ332)</f>
        <v>0</v>
      </c>
      <c r="BA333" s="301">
        <f t="shared" ref="BA333" si="6799">+BB333/$I333</f>
        <v>0.19999999999999998</v>
      </c>
      <c r="BB333" s="299">
        <f t="shared" ref="BB333" si="6800">SUBTOTAL(109,BB332)</f>
        <v>286377.53999999998</v>
      </c>
      <c r="BC333" s="301">
        <f t="shared" ref="BC333" si="6801">+BD333/$I333</f>
        <v>0.19999999999999998</v>
      </c>
      <c r="BD333" s="299">
        <f t="shared" ref="BD333" si="6802">SUBTOTAL(109,BD332)</f>
        <v>286377.53999999998</v>
      </c>
      <c r="BE333" s="301">
        <f t="shared" ref="BE333" si="6803">+BF333/$I333</f>
        <v>0.19999999999999998</v>
      </c>
      <c r="BF333" s="299">
        <f t="shared" ref="BF333" si="6804">SUBTOTAL(109,BF332)</f>
        <v>286377.53999999998</v>
      </c>
      <c r="BG333" s="301">
        <f t="shared" ref="BG333" si="6805">+BH333/$I333</f>
        <v>0.19999999999999998</v>
      </c>
      <c r="BH333" s="299">
        <f t="shared" ref="BH333" si="6806">SUBTOTAL(109,BH332)</f>
        <v>286377.53999999998</v>
      </c>
      <c r="BI333" s="301">
        <f t="shared" ref="BI333" si="6807">+BJ333/$I333</f>
        <v>0</v>
      </c>
      <c r="BJ333" s="299">
        <f t="shared" ref="BJ333" si="6808">SUBTOTAL(109,BJ332)</f>
        <v>0</v>
      </c>
      <c r="BK333" s="301">
        <f t="shared" ref="BK333" si="6809">+BL333/$I333</f>
        <v>0</v>
      </c>
      <c r="BL333" s="299">
        <f t="shared" ref="BL333" si="6810">SUBTOTAL(109,BL332)</f>
        <v>0</v>
      </c>
      <c r="BM333" s="301">
        <f t="shared" ref="BM333" si="6811">+BN333/$I333</f>
        <v>0</v>
      </c>
      <c r="BN333" s="299">
        <f t="shared" ref="BN333" si="6812">SUBTOTAL(109,BN332)</f>
        <v>0</v>
      </c>
      <c r="BO333" s="301">
        <f t="shared" ref="BO333" si="6813">+BP333/$I333</f>
        <v>0</v>
      </c>
      <c r="BP333" s="299">
        <f t="shared" ref="BP333" si="6814">SUBTOTAL(109,BP332)</f>
        <v>0</v>
      </c>
      <c r="BQ333" s="301">
        <f t="shared" ref="BQ333" si="6815">+BR333/$I333</f>
        <v>0</v>
      </c>
      <c r="BR333" s="299">
        <f t="shared" ref="BR333" si="6816">SUBTOTAL(109,BR332)</f>
        <v>0</v>
      </c>
      <c r="BS333" s="301">
        <f t="shared" ref="BS333" si="6817">+BT333/$I333</f>
        <v>0.19999999999999998</v>
      </c>
      <c r="BT333" s="299">
        <f t="shared" ref="BT333" si="6818">SUBTOTAL(109,BT332)</f>
        <v>286377.53999999998</v>
      </c>
      <c r="BU333" s="301">
        <f t="shared" ref="BU333" si="6819">+BV333/$I333</f>
        <v>0</v>
      </c>
      <c r="BV333" s="299">
        <f t="shared" ref="BV333" si="6820">SUBTOTAL(109,BV332)</f>
        <v>0</v>
      </c>
      <c r="BW333" s="301">
        <f t="shared" ref="BW333" si="6821">+BX333/$I333</f>
        <v>0</v>
      </c>
      <c r="BX333" s="299">
        <f t="shared" ref="BX333" si="6822">SUBTOTAL(109,BX332)</f>
        <v>0</v>
      </c>
      <c r="BY333" s="301">
        <f t="shared" ref="BY333" si="6823">+BZ333/$I333</f>
        <v>0</v>
      </c>
      <c r="BZ333" s="299">
        <f t="shared" ref="BZ333" si="6824">SUBTOTAL(109,BZ332)</f>
        <v>0</v>
      </c>
      <c r="CA333" s="235">
        <f>+CB333/I333</f>
        <v>1</v>
      </c>
      <c r="CB333" s="234">
        <f>SUBTOTAL(109,CB332)</f>
        <v>1431887.7</v>
      </c>
      <c r="CC333" s="188">
        <f t="shared" si="6556"/>
        <v>0</v>
      </c>
    </row>
    <row r="334" spans="1:81" s="118" customFormat="1" ht="15.6" customHeight="1">
      <c r="A334" s="449" t="s">
        <v>414</v>
      </c>
      <c r="B334" s="614" t="s">
        <v>418</v>
      </c>
      <c r="C334" s="615"/>
      <c r="D334" s="615"/>
      <c r="E334" s="615"/>
      <c r="F334" s="450"/>
      <c r="G334" s="450"/>
      <c r="H334" s="450"/>
      <c r="I334" s="451"/>
      <c r="J334" s="275">
        <f>+I336/$I$467</f>
        <v>2.5848704452725343E-2</v>
      </c>
      <c r="K334" s="262"/>
      <c r="L334" s="263"/>
      <c r="M334" s="262"/>
      <c r="N334" s="263"/>
      <c r="O334" s="262"/>
      <c r="P334" s="263"/>
      <c r="Q334" s="262"/>
      <c r="R334" s="263"/>
      <c r="S334" s="262"/>
      <c r="T334" s="263"/>
      <c r="U334" s="262"/>
      <c r="V334" s="263"/>
      <c r="W334" s="264"/>
      <c r="X334" s="263"/>
      <c r="Y334" s="264"/>
      <c r="Z334" s="263"/>
      <c r="AA334" s="265"/>
      <c r="AB334" s="263"/>
      <c r="AC334" s="265"/>
      <c r="AD334" s="263"/>
      <c r="AE334" s="265"/>
      <c r="AF334" s="263"/>
      <c r="AG334" s="266"/>
      <c r="AH334" s="263"/>
      <c r="AI334" s="265"/>
      <c r="AJ334" s="263"/>
      <c r="AK334" s="265"/>
      <c r="AL334" s="263"/>
      <c r="AM334" s="265"/>
      <c r="AN334" s="263"/>
      <c r="AO334" s="265"/>
      <c r="AP334" s="263"/>
      <c r="AQ334" s="265"/>
      <c r="AR334" s="263"/>
      <c r="AS334" s="265"/>
      <c r="AT334" s="263"/>
      <c r="AU334" s="265"/>
      <c r="AV334" s="263"/>
      <c r="AW334" s="265"/>
      <c r="AX334" s="263"/>
      <c r="AY334" s="265"/>
      <c r="AZ334" s="263"/>
      <c r="BA334" s="265"/>
      <c r="BB334" s="263"/>
      <c r="BC334" s="265"/>
      <c r="BD334" s="263"/>
      <c r="BE334" s="264"/>
      <c r="BF334" s="263"/>
      <c r="BG334" s="265"/>
      <c r="BH334" s="263"/>
      <c r="BI334" s="264"/>
      <c r="BJ334" s="263"/>
      <c r="BK334" s="267"/>
      <c r="BL334" s="263"/>
      <c r="BM334" s="267"/>
      <c r="BN334" s="263"/>
      <c r="BO334" s="267"/>
      <c r="BP334" s="263"/>
      <c r="BQ334" s="267"/>
      <c r="BR334" s="263"/>
      <c r="BS334" s="267"/>
      <c r="BT334" s="263"/>
      <c r="BU334" s="268"/>
      <c r="BV334" s="263"/>
      <c r="BW334" s="268"/>
      <c r="BX334" s="263"/>
      <c r="BY334" s="268"/>
      <c r="BZ334" s="263"/>
      <c r="CA334" s="505">
        <f t="shared" si="6532"/>
        <v>0</v>
      </c>
      <c r="CB334" s="504">
        <f t="shared" si="6533"/>
        <v>0</v>
      </c>
      <c r="CC334" s="171">
        <f t="shared" si="6556"/>
        <v>0</v>
      </c>
    </row>
    <row r="335" spans="1:81" s="118" customFormat="1" ht="66">
      <c r="A335" s="279" t="s">
        <v>416</v>
      </c>
      <c r="B335" s="280" t="s">
        <v>673</v>
      </c>
      <c r="C335" s="281"/>
      <c r="D335" s="379"/>
      <c r="E335" s="286" t="s">
        <v>857</v>
      </c>
      <c r="F335" s="279" t="s">
        <v>420</v>
      </c>
      <c r="G335" s="318">
        <v>23205.87</v>
      </c>
      <c r="H335" s="452">
        <v>86.68</v>
      </c>
      <c r="I335" s="284">
        <v>2011484.81</v>
      </c>
      <c r="J335" s="233"/>
      <c r="K335" s="262"/>
      <c r="L335" s="263">
        <f t="shared" ref="L335:BZ335" si="6825">ROUND(K335*$I335,2)</f>
        <v>0</v>
      </c>
      <c r="M335" s="262"/>
      <c r="N335" s="263">
        <f t="shared" si="6825"/>
        <v>0</v>
      </c>
      <c r="O335" s="262"/>
      <c r="P335" s="263">
        <f t="shared" si="6825"/>
        <v>0</v>
      </c>
      <c r="Q335" s="262"/>
      <c r="R335" s="263">
        <f t="shared" si="6825"/>
        <v>0</v>
      </c>
      <c r="S335" s="262"/>
      <c r="T335" s="263">
        <f t="shared" si="6825"/>
        <v>0</v>
      </c>
      <c r="U335" s="262"/>
      <c r="V335" s="263">
        <f t="shared" si="6825"/>
        <v>0</v>
      </c>
      <c r="W335" s="264"/>
      <c r="X335" s="263">
        <f t="shared" si="6825"/>
        <v>0</v>
      </c>
      <c r="Y335" s="264"/>
      <c r="Z335" s="263">
        <f t="shared" si="6825"/>
        <v>0</v>
      </c>
      <c r="AA335" s="265"/>
      <c r="AB335" s="263">
        <f t="shared" si="6825"/>
        <v>0</v>
      </c>
      <c r="AC335" s="265"/>
      <c r="AD335" s="263">
        <f t="shared" si="6825"/>
        <v>0</v>
      </c>
      <c r="AE335" s="265"/>
      <c r="AF335" s="263">
        <f t="shared" si="6825"/>
        <v>0</v>
      </c>
      <c r="AG335" s="266"/>
      <c r="AH335" s="263">
        <f t="shared" si="6825"/>
        <v>0</v>
      </c>
      <c r="AI335" s="265"/>
      <c r="AJ335" s="263">
        <f t="shared" si="6825"/>
        <v>0</v>
      </c>
      <c r="AK335" s="265"/>
      <c r="AL335" s="263">
        <f t="shared" si="6825"/>
        <v>0</v>
      </c>
      <c r="AM335" s="265"/>
      <c r="AN335" s="263">
        <f t="shared" si="6825"/>
        <v>0</v>
      </c>
      <c r="AO335" s="265"/>
      <c r="AP335" s="263">
        <f t="shared" si="6825"/>
        <v>0</v>
      </c>
      <c r="AQ335" s="265"/>
      <c r="AR335" s="263">
        <f t="shared" si="6825"/>
        <v>0</v>
      </c>
      <c r="AS335" s="265"/>
      <c r="AT335" s="263">
        <f t="shared" si="6825"/>
        <v>0</v>
      </c>
      <c r="AU335" s="265"/>
      <c r="AV335" s="263">
        <f t="shared" si="6825"/>
        <v>0</v>
      </c>
      <c r="AW335" s="383">
        <v>0.15</v>
      </c>
      <c r="AX335" s="263">
        <f t="shared" si="6825"/>
        <v>301722.71999999997</v>
      </c>
      <c r="AY335" s="383">
        <v>0.15</v>
      </c>
      <c r="AZ335" s="263">
        <f t="shared" si="6825"/>
        <v>301722.71999999997</v>
      </c>
      <c r="BA335" s="383">
        <v>0.15</v>
      </c>
      <c r="BB335" s="263">
        <f t="shared" si="6825"/>
        <v>301722.71999999997</v>
      </c>
      <c r="BC335" s="383">
        <v>0.15</v>
      </c>
      <c r="BD335" s="263">
        <f t="shared" si="6825"/>
        <v>301722.71999999997</v>
      </c>
      <c r="BE335" s="383">
        <v>0.15</v>
      </c>
      <c r="BF335" s="263">
        <f t="shared" si="6825"/>
        <v>301722.71999999997</v>
      </c>
      <c r="BG335" s="383">
        <v>0.15</v>
      </c>
      <c r="BH335" s="263">
        <f t="shared" si="6825"/>
        <v>301722.71999999997</v>
      </c>
      <c r="BI335" s="264"/>
      <c r="BJ335" s="263">
        <f t="shared" si="6825"/>
        <v>0</v>
      </c>
      <c r="BK335" s="267"/>
      <c r="BL335" s="263">
        <f t="shared" si="6825"/>
        <v>0</v>
      </c>
      <c r="BM335" s="267"/>
      <c r="BN335" s="263">
        <f t="shared" si="6825"/>
        <v>0</v>
      </c>
      <c r="BO335" s="267"/>
      <c r="BP335" s="263">
        <f t="shared" si="6825"/>
        <v>0</v>
      </c>
      <c r="BQ335" s="267"/>
      <c r="BR335" s="263">
        <f t="shared" si="6825"/>
        <v>0</v>
      </c>
      <c r="BS335" s="391">
        <v>0.1</v>
      </c>
      <c r="BT335" s="263">
        <f t="shared" si="6825"/>
        <v>201148.48</v>
      </c>
      <c r="BU335" s="268"/>
      <c r="BV335" s="263">
        <f t="shared" si="6825"/>
        <v>0</v>
      </c>
      <c r="BW335" s="268"/>
      <c r="BX335" s="263">
        <f t="shared" si="6825"/>
        <v>0</v>
      </c>
      <c r="BY335" s="268"/>
      <c r="BZ335" s="263">
        <f t="shared" si="6825"/>
        <v>0</v>
      </c>
      <c r="CA335" s="505">
        <f>+BY335+BW335+BU335+BS335+BQ335+BO335+BM335+BK335+BI335+BG335+BE335+BC335+BA335+AY335+AW335+AU335+AS335+AQ335+AO335+AM335+AK335+AI335+AG335+AE335+AC335+AA335+Y335+W335+U335+S335+Q335+O335+M335+K335</f>
        <v>1</v>
      </c>
      <c r="CB335" s="504">
        <f>+BZ335+BX335+BV335+BT335+BR335+BP335+BN335+BL335+BJ335+BH335+BF335+BD335+BB335+AZ335+AX335+AV335+AT335+AR335+AP335+AN335+AL335+AJ335+AH335+AF335+AD335+AB335+Z335+X335+V335+T335+R335+P335+N335+L335</f>
        <v>2011484.7999999998</v>
      </c>
      <c r="CC335" s="171">
        <f t="shared" si="6556"/>
        <v>1.0000000242143869E-2</v>
      </c>
    </row>
    <row r="336" spans="1:81" s="187" customFormat="1" ht="15.6" customHeight="1">
      <c r="A336" s="295"/>
      <c r="B336" s="296"/>
      <c r="C336" s="297"/>
      <c r="D336" s="297"/>
      <c r="E336" s="295" t="s">
        <v>421</v>
      </c>
      <c r="F336" s="297"/>
      <c r="G336" s="297"/>
      <c r="H336" s="298"/>
      <c r="I336" s="299">
        <f>SUBTOTAL(109,I335)</f>
        <v>2011484.81</v>
      </c>
      <c r="J336" s="320"/>
      <c r="K336" s="301">
        <f>+L336/$I336</f>
        <v>0</v>
      </c>
      <c r="L336" s="299">
        <f>SUBTOTAL(109,L335)</f>
        <v>0</v>
      </c>
      <c r="M336" s="301">
        <f t="shared" ref="M336" si="6826">+N336/$I336</f>
        <v>0</v>
      </c>
      <c r="N336" s="299">
        <f t="shared" ref="N336" si="6827">SUBTOTAL(109,N335)</f>
        <v>0</v>
      </c>
      <c r="O336" s="301">
        <f t="shared" ref="O336" si="6828">+P336/$I336</f>
        <v>0</v>
      </c>
      <c r="P336" s="299">
        <f t="shared" ref="P336" si="6829">SUBTOTAL(109,P335)</f>
        <v>0</v>
      </c>
      <c r="Q336" s="301">
        <f t="shared" ref="Q336" si="6830">+R336/$I336</f>
        <v>0</v>
      </c>
      <c r="R336" s="299">
        <f t="shared" ref="R336" si="6831">SUBTOTAL(109,R335)</f>
        <v>0</v>
      </c>
      <c r="S336" s="301">
        <f t="shared" ref="S336" si="6832">+T336/$I336</f>
        <v>0</v>
      </c>
      <c r="T336" s="299">
        <f t="shared" ref="T336" si="6833">SUBTOTAL(109,T335)</f>
        <v>0</v>
      </c>
      <c r="U336" s="301">
        <f t="shared" ref="U336" si="6834">+V336/$I336</f>
        <v>0</v>
      </c>
      <c r="V336" s="299">
        <f t="shared" ref="V336" si="6835">SUBTOTAL(109,V335)</f>
        <v>0</v>
      </c>
      <c r="W336" s="301">
        <f t="shared" ref="W336" si="6836">+X336/$I336</f>
        <v>0</v>
      </c>
      <c r="X336" s="299">
        <f t="shared" ref="X336" si="6837">SUBTOTAL(109,X335)</f>
        <v>0</v>
      </c>
      <c r="Y336" s="301">
        <f t="shared" ref="Y336" si="6838">+Z336/$I336</f>
        <v>0</v>
      </c>
      <c r="Z336" s="299">
        <f t="shared" ref="Z336" si="6839">SUBTOTAL(109,Z335)</f>
        <v>0</v>
      </c>
      <c r="AA336" s="301">
        <f t="shared" ref="AA336" si="6840">+AB336/$I336</f>
        <v>0</v>
      </c>
      <c r="AB336" s="299">
        <f t="shared" ref="AB336" si="6841">SUBTOTAL(109,AB335)</f>
        <v>0</v>
      </c>
      <c r="AC336" s="301">
        <f t="shared" ref="AC336" si="6842">+AD336/$I336</f>
        <v>0</v>
      </c>
      <c r="AD336" s="299">
        <f t="shared" ref="AD336" si="6843">SUBTOTAL(109,AD335)</f>
        <v>0</v>
      </c>
      <c r="AE336" s="301">
        <f t="shared" ref="AE336" si="6844">+AF336/$I336</f>
        <v>0</v>
      </c>
      <c r="AF336" s="299">
        <f t="shared" ref="AF336" si="6845">SUBTOTAL(109,AF335)</f>
        <v>0</v>
      </c>
      <c r="AG336" s="301">
        <f t="shared" ref="AG336" si="6846">+AH336/$I336</f>
        <v>0</v>
      </c>
      <c r="AH336" s="299">
        <f t="shared" ref="AH336" si="6847">SUBTOTAL(109,AH335)</f>
        <v>0</v>
      </c>
      <c r="AI336" s="301">
        <f t="shared" ref="AI336" si="6848">+AJ336/$I336</f>
        <v>0</v>
      </c>
      <c r="AJ336" s="299">
        <f t="shared" ref="AJ336" si="6849">SUBTOTAL(109,AJ335)</f>
        <v>0</v>
      </c>
      <c r="AK336" s="301">
        <f t="shared" ref="AK336" si="6850">+AL336/$I336</f>
        <v>0</v>
      </c>
      <c r="AL336" s="299">
        <f t="shared" ref="AL336" si="6851">SUBTOTAL(109,AL335)</f>
        <v>0</v>
      </c>
      <c r="AM336" s="301">
        <f t="shared" ref="AM336" si="6852">+AN336/$I336</f>
        <v>0</v>
      </c>
      <c r="AN336" s="299">
        <f t="shared" ref="AN336" si="6853">SUBTOTAL(109,AN335)</f>
        <v>0</v>
      </c>
      <c r="AO336" s="301">
        <f t="shared" ref="AO336" si="6854">+AP336/$I336</f>
        <v>0</v>
      </c>
      <c r="AP336" s="299">
        <f t="shared" ref="AP336" si="6855">SUBTOTAL(109,AP335)</f>
        <v>0</v>
      </c>
      <c r="AQ336" s="301">
        <f t="shared" ref="AQ336" si="6856">+AR336/$I336</f>
        <v>0</v>
      </c>
      <c r="AR336" s="299">
        <f t="shared" ref="AR336" si="6857">SUBTOTAL(109,AR335)</f>
        <v>0</v>
      </c>
      <c r="AS336" s="301">
        <f t="shared" ref="AS336" si="6858">+AT336/$I336</f>
        <v>0</v>
      </c>
      <c r="AT336" s="299">
        <f t="shared" ref="AT336" si="6859">SUBTOTAL(109,AT335)</f>
        <v>0</v>
      </c>
      <c r="AU336" s="301">
        <f t="shared" ref="AU336" si="6860">+AV336/$I336</f>
        <v>0</v>
      </c>
      <c r="AV336" s="299">
        <f t="shared" ref="AV336" si="6861">SUBTOTAL(109,AV335)</f>
        <v>0</v>
      </c>
      <c r="AW336" s="301">
        <f t="shared" ref="AW336" si="6862">+AX336/$I336</f>
        <v>0.1499999992542822</v>
      </c>
      <c r="AX336" s="299">
        <f t="shared" ref="AX336" si="6863">SUBTOTAL(109,AX335)</f>
        <v>301722.71999999997</v>
      </c>
      <c r="AY336" s="301">
        <f t="shared" ref="AY336" si="6864">+AZ336/$I336</f>
        <v>0.1499999992542822</v>
      </c>
      <c r="AZ336" s="299">
        <f t="shared" ref="AZ336" si="6865">SUBTOTAL(109,AZ335)</f>
        <v>301722.71999999997</v>
      </c>
      <c r="BA336" s="301">
        <f t="shared" ref="BA336" si="6866">+BB336/$I336</f>
        <v>0.1499999992542822</v>
      </c>
      <c r="BB336" s="299">
        <f t="shared" ref="BB336" si="6867">SUBTOTAL(109,BB335)</f>
        <v>301722.71999999997</v>
      </c>
      <c r="BC336" s="301">
        <f t="shared" ref="BC336" si="6868">+BD336/$I336</f>
        <v>0.1499999992542822</v>
      </c>
      <c r="BD336" s="299">
        <f t="shared" ref="BD336" si="6869">SUBTOTAL(109,BD335)</f>
        <v>301722.71999999997</v>
      </c>
      <c r="BE336" s="301">
        <f t="shared" ref="BE336" si="6870">+BF336/$I336</f>
        <v>0.1499999992542822</v>
      </c>
      <c r="BF336" s="299">
        <f t="shared" ref="BF336" si="6871">SUBTOTAL(109,BF335)</f>
        <v>301722.71999999997</v>
      </c>
      <c r="BG336" s="301">
        <f t="shared" ref="BG336" si="6872">+BH336/$I336</f>
        <v>0.1499999992542822</v>
      </c>
      <c r="BH336" s="299">
        <f t="shared" ref="BH336" si="6873">SUBTOTAL(109,BH335)</f>
        <v>301722.71999999997</v>
      </c>
      <c r="BI336" s="301">
        <f t="shared" ref="BI336" si="6874">+BJ336/$I336</f>
        <v>0</v>
      </c>
      <c r="BJ336" s="299">
        <f t="shared" ref="BJ336" si="6875">SUBTOTAL(109,BJ335)</f>
        <v>0</v>
      </c>
      <c r="BK336" s="301">
        <f t="shared" ref="BK336" si="6876">+BL336/$I336</f>
        <v>0</v>
      </c>
      <c r="BL336" s="299">
        <f t="shared" ref="BL336" si="6877">SUBTOTAL(109,BL335)</f>
        <v>0</v>
      </c>
      <c r="BM336" s="301">
        <f t="shared" ref="BM336" si="6878">+BN336/$I336</f>
        <v>0</v>
      </c>
      <c r="BN336" s="299">
        <f t="shared" ref="BN336" si="6879">SUBTOTAL(109,BN335)</f>
        <v>0</v>
      </c>
      <c r="BO336" s="301">
        <f t="shared" ref="BO336" si="6880">+BP336/$I336</f>
        <v>0</v>
      </c>
      <c r="BP336" s="299">
        <f t="shared" ref="BP336" si="6881">SUBTOTAL(109,BP335)</f>
        <v>0</v>
      </c>
      <c r="BQ336" s="301">
        <f t="shared" ref="BQ336" si="6882">+BR336/$I336</f>
        <v>0</v>
      </c>
      <c r="BR336" s="299">
        <f t="shared" ref="BR336" si="6883">SUBTOTAL(109,BR335)</f>
        <v>0</v>
      </c>
      <c r="BS336" s="301">
        <f t="shared" ref="BS336" si="6884">+BT336/$I336</f>
        <v>9.9999999502854806E-2</v>
      </c>
      <c r="BT336" s="299">
        <f t="shared" ref="BT336" si="6885">SUBTOTAL(109,BT335)</f>
        <v>201148.48</v>
      </c>
      <c r="BU336" s="301">
        <f t="shared" ref="BU336" si="6886">+BV336/$I336</f>
        <v>0</v>
      </c>
      <c r="BV336" s="299">
        <f t="shared" ref="BV336" si="6887">SUBTOTAL(109,BV335)</f>
        <v>0</v>
      </c>
      <c r="BW336" s="301">
        <f t="shared" ref="BW336" si="6888">+BX336/$I336</f>
        <v>0</v>
      </c>
      <c r="BX336" s="299">
        <f t="shared" ref="BX336" si="6889">SUBTOTAL(109,BX335)</f>
        <v>0</v>
      </c>
      <c r="BY336" s="301">
        <f t="shared" ref="BY336" si="6890">+BZ336/$I336</f>
        <v>0</v>
      </c>
      <c r="BZ336" s="299">
        <f t="shared" ref="BZ336" si="6891">SUBTOTAL(109,BZ335)</f>
        <v>0</v>
      </c>
      <c r="CA336" s="235">
        <f>+CB336/I336</f>
        <v>0.99999999502854797</v>
      </c>
      <c r="CB336" s="234">
        <f>SUBTOTAL(109,CB335)</f>
        <v>2011484.7999999998</v>
      </c>
      <c r="CC336" s="188">
        <f t="shared" si="6556"/>
        <v>1.0000000242143869E-2</v>
      </c>
    </row>
    <row r="337" spans="1:81" s="118" customFormat="1" ht="16.5" customHeight="1">
      <c r="A337" s="321" t="s">
        <v>417</v>
      </c>
      <c r="B337" s="616" t="s">
        <v>422</v>
      </c>
      <c r="C337" s="617"/>
      <c r="D337" s="617"/>
      <c r="E337" s="617"/>
      <c r="F337" s="453"/>
      <c r="G337" s="454"/>
      <c r="H337" s="454"/>
      <c r="I337" s="455"/>
      <c r="J337" s="275">
        <f>+I371/$I$467</f>
        <v>7.82289839735072E-3</v>
      </c>
      <c r="K337" s="262"/>
      <c r="L337" s="263"/>
      <c r="M337" s="262"/>
      <c r="N337" s="263"/>
      <c r="O337" s="262"/>
      <c r="P337" s="263"/>
      <c r="Q337" s="262"/>
      <c r="R337" s="263"/>
      <c r="S337" s="262"/>
      <c r="T337" s="263"/>
      <c r="U337" s="262"/>
      <c r="V337" s="263"/>
      <c r="W337" s="264"/>
      <c r="X337" s="263"/>
      <c r="Y337" s="264"/>
      <c r="Z337" s="263"/>
      <c r="AA337" s="265"/>
      <c r="AB337" s="263"/>
      <c r="AC337" s="265"/>
      <c r="AD337" s="263"/>
      <c r="AE337" s="265"/>
      <c r="AF337" s="263"/>
      <c r="AG337" s="266"/>
      <c r="AH337" s="263"/>
      <c r="AI337" s="265"/>
      <c r="AJ337" s="263"/>
      <c r="AK337" s="265"/>
      <c r="AL337" s="263"/>
      <c r="AM337" s="265"/>
      <c r="AN337" s="263"/>
      <c r="AO337" s="265"/>
      <c r="AP337" s="263"/>
      <c r="AQ337" s="265"/>
      <c r="AR337" s="263"/>
      <c r="AS337" s="265"/>
      <c r="AT337" s="263"/>
      <c r="AU337" s="265"/>
      <c r="AV337" s="263"/>
      <c r="AW337" s="265"/>
      <c r="AX337" s="263"/>
      <c r="AY337" s="265"/>
      <c r="AZ337" s="263"/>
      <c r="BA337" s="265"/>
      <c r="BB337" s="263"/>
      <c r="BC337" s="265"/>
      <c r="BD337" s="263"/>
      <c r="BE337" s="264"/>
      <c r="BF337" s="263"/>
      <c r="BG337" s="265"/>
      <c r="BH337" s="263"/>
      <c r="BI337" s="264"/>
      <c r="BJ337" s="263"/>
      <c r="BK337" s="267"/>
      <c r="BL337" s="263"/>
      <c r="BM337" s="267"/>
      <c r="BN337" s="263"/>
      <c r="BO337" s="267"/>
      <c r="BP337" s="263"/>
      <c r="BQ337" s="267"/>
      <c r="BR337" s="263"/>
      <c r="BS337" s="267"/>
      <c r="BT337" s="263"/>
      <c r="BU337" s="268"/>
      <c r="BV337" s="263"/>
      <c r="BW337" s="268"/>
      <c r="BX337" s="263"/>
      <c r="BY337" s="268"/>
      <c r="BZ337" s="263"/>
      <c r="CA337" s="505">
        <f t="shared" si="6532"/>
        <v>0</v>
      </c>
      <c r="CB337" s="504">
        <f t="shared" si="6533"/>
        <v>0</v>
      </c>
      <c r="CC337" s="171">
        <f t="shared" si="6556"/>
        <v>0</v>
      </c>
    </row>
    <row r="338" spans="1:81" s="118" customFormat="1" ht="66">
      <c r="A338" s="279" t="s">
        <v>419</v>
      </c>
      <c r="B338" s="280" t="s">
        <v>162</v>
      </c>
      <c r="C338" s="432"/>
      <c r="D338" s="433">
        <v>86932</v>
      </c>
      <c r="E338" s="286" t="s">
        <v>423</v>
      </c>
      <c r="F338" s="442" t="s">
        <v>139</v>
      </c>
      <c r="G338" s="313">
        <v>202</v>
      </c>
      <c r="H338" s="318">
        <v>318.49</v>
      </c>
      <c r="I338" s="284">
        <v>64334.98</v>
      </c>
      <c r="J338" s="275">
        <f t="shared" ref="J338:J370" si="6892">+I338/$I$467</f>
        <v>8.2674046342512322E-4</v>
      </c>
      <c r="K338" s="262"/>
      <c r="L338" s="263">
        <f t="shared" ref="L338:Z370" si="6893">ROUND(K338*$I338,2)</f>
        <v>0</v>
      </c>
      <c r="M338" s="262"/>
      <c r="N338" s="263">
        <f t="shared" si="6893"/>
        <v>0</v>
      </c>
      <c r="O338" s="262"/>
      <c r="P338" s="263">
        <f t="shared" si="6893"/>
        <v>0</v>
      </c>
      <c r="Q338" s="262"/>
      <c r="R338" s="263">
        <f t="shared" si="6893"/>
        <v>0</v>
      </c>
      <c r="S338" s="262"/>
      <c r="T338" s="263">
        <f t="shared" si="6893"/>
        <v>0</v>
      </c>
      <c r="U338" s="262"/>
      <c r="V338" s="263">
        <f t="shared" si="6893"/>
        <v>0</v>
      </c>
      <c r="W338" s="264"/>
      <c r="X338" s="263">
        <f t="shared" si="6893"/>
        <v>0</v>
      </c>
      <c r="Y338" s="264"/>
      <c r="Z338" s="263">
        <f t="shared" si="6893"/>
        <v>0</v>
      </c>
      <c r="AA338" s="265"/>
      <c r="AB338" s="263">
        <f t="shared" ref="AB338:AB370" si="6894">ROUND(AA338*$I338,2)</f>
        <v>0</v>
      </c>
      <c r="AC338" s="265"/>
      <c r="AD338" s="263">
        <f t="shared" ref="AD338:AD370" si="6895">ROUND(AC338*$I338,2)</f>
        <v>0</v>
      </c>
      <c r="AE338" s="265"/>
      <c r="AF338" s="263">
        <f t="shared" ref="AF338:AF370" si="6896">ROUND(AE338*$I338,2)</f>
        <v>0</v>
      </c>
      <c r="AG338" s="266"/>
      <c r="AH338" s="263">
        <f t="shared" ref="AH338:AH370" si="6897">ROUND(AG338*$I338,2)</f>
        <v>0</v>
      </c>
      <c r="AI338" s="265"/>
      <c r="AJ338" s="263">
        <f t="shared" ref="AJ338:AJ370" si="6898">ROUND(AI338*$I338,2)</f>
        <v>0</v>
      </c>
      <c r="AK338" s="265"/>
      <c r="AL338" s="263">
        <f t="shared" ref="AL338:AL370" si="6899">ROUND(AK338*$I338,2)</f>
        <v>0</v>
      </c>
      <c r="AM338" s="265"/>
      <c r="AN338" s="263">
        <f t="shared" ref="AN338:AN370" si="6900">ROUND(AM338*$I338,2)</f>
        <v>0</v>
      </c>
      <c r="AO338" s="265"/>
      <c r="AP338" s="263">
        <f t="shared" ref="AP338:AP370" si="6901">ROUND(AO338*$I338,2)</f>
        <v>0</v>
      </c>
      <c r="AQ338" s="265"/>
      <c r="AR338" s="263">
        <f t="shared" ref="AR338:AR370" si="6902">ROUND(AQ338*$I338,2)</f>
        <v>0</v>
      </c>
      <c r="AS338" s="265"/>
      <c r="AT338" s="263">
        <f t="shared" ref="AT338:AT370" si="6903">ROUND(AS338*$I338,2)</f>
        <v>0</v>
      </c>
      <c r="AU338" s="265"/>
      <c r="AV338" s="263">
        <f t="shared" ref="AV338:AV370" si="6904">ROUND(AU338*$I338,2)</f>
        <v>0</v>
      </c>
      <c r="AW338" s="265"/>
      <c r="AX338" s="263">
        <f t="shared" ref="AX338:AX370" si="6905">ROUND(AW338*$I338,2)</f>
        <v>0</v>
      </c>
      <c r="AY338" s="265"/>
      <c r="AZ338" s="263">
        <f t="shared" ref="AZ338:AZ370" si="6906">ROUND(AY338*$I338,2)</f>
        <v>0</v>
      </c>
      <c r="BA338" s="265"/>
      <c r="BB338" s="263">
        <f t="shared" ref="BB338:BB370" si="6907">ROUND(BA338*$I338,2)</f>
        <v>0</v>
      </c>
      <c r="BC338" s="265"/>
      <c r="BD338" s="263">
        <f t="shared" ref="BD338:BD370" si="6908">ROUND(BC338*$I338,2)</f>
        <v>0</v>
      </c>
      <c r="BE338" s="264">
        <v>0.5</v>
      </c>
      <c r="BF338" s="263">
        <f t="shared" ref="BF338:BF370" si="6909">ROUND(BE338*$I338,2)</f>
        <v>32167.49</v>
      </c>
      <c r="BG338" s="383">
        <v>0.2</v>
      </c>
      <c r="BH338" s="263">
        <f t="shared" ref="BH338:BH370" si="6910">ROUND(BG338*$I338,2)</f>
        <v>12867</v>
      </c>
      <c r="BI338" s="264">
        <v>0.05</v>
      </c>
      <c r="BJ338" s="263">
        <f t="shared" ref="BJ338:BJ370" si="6911">ROUND(BI338*$I338,2)</f>
        <v>3216.75</v>
      </c>
      <c r="BK338" s="267"/>
      <c r="BL338" s="263">
        <f t="shared" ref="BL338:BL370" si="6912">ROUND(BK338*$I338,2)</f>
        <v>0</v>
      </c>
      <c r="BM338" s="267"/>
      <c r="BN338" s="263">
        <f t="shared" ref="BN338:BN370" si="6913">ROUND(BM338*$I338,2)</f>
        <v>0</v>
      </c>
      <c r="BO338" s="267"/>
      <c r="BP338" s="263">
        <f t="shared" ref="BP338:BP370" si="6914">ROUND(BO338*$I338,2)</f>
        <v>0</v>
      </c>
      <c r="BQ338" s="391">
        <v>0.1</v>
      </c>
      <c r="BR338" s="263">
        <f t="shared" ref="BR338:BR370" si="6915">ROUND(BQ338*$I338,2)</f>
        <v>6433.5</v>
      </c>
      <c r="BS338" s="391">
        <v>0.15</v>
      </c>
      <c r="BT338" s="263">
        <f t="shared" ref="BT338:BT370" si="6916">ROUND(BS338*$I338,2)</f>
        <v>9650.25</v>
      </c>
      <c r="BU338" s="268">
        <v>0</v>
      </c>
      <c r="BV338" s="263">
        <f t="shared" ref="BV338:BV370" si="6917">ROUND(BU338*$I338,2)</f>
        <v>0</v>
      </c>
      <c r="BW338" s="268"/>
      <c r="BX338" s="263">
        <f t="shared" ref="BX338:BX370" si="6918">ROUND(BW338*$I338,2)</f>
        <v>0</v>
      </c>
      <c r="BY338" s="268"/>
      <c r="BZ338" s="263">
        <f t="shared" ref="BZ338:BZ370" si="6919">ROUND(BY338*$I338,2)</f>
        <v>0</v>
      </c>
      <c r="CA338" s="505">
        <f t="shared" si="6532"/>
        <v>1</v>
      </c>
      <c r="CB338" s="504">
        <f t="shared" si="6533"/>
        <v>64334.990000000005</v>
      </c>
      <c r="CC338" s="171">
        <f t="shared" si="6556"/>
        <v>-1.0000000002037268E-2</v>
      </c>
    </row>
    <row r="339" spans="1:81" ht="13.2">
      <c r="A339" s="279" t="s">
        <v>1199</v>
      </c>
      <c r="B339" s="280" t="s">
        <v>145</v>
      </c>
      <c r="C339" s="432"/>
      <c r="D339" s="433" t="s">
        <v>964</v>
      </c>
      <c r="E339" s="286" t="s">
        <v>424</v>
      </c>
      <c r="F339" s="442" t="s">
        <v>139</v>
      </c>
      <c r="G339" s="313">
        <v>202</v>
      </c>
      <c r="H339" s="318">
        <v>33.5</v>
      </c>
      <c r="I339" s="284">
        <v>6767</v>
      </c>
      <c r="J339" s="275">
        <f t="shared" si="6892"/>
        <v>8.695973350730518E-5</v>
      </c>
      <c r="K339" s="262"/>
      <c r="L339" s="263">
        <f t="shared" si="6893"/>
        <v>0</v>
      </c>
      <c r="M339" s="262"/>
      <c r="N339" s="263">
        <f t="shared" si="6893"/>
        <v>0</v>
      </c>
      <c r="O339" s="262"/>
      <c r="P339" s="263">
        <f t="shared" si="6893"/>
        <v>0</v>
      </c>
      <c r="Q339" s="262"/>
      <c r="R339" s="263">
        <f t="shared" si="6893"/>
        <v>0</v>
      </c>
      <c r="S339" s="262"/>
      <c r="T339" s="263">
        <f t="shared" si="6893"/>
        <v>0</v>
      </c>
      <c r="U339" s="262"/>
      <c r="V339" s="263">
        <f t="shared" si="6893"/>
        <v>0</v>
      </c>
      <c r="W339" s="264"/>
      <c r="X339" s="263">
        <f t="shared" si="6893"/>
        <v>0</v>
      </c>
      <c r="Y339" s="264"/>
      <c r="Z339" s="263">
        <f t="shared" si="6893"/>
        <v>0</v>
      </c>
      <c r="AA339" s="265"/>
      <c r="AB339" s="263">
        <f t="shared" si="6894"/>
        <v>0</v>
      </c>
      <c r="AC339" s="265"/>
      <c r="AD339" s="263">
        <f t="shared" si="6895"/>
        <v>0</v>
      </c>
      <c r="AE339" s="265"/>
      <c r="AF339" s="263">
        <f t="shared" si="6896"/>
        <v>0</v>
      </c>
      <c r="AG339" s="266"/>
      <c r="AH339" s="263">
        <f t="shared" si="6897"/>
        <v>0</v>
      </c>
      <c r="AI339" s="265"/>
      <c r="AJ339" s="263">
        <f t="shared" si="6898"/>
        <v>0</v>
      </c>
      <c r="AK339" s="265"/>
      <c r="AL339" s="263">
        <f t="shared" si="6899"/>
        <v>0</v>
      </c>
      <c r="AM339" s="265"/>
      <c r="AN339" s="263">
        <f t="shared" si="6900"/>
        <v>0</v>
      </c>
      <c r="AO339" s="265"/>
      <c r="AP339" s="263">
        <f t="shared" si="6901"/>
        <v>0</v>
      </c>
      <c r="AQ339" s="265"/>
      <c r="AR339" s="263">
        <f t="shared" si="6902"/>
        <v>0</v>
      </c>
      <c r="AS339" s="265"/>
      <c r="AT339" s="263">
        <f t="shared" si="6903"/>
        <v>0</v>
      </c>
      <c r="AU339" s="265"/>
      <c r="AV339" s="263">
        <f t="shared" si="6904"/>
        <v>0</v>
      </c>
      <c r="AW339" s="265"/>
      <c r="AX339" s="263">
        <f t="shared" si="6905"/>
        <v>0</v>
      </c>
      <c r="AY339" s="265"/>
      <c r="AZ339" s="263">
        <f t="shared" si="6906"/>
        <v>0</v>
      </c>
      <c r="BA339" s="265"/>
      <c r="BB339" s="263">
        <f t="shared" si="6907"/>
        <v>0</v>
      </c>
      <c r="BC339" s="265"/>
      <c r="BD339" s="263">
        <f t="shared" si="6908"/>
        <v>0</v>
      </c>
      <c r="BE339" s="264">
        <v>0.5</v>
      </c>
      <c r="BF339" s="263">
        <f t="shared" si="6909"/>
        <v>3383.5</v>
      </c>
      <c r="BG339" s="383">
        <v>0.2</v>
      </c>
      <c r="BH339" s="263">
        <f t="shared" si="6910"/>
        <v>1353.4</v>
      </c>
      <c r="BI339" s="264">
        <v>0.05</v>
      </c>
      <c r="BJ339" s="263">
        <f t="shared" si="6911"/>
        <v>338.35</v>
      </c>
      <c r="BK339" s="267"/>
      <c r="BL339" s="263">
        <f t="shared" si="6912"/>
        <v>0</v>
      </c>
      <c r="BM339" s="267"/>
      <c r="BN339" s="263">
        <f t="shared" si="6913"/>
        <v>0</v>
      </c>
      <c r="BO339" s="267"/>
      <c r="BP339" s="263">
        <f t="shared" si="6914"/>
        <v>0</v>
      </c>
      <c r="BQ339" s="268">
        <v>0.15</v>
      </c>
      <c r="BR339" s="263">
        <f t="shared" si="6915"/>
        <v>1015.05</v>
      </c>
      <c r="BS339" s="268">
        <v>0.1</v>
      </c>
      <c r="BT339" s="263">
        <f t="shared" si="6916"/>
        <v>676.7</v>
      </c>
      <c r="BU339" s="268"/>
      <c r="BV339" s="263">
        <f t="shared" si="6917"/>
        <v>0</v>
      </c>
      <c r="BW339" s="268"/>
      <c r="BX339" s="263">
        <f t="shared" si="6918"/>
        <v>0</v>
      </c>
      <c r="BY339" s="268"/>
      <c r="BZ339" s="263">
        <f t="shared" si="6919"/>
        <v>0</v>
      </c>
      <c r="CA339" s="505">
        <f t="shared" si="6532"/>
        <v>1</v>
      </c>
      <c r="CB339" s="504">
        <f t="shared" si="6533"/>
        <v>6767</v>
      </c>
      <c r="CC339" s="171">
        <f t="shared" si="6556"/>
        <v>0</v>
      </c>
    </row>
    <row r="340" spans="1:81" s="118" customFormat="1" ht="66">
      <c r="A340" s="279" t="s">
        <v>1200</v>
      </c>
      <c r="B340" s="280" t="s">
        <v>162</v>
      </c>
      <c r="C340" s="432"/>
      <c r="D340" s="433" t="s">
        <v>425</v>
      </c>
      <c r="E340" s="286" t="s">
        <v>426</v>
      </c>
      <c r="F340" s="442" t="s">
        <v>139</v>
      </c>
      <c r="G340" s="313">
        <v>20</v>
      </c>
      <c r="H340" s="318">
        <v>367.35</v>
      </c>
      <c r="I340" s="284">
        <v>7347</v>
      </c>
      <c r="J340" s="275">
        <f t="shared" si="6892"/>
        <v>9.4413057791956718E-5</v>
      </c>
      <c r="K340" s="262"/>
      <c r="L340" s="263">
        <f t="shared" si="6893"/>
        <v>0</v>
      </c>
      <c r="M340" s="262"/>
      <c r="N340" s="263">
        <f t="shared" si="6893"/>
        <v>0</v>
      </c>
      <c r="O340" s="262"/>
      <c r="P340" s="263">
        <f t="shared" si="6893"/>
        <v>0</v>
      </c>
      <c r="Q340" s="262"/>
      <c r="R340" s="263">
        <f t="shared" si="6893"/>
        <v>0</v>
      </c>
      <c r="S340" s="262"/>
      <c r="T340" s="263">
        <f t="shared" si="6893"/>
        <v>0</v>
      </c>
      <c r="U340" s="262"/>
      <c r="V340" s="263">
        <f t="shared" si="6893"/>
        <v>0</v>
      </c>
      <c r="W340" s="264"/>
      <c r="X340" s="263">
        <f t="shared" si="6893"/>
        <v>0</v>
      </c>
      <c r="Y340" s="264"/>
      <c r="Z340" s="263">
        <f t="shared" si="6893"/>
        <v>0</v>
      </c>
      <c r="AA340" s="265"/>
      <c r="AB340" s="263">
        <f t="shared" si="6894"/>
        <v>0</v>
      </c>
      <c r="AC340" s="265"/>
      <c r="AD340" s="263">
        <f t="shared" si="6895"/>
        <v>0</v>
      </c>
      <c r="AE340" s="265"/>
      <c r="AF340" s="263">
        <f t="shared" si="6896"/>
        <v>0</v>
      </c>
      <c r="AG340" s="266"/>
      <c r="AH340" s="263">
        <f t="shared" si="6897"/>
        <v>0</v>
      </c>
      <c r="AI340" s="265"/>
      <c r="AJ340" s="263">
        <f t="shared" si="6898"/>
        <v>0</v>
      </c>
      <c r="AK340" s="265"/>
      <c r="AL340" s="263">
        <f t="shared" si="6899"/>
        <v>0</v>
      </c>
      <c r="AM340" s="265"/>
      <c r="AN340" s="263">
        <f t="shared" si="6900"/>
        <v>0</v>
      </c>
      <c r="AO340" s="265"/>
      <c r="AP340" s="263">
        <f t="shared" si="6901"/>
        <v>0</v>
      </c>
      <c r="AQ340" s="265"/>
      <c r="AR340" s="263">
        <f t="shared" si="6902"/>
        <v>0</v>
      </c>
      <c r="AS340" s="265"/>
      <c r="AT340" s="263">
        <f t="shared" si="6903"/>
        <v>0</v>
      </c>
      <c r="AU340" s="265"/>
      <c r="AV340" s="263">
        <f t="shared" si="6904"/>
        <v>0</v>
      </c>
      <c r="AW340" s="265"/>
      <c r="AX340" s="263">
        <f t="shared" si="6905"/>
        <v>0</v>
      </c>
      <c r="AY340" s="265"/>
      <c r="AZ340" s="263">
        <f t="shared" si="6906"/>
        <v>0</v>
      </c>
      <c r="BA340" s="265"/>
      <c r="BB340" s="263">
        <f t="shared" si="6907"/>
        <v>0</v>
      </c>
      <c r="BC340" s="265"/>
      <c r="BD340" s="263">
        <f t="shared" si="6908"/>
        <v>0</v>
      </c>
      <c r="BE340" s="264">
        <v>0.5</v>
      </c>
      <c r="BF340" s="263">
        <f t="shared" si="6909"/>
        <v>3673.5</v>
      </c>
      <c r="BG340" s="383">
        <v>0.2</v>
      </c>
      <c r="BH340" s="263">
        <f t="shared" si="6910"/>
        <v>1469.4</v>
      </c>
      <c r="BI340" s="264">
        <v>0.05</v>
      </c>
      <c r="BJ340" s="263">
        <f t="shared" si="6911"/>
        <v>367.35</v>
      </c>
      <c r="BK340" s="267"/>
      <c r="BL340" s="263">
        <f t="shared" si="6912"/>
        <v>0</v>
      </c>
      <c r="BM340" s="267"/>
      <c r="BN340" s="263">
        <f t="shared" si="6913"/>
        <v>0</v>
      </c>
      <c r="BO340" s="267"/>
      <c r="BP340" s="263">
        <f t="shared" si="6914"/>
        <v>0</v>
      </c>
      <c r="BQ340" s="268">
        <v>0.15</v>
      </c>
      <c r="BR340" s="263">
        <f t="shared" si="6915"/>
        <v>1102.05</v>
      </c>
      <c r="BS340" s="268">
        <v>0.1</v>
      </c>
      <c r="BT340" s="263">
        <f t="shared" si="6916"/>
        <v>734.7</v>
      </c>
      <c r="BU340" s="268"/>
      <c r="BV340" s="263">
        <f t="shared" si="6917"/>
        <v>0</v>
      </c>
      <c r="BW340" s="268"/>
      <c r="BX340" s="263">
        <f t="shared" si="6918"/>
        <v>0</v>
      </c>
      <c r="BY340" s="268"/>
      <c r="BZ340" s="263">
        <f t="shared" si="6919"/>
        <v>0</v>
      </c>
      <c r="CA340" s="505">
        <f t="shared" si="6532"/>
        <v>1</v>
      </c>
      <c r="CB340" s="504">
        <f t="shared" si="6533"/>
        <v>7347</v>
      </c>
      <c r="CC340" s="171">
        <f t="shared" si="6556"/>
        <v>0</v>
      </c>
    </row>
    <row r="341" spans="1:81" ht="26.4">
      <c r="A341" s="279" t="s">
        <v>1201</v>
      </c>
      <c r="B341" s="280" t="s">
        <v>162</v>
      </c>
      <c r="C341" s="432"/>
      <c r="D341" s="433">
        <v>86900</v>
      </c>
      <c r="E341" s="286" t="s">
        <v>428</v>
      </c>
      <c r="F341" s="442" t="s">
        <v>139</v>
      </c>
      <c r="G341" s="313">
        <v>54</v>
      </c>
      <c r="H341" s="318">
        <v>128.06</v>
      </c>
      <c r="I341" s="284">
        <v>6915.24</v>
      </c>
      <c r="J341" s="275">
        <f t="shared" si="6892"/>
        <v>8.8864700389989219E-5</v>
      </c>
      <c r="K341" s="262"/>
      <c r="L341" s="263">
        <f t="shared" si="6893"/>
        <v>0</v>
      </c>
      <c r="M341" s="262"/>
      <c r="N341" s="263">
        <f t="shared" si="6893"/>
        <v>0</v>
      </c>
      <c r="O341" s="262"/>
      <c r="P341" s="263">
        <f t="shared" si="6893"/>
        <v>0</v>
      </c>
      <c r="Q341" s="262"/>
      <c r="R341" s="263">
        <f t="shared" si="6893"/>
        <v>0</v>
      </c>
      <c r="S341" s="262"/>
      <c r="T341" s="263">
        <f t="shared" si="6893"/>
        <v>0</v>
      </c>
      <c r="U341" s="262"/>
      <c r="V341" s="263">
        <f t="shared" si="6893"/>
        <v>0</v>
      </c>
      <c r="W341" s="264"/>
      <c r="X341" s="263">
        <f t="shared" si="6893"/>
        <v>0</v>
      </c>
      <c r="Y341" s="264"/>
      <c r="Z341" s="263">
        <f t="shared" si="6893"/>
        <v>0</v>
      </c>
      <c r="AA341" s="265"/>
      <c r="AB341" s="263">
        <f t="shared" si="6894"/>
        <v>0</v>
      </c>
      <c r="AC341" s="265"/>
      <c r="AD341" s="263">
        <f t="shared" si="6895"/>
        <v>0</v>
      </c>
      <c r="AE341" s="265"/>
      <c r="AF341" s="263">
        <f t="shared" si="6896"/>
        <v>0</v>
      </c>
      <c r="AG341" s="266"/>
      <c r="AH341" s="263">
        <f t="shared" si="6897"/>
        <v>0</v>
      </c>
      <c r="AI341" s="265"/>
      <c r="AJ341" s="263">
        <f t="shared" si="6898"/>
        <v>0</v>
      </c>
      <c r="AK341" s="265"/>
      <c r="AL341" s="263">
        <f t="shared" si="6899"/>
        <v>0</v>
      </c>
      <c r="AM341" s="265"/>
      <c r="AN341" s="263">
        <f t="shared" si="6900"/>
        <v>0</v>
      </c>
      <c r="AO341" s="265"/>
      <c r="AP341" s="263">
        <f t="shared" si="6901"/>
        <v>0</v>
      </c>
      <c r="AQ341" s="265"/>
      <c r="AR341" s="263">
        <f t="shared" si="6902"/>
        <v>0</v>
      </c>
      <c r="AS341" s="265"/>
      <c r="AT341" s="263">
        <f t="shared" si="6903"/>
        <v>0</v>
      </c>
      <c r="AU341" s="265"/>
      <c r="AV341" s="263">
        <f t="shared" si="6904"/>
        <v>0</v>
      </c>
      <c r="AW341" s="265"/>
      <c r="AX341" s="263">
        <f t="shared" si="6905"/>
        <v>0</v>
      </c>
      <c r="AY341" s="265"/>
      <c r="AZ341" s="263">
        <f t="shared" si="6906"/>
        <v>0</v>
      </c>
      <c r="BA341" s="265"/>
      <c r="BB341" s="263">
        <f t="shared" si="6907"/>
        <v>0</v>
      </c>
      <c r="BC341" s="265"/>
      <c r="BD341" s="263">
        <f t="shared" si="6908"/>
        <v>0</v>
      </c>
      <c r="BE341" s="264">
        <v>0.5</v>
      </c>
      <c r="BF341" s="263">
        <f t="shared" si="6909"/>
        <v>3457.62</v>
      </c>
      <c r="BG341" s="383">
        <v>0.2</v>
      </c>
      <c r="BH341" s="263">
        <f t="shared" si="6910"/>
        <v>1383.05</v>
      </c>
      <c r="BI341" s="264">
        <v>0.05</v>
      </c>
      <c r="BJ341" s="263">
        <f t="shared" si="6911"/>
        <v>345.76</v>
      </c>
      <c r="BK341" s="267"/>
      <c r="BL341" s="263">
        <f t="shared" si="6912"/>
        <v>0</v>
      </c>
      <c r="BM341" s="267"/>
      <c r="BN341" s="263">
        <f t="shared" si="6913"/>
        <v>0</v>
      </c>
      <c r="BO341" s="267"/>
      <c r="BP341" s="263">
        <f t="shared" si="6914"/>
        <v>0</v>
      </c>
      <c r="BQ341" s="268">
        <v>0.15</v>
      </c>
      <c r="BR341" s="263">
        <f t="shared" si="6915"/>
        <v>1037.29</v>
      </c>
      <c r="BS341" s="268">
        <v>0.1</v>
      </c>
      <c r="BT341" s="263">
        <f t="shared" si="6916"/>
        <v>691.52</v>
      </c>
      <c r="BU341" s="268"/>
      <c r="BV341" s="263">
        <f t="shared" si="6917"/>
        <v>0</v>
      </c>
      <c r="BW341" s="268"/>
      <c r="BX341" s="263">
        <f t="shared" si="6918"/>
        <v>0</v>
      </c>
      <c r="BY341" s="268"/>
      <c r="BZ341" s="263">
        <f t="shared" si="6919"/>
        <v>0</v>
      </c>
      <c r="CA341" s="505">
        <f t="shared" si="6532"/>
        <v>1</v>
      </c>
      <c r="CB341" s="504">
        <f t="shared" si="6533"/>
        <v>6915.24</v>
      </c>
      <c r="CC341" s="171">
        <f t="shared" si="6556"/>
        <v>0</v>
      </c>
    </row>
    <row r="342" spans="1:81" ht="39.6">
      <c r="A342" s="279" t="s">
        <v>1202</v>
      </c>
      <c r="B342" s="280" t="s">
        <v>162</v>
      </c>
      <c r="C342" s="432"/>
      <c r="D342" s="433">
        <v>86901</v>
      </c>
      <c r="E342" s="286" t="s">
        <v>427</v>
      </c>
      <c r="F342" s="442" t="s">
        <v>139</v>
      </c>
      <c r="G342" s="313">
        <v>169</v>
      </c>
      <c r="H342" s="318">
        <v>90.36</v>
      </c>
      <c r="I342" s="284">
        <v>15270.84</v>
      </c>
      <c r="J342" s="275">
        <f t="shared" si="6892"/>
        <v>1.9623883210177274E-4</v>
      </c>
      <c r="K342" s="262"/>
      <c r="L342" s="263">
        <f t="shared" si="6893"/>
        <v>0</v>
      </c>
      <c r="M342" s="262"/>
      <c r="N342" s="263">
        <f t="shared" si="6893"/>
        <v>0</v>
      </c>
      <c r="O342" s="262"/>
      <c r="P342" s="263">
        <f t="shared" si="6893"/>
        <v>0</v>
      </c>
      <c r="Q342" s="262"/>
      <c r="R342" s="263">
        <f t="shared" si="6893"/>
        <v>0</v>
      </c>
      <c r="S342" s="262"/>
      <c r="T342" s="263">
        <f t="shared" si="6893"/>
        <v>0</v>
      </c>
      <c r="U342" s="262"/>
      <c r="V342" s="263">
        <f t="shared" si="6893"/>
        <v>0</v>
      </c>
      <c r="W342" s="264"/>
      <c r="X342" s="263">
        <f t="shared" si="6893"/>
        <v>0</v>
      </c>
      <c r="Y342" s="264"/>
      <c r="Z342" s="263">
        <f t="shared" si="6893"/>
        <v>0</v>
      </c>
      <c r="AA342" s="265"/>
      <c r="AB342" s="263">
        <f t="shared" si="6894"/>
        <v>0</v>
      </c>
      <c r="AC342" s="265"/>
      <c r="AD342" s="263">
        <f t="shared" si="6895"/>
        <v>0</v>
      </c>
      <c r="AE342" s="265"/>
      <c r="AF342" s="263">
        <f t="shared" si="6896"/>
        <v>0</v>
      </c>
      <c r="AG342" s="266"/>
      <c r="AH342" s="263">
        <f t="shared" si="6897"/>
        <v>0</v>
      </c>
      <c r="AI342" s="265"/>
      <c r="AJ342" s="263">
        <f t="shared" si="6898"/>
        <v>0</v>
      </c>
      <c r="AK342" s="265"/>
      <c r="AL342" s="263">
        <f t="shared" si="6899"/>
        <v>0</v>
      </c>
      <c r="AM342" s="265"/>
      <c r="AN342" s="263">
        <f t="shared" si="6900"/>
        <v>0</v>
      </c>
      <c r="AO342" s="265"/>
      <c r="AP342" s="263">
        <f t="shared" si="6901"/>
        <v>0</v>
      </c>
      <c r="AQ342" s="265"/>
      <c r="AR342" s="263">
        <f t="shared" si="6902"/>
        <v>0</v>
      </c>
      <c r="AS342" s="265"/>
      <c r="AT342" s="263">
        <f t="shared" si="6903"/>
        <v>0</v>
      </c>
      <c r="AU342" s="265"/>
      <c r="AV342" s="263">
        <f t="shared" si="6904"/>
        <v>0</v>
      </c>
      <c r="AW342" s="265"/>
      <c r="AX342" s="263">
        <f t="shared" si="6905"/>
        <v>0</v>
      </c>
      <c r="AY342" s="265"/>
      <c r="AZ342" s="263">
        <f t="shared" si="6906"/>
        <v>0</v>
      </c>
      <c r="BA342" s="265"/>
      <c r="BB342" s="263">
        <f t="shared" si="6907"/>
        <v>0</v>
      </c>
      <c r="BC342" s="265"/>
      <c r="BD342" s="263">
        <f t="shared" si="6908"/>
        <v>0</v>
      </c>
      <c r="BE342" s="264">
        <v>0.5</v>
      </c>
      <c r="BF342" s="263">
        <f t="shared" si="6909"/>
        <v>7635.42</v>
      </c>
      <c r="BG342" s="383">
        <v>0.2</v>
      </c>
      <c r="BH342" s="263">
        <f t="shared" si="6910"/>
        <v>3054.17</v>
      </c>
      <c r="BI342" s="264">
        <v>0.05</v>
      </c>
      <c r="BJ342" s="263">
        <f t="shared" si="6911"/>
        <v>763.54</v>
      </c>
      <c r="BK342" s="267"/>
      <c r="BL342" s="263">
        <f t="shared" si="6912"/>
        <v>0</v>
      </c>
      <c r="BM342" s="267"/>
      <c r="BN342" s="263">
        <f t="shared" si="6913"/>
        <v>0</v>
      </c>
      <c r="BO342" s="267"/>
      <c r="BP342" s="263">
        <f t="shared" si="6914"/>
        <v>0</v>
      </c>
      <c r="BQ342" s="268">
        <v>0.15</v>
      </c>
      <c r="BR342" s="263">
        <f t="shared" si="6915"/>
        <v>2290.63</v>
      </c>
      <c r="BS342" s="268">
        <v>0.1</v>
      </c>
      <c r="BT342" s="263">
        <f t="shared" si="6916"/>
        <v>1527.08</v>
      </c>
      <c r="BU342" s="268"/>
      <c r="BV342" s="263">
        <f t="shared" si="6917"/>
        <v>0</v>
      </c>
      <c r="BW342" s="268"/>
      <c r="BX342" s="263">
        <f t="shared" si="6918"/>
        <v>0</v>
      </c>
      <c r="BY342" s="268"/>
      <c r="BZ342" s="263">
        <f t="shared" si="6919"/>
        <v>0</v>
      </c>
      <c r="CA342" s="505">
        <f t="shared" si="6532"/>
        <v>1</v>
      </c>
      <c r="CB342" s="504">
        <f t="shared" si="6533"/>
        <v>15270.84</v>
      </c>
      <c r="CC342" s="171">
        <f t="shared" si="6556"/>
        <v>0</v>
      </c>
    </row>
    <row r="343" spans="1:81" ht="39.6">
      <c r="A343" s="279" t="s">
        <v>1203</v>
      </c>
      <c r="B343" s="280" t="s">
        <v>145</v>
      </c>
      <c r="C343" s="432"/>
      <c r="D343" s="433" t="s">
        <v>965</v>
      </c>
      <c r="E343" s="286" t="s">
        <v>675</v>
      </c>
      <c r="F343" s="442" t="s">
        <v>139</v>
      </c>
      <c r="G343" s="313">
        <v>33</v>
      </c>
      <c r="H343" s="443">
        <v>724.99</v>
      </c>
      <c r="I343" s="284">
        <v>23924.67</v>
      </c>
      <c r="J343" s="275">
        <f t="shared" si="6892"/>
        <v>3.0744538605736939E-4</v>
      </c>
      <c r="K343" s="262"/>
      <c r="L343" s="263">
        <f t="shared" si="6893"/>
        <v>0</v>
      </c>
      <c r="M343" s="262"/>
      <c r="N343" s="263">
        <f t="shared" si="6893"/>
        <v>0</v>
      </c>
      <c r="O343" s="262"/>
      <c r="P343" s="263">
        <f t="shared" si="6893"/>
        <v>0</v>
      </c>
      <c r="Q343" s="262"/>
      <c r="R343" s="263">
        <f t="shared" si="6893"/>
        <v>0</v>
      </c>
      <c r="S343" s="262"/>
      <c r="T343" s="263">
        <f t="shared" si="6893"/>
        <v>0</v>
      </c>
      <c r="U343" s="262"/>
      <c r="V343" s="263">
        <f t="shared" si="6893"/>
        <v>0</v>
      </c>
      <c r="W343" s="264"/>
      <c r="X343" s="263">
        <f t="shared" si="6893"/>
        <v>0</v>
      </c>
      <c r="Y343" s="264"/>
      <c r="Z343" s="263">
        <f t="shared" si="6893"/>
        <v>0</v>
      </c>
      <c r="AA343" s="265"/>
      <c r="AB343" s="263">
        <f t="shared" si="6894"/>
        <v>0</v>
      </c>
      <c r="AC343" s="265"/>
      <c r="AD343" s="263">
        <f t="shared" si="6895"/>
        <v>0</v>
      </c>
      <c r="AE343" s="265"/>
      <c r="AF343" s="263">
        <f t="shared" si="6896"/>
        <v>0</v>
      </c>
      <c r="AG343" s="266"/>
      <c r="AH343" s="263">
        <f t="shared" si="6897"/>
        <v>0</v>
      </c>
      <c r="AI343" s="265"/>
      <c r="AJ343" s="263">
        <f t="shared" si="6898"/>
        <v>0</v>
      </c>
      <c r="AK343" s="265"/>
      <c r="AL343" s="263">
        <f t="shared" si="6899"/>
        <v>0</v>
      </c>
      <c r="AM343" s="265"/>
      <c r="AN343" s="263">
        <f t="shared" si="6900"/>
        <v>0</v>
      </c>
      <c r="AO343" s="265"/>
      <c r="AP343" s="263">
        <f t="shared" si="6901"/>
        <v>0</v>
      </c>
      <c r="AQ343" s="265"/>
      <c r="AR343" s="263">
        <f t="shared" si="6902"/>
        <v>0</v>
      </c>
      <c r="AS343" s="265"/>
      <c r="AT343" s="263">
        <f t="shared" si="6903"/>
        <v>0</v>
      </c>
      <c r="AU343" s="265"/>
      <c r="AV343" s="263">
        <f t="shared" si="6904"/>
        <v>0</v>
      </c>
      <c r="AW343" s="265"/>
      <c r="AX343" s="263">
        <f t="shared" si="6905"/>
        <v>0</v>
      </c>
      <c r="AY343" s="265"/>
      <c r="AZ343" s="263">
        <f t="shared" si="6906"/>
        <v>0</v>
      </c>
      <c r="BA343" s="265"/>
      <c r="BB343" s="263">
        <f t="shared" si="6907"/>
        <v>0</v>
      </c>
      <c r="BC343" s="265"/>
      <c r="BD343" s="263">
        <f t="shared" si="6908"/>
        <v>0</v>
      </c>
      <c r="BE343" s="264">
        <v>0.5</v>
      </c>
      <c r="BF343" s="263">
        <f t="shared" si="6909"/>
        <v>11962.34</v>
      </c>
      <c r="BG343" s="383">
        <v>0.2</v>
      </c>
      <c r="BH343" s="263">
        <f t="shared" si="6910"/>
        <v>4784.93</v>
      </c>
      <c r="BI343" s="264">
        <v>0.05</v>
      </c>
      <c r="BJ343" s="263">
        <f t="shared" si="6911"/>
        <v>1196.23</v>
      </c>
      <c r="BK343" s="267"/>
      <c r="BL343" s="263">
        <f t="shared" si="6912"/>
        <v>0</v>
      </c>
      <c r="BM343" s="267"/>
      <c r="BN343" s="263">
        <f t="shared" si="6913"/>
        <v>0</v>
      </c>
      <c r="BO343" s="267"/>
      <c r="BP343" s="263">
        <f t="shared" si="6914"/>
        <v>0</v>
      </c>
      <c r="BQ343" s="268">
        <v>0.15</v>
      </c>
      <c r="BR343" s="263">
        <f t="shared" si="6915"/>
        <v>3588.7</v>
      </c>
      <c r="BS343" s="268">
        <v>0.1</v>
      </c>
      <c r="BT343" s="263">
        <f t="shared" si="6916"/>
        <v>2392.4699999999998</v>
      </c>
      <c r="BU343" s="268"/>
      <c r="BV343" s="263">
        <f t="shared" si="6917"/>
        <v>0</v>
      </c>
      <c r="BW343" s="268"/>
      <c r="BX343" s="263">
        <f t="shared" si="6918"/>
        <v>0</v>
      </c>
      <c r="BY343" s="268"/>
      <c r="BZ343" s="263">
        <f t="shared" si="6919"/>
        <v>0</v>
      </c>
      <c r="CA343" s="505">
        <f t="shared" si="6532"/>
        <v>1</v>
      </c>
      <c r="CB343" s="504">
        <f t="shared" si="6533"/>
        <v>23924.67</v>
      </c>
      <c r="CC343" s="171">
        <f t="shared" si="6556"/>
        <v>0</v>
      </c>
    </row>
    <row r="344" spans="1:81" ht="79.2">
      <c r="A344" s="279" t="s">
        <v>1204</v>
      </c>
      <c r="B344" s="280" t="s">
        <v>145</v>
      </c>
      <c r="C344" s="432"/>
      <c r="D344" s="433" t="s">
        <v>974</v>
      </c>
      <c r="E344" s="456" t="s">
        <v>972</v>
      </c>
      <c r="F344" s="442" t="s">
        <v>139</v>
      </c>
      <c r="G344" s="313">
        <v>96</v>
      </c>
      <c r="H344" s="318">
        <v>287.28000000000003</v>
      </c>
      <c r="I344" s="284">
        <v>27578.880000000001</v>
      </c>
      <c r="J344" s="275">
        <f t="shared" si="6892"/>
        <v>3.5440402766808761E-4</v>
      </c>
      <c r="K344" s="262"/>
      <c r="L344" s="263">
        <f t="shared" si="6893"/>
        <v>0</v>
      </c>
      <c r="M344" s="262"/>
      <c r="N344" s="263">
        <f t="shared" si="6893"/>
        <v>0</v>
      </c>
      <c r="O344" s="262"/>
      <c r="P344" s="263">
        <f t="shared" si="6893"/>
        <v>0</v>
      </c>
      <c r="Q344" s="262"/>
      <c r="R344" s="263">
        <f t="shared" si="6893"/>
        <v>0</v>
      </c>
      <c r="S344" s="262"/>
      <c r="T344" s="263">
        <f t="shared" si="6893"/>
        <v>0</v>
      </c>
      <c r="U344" s="262"/>
      <c r="V344" s="263">
        <f t="shared" si="6893"/>
        <v>0</v>
      </c>
      <c r="W344" s="264"/>
      <c r="X344" s="263">
        <f t="shared" si="6893"/>
        <v>0</v>
      </c>
      <c r="Y344" s="264"/>
      <c r="Z344" s="263">
        <f t="shared" si="6893"/>
        <v>0</v>
      </c>
      <c r="AA344" s="265"/>
      <c r="AB344" s="263">
        <f t="shared" si="6894"/>
        <v>0</v>
      </c>
      <c r="AC344" s="265"/>
      <c r="AD344" s="263">
        <f t="shared" si="6895"/>
        <v>0</v>
      </c>
      <c r="AE344" s="265"/>
      <c r="AF344" s="263">
        <f t="shared" si="6896"/>
        <v>0</v>
      </c>
      <c r="AG344" s="266"/>
      <c r="AH344" s="263">
        <f t="shared" si="6897"/>
        <v>0</v>
      </c>
      <c r="AI344" s="265"/>
      <c r="AJ344" s="263">
        <f t="shared" si="6898"/>
        <v>0</v>
      </c>
      <c r="AK344" s="265"/>
      <c r="AL344" s="263">
        <f t="shared" si="6899"/>
        <v>0</v>
      </c>
      <c r="AM344" s="265"/>
      <c r="AN344" s="263">
        <f t="shared" si="6900"/>
        <v>0</v>
      </c>
      <c r="AO344" s="265"/>
      <c r="AP344" s="263">
        <f t="shared" si="6901"/>
        <v>0</v>
      </c>
      <c r="AQ344" s="265"/>
      <c r="AR344" s="263">
        <f t="shared" si="6902"/>
        <v>0</v>
      </c>
      <c r="AS344" s="265"/>
      <c r="AT344" s="263">
        <f t="shared" si="6903"/>
        <v>0</v>
      </c>
      <c r="AU344" s="265"/>
      <c r="AV344" s="263">
        <f t="shared" si="6904"/>
        <v>0</v>
      </c>
      <c r="AW344" s="265"/>
      <c r="AX344" s="263">
        <f t="shared" si="6905"/>
        <v>0</v>
      </c>
      <c r="AY344" s="265"/>
      <c r="AZ344" s="263">
        <f t="shared" si="6906"/>
        <v>0</v>
      </c>
      <c r="BA344" s="265"/>
      <c r="BB344" s="263">
        <f t="shared" si="6907"/>
        <v>0</v>
      </c>
      <c r="BC344" s="265"/>
      <c r="BD344" s="263">
        <f t="shared" si="6908"/>
        <v>0</v>
      </c>
      <c r="BE344" s="264">
        <v>0.5</v>
      </c>
      <c r="BF344" s="263">
        <f t="shared" si="6909"/>
        <v>13789.44</v>
      </c>
      <c r="BG344" s="383">
        <v>0.2</v>
      </c>
      <c r="BH344" s="263">
        <f t="shared" si="6910"/>
        <v>5515.78</v>
      </c>
      <c r="BI344" s="264">
        <v>0.05</v>
      </c>
      <c r="BJ344" s="263">
        <f t="shared" si="6911"/>
        <v>1378.94</v>
      </c>
      <c r="BK344" s="267"/>
      <c r="BL344" s="263">
        <f t="shared" si="6912"/>
        <v>0</v>
      </c>
      <c r="BM344" s="267"/>
      <c r="BN344" s="263">
        <f t="shared" si="6913"/>
        <v>0</v>
      </c>
      <c r="BO344" s="267"/>
      <c r="BP344" s="263">
        <f t="shared" si="6914"/>
        <v>0</v>
      </c>
      <c r="BQ344" s="268">
        <v>0.15</v>
      </c>
      <c r="BR344" s="263">
        <f t="shared" si="6915"/>
        <v>4136.83</v>
      </c>
      <c r="BS344" s="268">
        <v>0.1</v>
      </c>
      <c r="BT344" s="263">
        <f t="shared" si="6916"/>
        <v>2757.89</v>
      </c>
      <c r="BU344" s="268"/>
      <c r="BV344" s="263">
        <f t="shared" si="6917"/>
        <v>0</v>
      </c>
      <c r="BW344" s="268"/>
      <c r="BX344" s="263">
        <f t="shared" si="6918"/>
        <v>0</v>
      </c>
      <c r="BY344" s="268"/>
      <c r="BZ344" s="263">
        <f t="shared" si="6919"/>
        <v>0</v>
      </c>
      <c r="CA344" s="505">
        <f t="shared" si="6532"/>
        <v>1</v>
      </c>
      <c r="CB344" s="504">
        <f t="shared" si="6533"/>
        <v>27578.879999999997</v>
      </c>
      <c r="CC344" s="171">
        <f t="shared" si="6556"/>
        <v>0</v>
      </c>
    </row>
    <row r="345" spans="1:81" ht="26.4">
      <c r="A345" s="279" t="s">
        <v>1205</v>
      </c>
      <c r="B345" s="280" t="s">
        <v>145</v>
      </c>
      <c r="C345" s="281"/>
      <c r="D345" s="279" t="s">
        <v>966</v>
      </c>
      <c r="E345" s="286" t="s">
        <v>980</v>
      </c>
      <c r="F345" s="442" t="s">
        <v>139</v>
      </c>
      <c r="G345" s="313">
        <v>22</v>
      </c>
      <c r="H345" s="318">
        <v>1733.61</v>
      </c>
      <c r="I345" s="284">
        <v>38139.42</v>
      </c>
      <c r="J345" s="275">
        <f t="shared" si="6892"/>
        <v>4.9011287118711172E-4</v>
      </c>
      <c r="K345" s="262"/>
      <c r="L345" s="263">
        <f t="shared" si="6893"/>
        <v>0</v>
      </c>
      <c r="M345" s="262"/>
      <c r="N345" s="263">
        <f t="shared" si="6893"/>
        <v>0</v>
      </c>
      <c r="O345" s="262"/>
      <c r="P345" s="263">
        <f t="shared" si="6893"/>
        <v>0</v>
      </c>
      <c r="Q345" s="262"/>
      <c r="R345" s="263">
        <f t="shared" si="6893"/>
        <v>0</v>
      </c>
      <c r="S345" s="262"/>
      <c r="T345" s="263">
        <f t="shared" si="6893"/>
        <v>0</v>
      </c>
      <c r="U345" s="262"/>
      <c r="V345" s="263">
        <f t="shared" si="6893"/>
        <v>0</v>
      </c>
      <c r="W345" s="264"/>
      <c r="X345" s="263">
        <f t="shared" si="6893"/>
        <v>0</v>
      </c>
      <c r="Y345" s="264"/>
      <c r="Z345" s="263">
        <f t="shared" si="6893"/>
        <v>0</v>
      </c>
      <c r="AA345" s="265"/>
      <c r="AB345" s="263">
        <f t="shared" si="6894"/>
        <v>0</v>
      </c>
      <c r="AC345" s="265"/>
      <c r="AD345" s="263">
        <f t="shared" si="6895"/>
        <v>0</v>
      </c>
      <c r="AE345" s="265"/>
      <c r="AF345" s="263">
        <f t="shared" si="6896"/>
        <v>0</v>
      </c>
      <c r="AG345" s="266"/>
      <c r="AH345" s="263">
        <f t="shared" si="6897"/>
        <v>0</v>
      </c>
      <c r="AI345" s="265"/>
      <c r="AJ345" s="263">
        <f t="shared" si="6898"/>
        <v>0</v>
      </c>
      <c r="AK345" s="265"/>
      <c r="AL345" s="263">
        <f t="shared" si="6899"/>
        <v>0</v>
      </c>
      <c r="AM345" s="265"/>
      <c r="AN345" s="263">
        <f t="shared" si="6900"/>
        <v>0</v>
      </c>
      <c r="AO345" s="265"/>
      <c r="AP345" s="263">
        <f t="shared" si="6901"/>
        <v>0</v>
      </c>
      <c r="AQ345" s="265"/>
      <c r="AR345" s="263">
        <f t="shared" si="6902"/>
        <v>0</v>
      </c>
      <c r="AS345" s="265"/>
      <c r="AT345" s="263">
        <f t="shared" si="6903"/>
        <v>0</v>
      </c>
      <c r="AU345" s="265"/>
      <c r="AV345" s="263">
        <f t="shared" si="6904"/>
        <v>0</v>
      </c>
      <c r="AW345" s="265"/>
      <c r="AX345" s="263">
        <f t="shared" si="6905"/>
        <v>0</v>
      </c>
      <c r="AY345" s="265"/>
      <c r="AZ345" s="263">
        <f t="shared" si="6906"/>
        <v>0</v>
      </c>
      <c r="BA345" s="265"/>
      <c r="BB345" s="263">
        <f t="shared" si="6907"/>
        <v>0</v>
      </c>
      <c r="BC345" s="265"/>
      <c r="BD345" s="263">
        <f t="shared" si="6908"/>
        <v>0</v>
      </c>
      <c r="BE345" s="264">
        <v>0.5</v>
      </c>
      <c r="BF345" s="263">
        <f t="shared" si="6909"/>
        <v>19069.71</v>
      </c>
      <c r="BG345" s="383">
        <v>0.2</v>
      </c>
      <c r="BH345" s="263">
        <f t="shared" si="6910"/>
        <v>7627.88</v>
      </c>
      <c r="BI345" s="264">
        <v>0.05</v>
      </c>
      <c r="BJ345" s="263">
        <f t="shared" si="6911"/>
        <v>1906.97</v>
      </c>
      <c r="BK345" s="267"/>
      <c r="BL345" s="263">
        <f t="shared" si="6912"/>
        <v>0</v>
      </c>
      <c r="BM345" s="267"/>
      <c r="BN345" s="263">
        <f t="shared" si="6913"/>
        <v>0</v>
      </c>
      <c r="BO345" s="267"/>
      <c r="BP345" s="263">
        <f t="shared" si="6914"/>
        <v>0</v>
      </c>
      <c r="BQ345" s="268">
        <v>0.15</v>
      </c>
      <c r="BR345" s="263">
        <f t="shared" si="6915"/>
        <v>5720.91</v>
      </c>
      <c r="BS345" s="268">
        <v>0.1</v>
      </c>
      <c r="BT345" s="263">
        <f t="shared" si="6916"/>
        <v>3813.94</v>
      </c>
      <c r="BU345" s="268"/>
      <c r="BV345" s="263">
        <f t="shared" si="6917"/>
        <v>0</v>
      </c>
      <c r="BW345" s="268"/>
      <c r="BX345" s="263">
        <f t="shared" si="6918"/>
        <v>0</v>
      </c>
      <c r="BY345" s="268"/>
      <c r="BZ345" s="263">
        <f t="shared" si="6919"/>
        <v>0</v>
      </c>
      <c r="CA345" s="505">
        <f t="shared" si="6532"/>
        <v>1</v>
      </c>
      <c r="CB345" s="504">
        <f t="shared" si="6533"/>
        <v>38139.410000000003</v>
      </c>
      <c r="CC345" s="171">
        <f t="shared" si="6556"/>
        <v>9.9999999947613105E-3</v>
      </c>
    </row>
    <row r="346" spans="1:81" s="118" customFormat="1" ht="17.25" customHeight="1">
      <c r="A346" s="279" t="s">
        <v>1206</v>
      </c>
      <c r="B346" s="280" t="s">
        <v>145</v>
      </c>
      <c r="C346" s="281"/>
      <c r="D346" s="279" t="s">
        <v>967</v>
      </c>
      <c r="E346" s="286" t="s">
        <v>971</v>
      </c>
      <c r="F346" s="442" t="s">
        <v>139</v>
      </c>
      <c r="G346" s="313">
        <v>62</v>
      </c>
      <c r="H346" s="318">
        <v>1190.3800000000001</v>
      </c>
      <c r="I346" s="284">
        <v>73803.56</v>
      </c>
      <c r="J346" s="275">
        <f t="shared" si="6892"/>
        <v>9.4841701041678854E-4</v>
      </c>
      <c r="K346" s="262"/>
      <c r="L346" s="263">
        <f t="shared" si="6893"/>
        <v>0</v>
      </c>
      <c r="M346" s="262"/>
      <c r="N346" s="263">
        <f t="shared" si="6893"/>
        <v>0</v>
      </c>
      <c r="O346" s="262"/>
      <c r="P346" s="263">
        <f t="shared" si="6893"/>
        <v>0</v>
      </c>
      <c r="Q346" s="262"/>
      <c r="R346" s="263">
        <f t="shared" si="6893"/>
        <v>0</v>
      </c>
      <c r="S346" s="262"/>
      <c r="T346" s="263">
        <f t="shared" si="6893"/>
        <v>0</v>
      </c>
      <c r="U346" s="262"/>
      <c r="V346" s="263">
        <f t="shared" si="6893"/>
        <v>0</v>
      </c>
      <c r="W346" s="264"/>
      <c r="X346" s="263">
        <f t="shared" si="6893"/>
        <v>0</v>
      </c>
      <c r="Y346" s="264"/>
      <c r="Z346" s="263">
        <f t="shared" si="6893"/>
        <v>0</v>
      </c>
      <c r="AA346" s="265"/>
      <c r="AB346" s="263">
        <f t="shared" si="6894"/>
        <v>0</v>
      </c>
      <c r="AC346" s="265"/>
      <c r="AD346" s="263">
        <f t="shared" si="6895"/>
        <v>0</v>
      </c>
      <c r="AE346" s="265"/>
      <c r="AF346" s="263">
        <f t="shared" si="6896"/>
        <v>0</v>
      </c>
      <c r="AG346" s="266"/>
      <c r="AH346" s="263">
        <f t="shared" si="6897"/>
        <v>0</v>
      </c>
      <c r="AI346" s="265"/>
      <c r="AJ346" s="263">
        <f t="shared" si="6898"/>
        <v>0</v>
      </c>
      <c r="AK346" s="265"/>
      <c r="AL346" s="263">
        <f t="shared" si="6899"/>
        <v>0</v>
      </c>
      <c r="AM346" s="265"/>
      <c r="AN346" s="263">
        <f t="shared" si="6900"/>
        <v>0</v>
      </c>
      <c r="AO346" s="265"/>
      <c r="AP346" s="263">
        <f t="shared" si="6901"/>
        <v>0</v>
      </c>
      <c r="AQ346" s="265"/>
      <c r="AR346" s="263">
        <f t="shared" si="6902"/>
        <v>0</v>
      </c>
      <c r="AS346" s="265"/>
      <c r="AT346" s="263">
        <f t="shared" si="6903"/>
        <v>0</v>
      </c>
      <c r="AU346" s="265"/>
      <c r="AV346" s="263">
        <f t="shared" si="6904"/>
        <v>0</v>
      </c>
      <c r="AW346" s="265"/>
      <c r="AX346" s="263">
        <f t="shared" si="6905"/>
        <v>0</v>
      </c>
      <c r="AY346" s="265"/>
      <c r="AZ346" s="263">
        <f t="shared" si="6906"/>
        <v>0</v>
      </c>
      <c r="BA346" s="265"/>
      <c r="BB346" s="263">
        <f t="shared" si="6907"/>
        <v>0</v>
      </c>
      <c r="BC346" s="265"/>
      <c r="BD346" s="263">
        <f t="shared" si="6908"/>
        <v>0</v>
      </c>
      <c r="BE346" s="264">
        <v>0.5</v>
      </c>
      <c r="BF346" s="263">
        <f t="shared" si="6909"/>
        <v>36901.78</v>
      </c>
      <c r="BG346" s="383">
        <v>0.2</v>
      </c>
      <c r="BH346" s="263">
        <f t="shared" si="6910"/>
        <v>14760.71</v>
      </c>
      <c r="BI346" s="264">
        <v>0.05</v>
      </c>
      <c r="BJ346" s="263">
        <f t="shared" si="6911"/>
        <v>3690.18</v>
      </c>
      <c r="BK346" s="267"/>
      <c r="BL346" s="263">
        <f t="shared" si="6912"/>
        <v>0</v>
      </c>
      <c r="BM346" s="267"/>
      <c r="BN346" s="263">
        <f t="shared" si="6913"/>
        <v>0</v>
      </c>
      <c r="BO346" s="267"/>
      <c r="BP346" s="263">
        <f t="shared" si="6914"/>
        <v>0</v>
      </c>
      <c r="BQ346" s="268">
        <v>0.15</v>
      </c>
      <c r="BR346" s="263">
        <f t="shared" si="6915"/>
        <v>11070.53</v>
      </c>
      <c r="BS346" s="268">
        <v>0.1</v>
      </c>
      <c r="BT346" s="263">
        <f t="shared" si="6916"/>
        <v>7380.36</v>
      </c>
      <c r="BU346" s="268"/>
      <c r="BV346" s="263">
        <f t="shared" si="6917"/>
        <v>0</v>
      </c>
      <c r="BW346" s="268"/>
      <c r="BX346" s="263">
        <f t="shared" si="6918"/>
        <v>0</v>
      </c>
      <c r="BY346" s="268"/>
      <c r="BZ346" s="263">
        <f t="shared" si="6919"/>
        <v>0</v>
      </c>
      <c r="CA346" s="505">
        <f t="shared" si="6532"/>
        <v>1</v>
      </c>
      <c r="CB346" s="504">
        <f t="shared" si="6533"/>
        <v>73803.56</v>
      </c>
      <c r="CC346" s="171">
        <f t="shared" si="6556"/>
        <v>0</v>
      </c>
    </row>
    <row r="347" spans="1:81" s="118" customFormat="1" ht="13.2">
      <c r="A347" s="279" t="s">
        <v>1207</v>
      </c>
      <c r="B347" s="280" t="s">
        <v>145</v>
      </c>
      <c r="C347" s="281"/>
      <c r="D347" s="279" t="s">
        <v>970</v>
      </c>
      <c r="E347" s="286" t="s">
        <v>969</v>
      </c>
      <c r="F347" s="442" t="s">
        <v>139</v>
      </c>
      <c r="G347" s="313">
        <v>12</v>
      </c>
      <c r="H347" s="313">
        <v>487.48999999999995</v>
      </c>
      <c r="I347" s="284">
        <v>5849.88</v>
      </c>
      <c r="J347" s="275">
        <f t="shared" si="6892"/>
        <v>7.5174228734995485E-5</v>
      </c>
      <c r="K347" s="262"/>
      <c r="L347" s="263">
        <f t="shared" si="6893"/>
        <v>0</v>
      </c>
      <c r="M347" s="262"/>
      <c r="N347" s="263">
        <f t="shared" si="6893"/>
        <v>0</v>
      </c>
      <c r="O347" s="262"/>
      <c r="P347" s="263">
        <f t="shared" si="6893"/>
        <v>0</v>
      </c>
      <c r="Q347" s="262"/>
      <c r="R347" s="263">
        <f t="shared" si="6893"/>
        <v>0</v>
      </c>
      <c r="S347" s="262"/>
      <c r="T347" s="263">
        <f t="shared" si="6893"/>
        <v>0</v>
      </c>
      <c r="U347" s="262"/>
      <c r="V347" s="263">
        <f t="shared" si="6893"/>
        <v>0</v>
      </c>
      <c r="W347" s="264"/>
      <c r="X347" s="263">
        <f t="shared" si="6893"/>
        <v>0</v>
      </c>
      <c r="Y347" s="264"/>
      <c r="Z347" s="263">
        <f t="shared" si="6893"/>
        <v>0</v>
      </c>
      <c r="AA347" s="265"/>
      <c r="AB347" s="263">
        <f t="shared" si="6894"/>
        <v>0</v>
      </c>
      <c r="AC347" s="265"/>
      <c r="AD347" s="263">
        <f t="shared" si="6895"/>
        <v>0</v>
      </c>
      <c r="AE347" s="265"/>
      <c r="AF347" s="263">
        <f t="shared" si="6896"/>
        <v>0</v>
      </c>
      <c r="AG347" s="266"/>
      <c r="AH347" s="263">
        <f t="shared" si="6897"/>
        <v>0</v>
      </c>
      <c r="AI347" s="265"/>
      <c r="AJ347" s="263">
        <f t="shared" si="6898"/>
        <v>0</v>
      </c>
      <c r="AK347" s="265"/>
      <c r="AL347" s="263">
        <f t="shared" si="6899"/>
        <v>0</v>
      </c>
      <c r="AM347" s="265"/>
      <c r="AN347" s="263">
        <f t="shared" si="6900"/>
        <v>0</v>
      </c>
      <c r="AO347" s="265"/>
      <c r="AP347" s="263">
        <f t="shared" si="6901"/>
        <v>0</v>
      </c>
      <c r="AQ347" s="265"/>
      <c r="AR347" s="263">
        <f t="shared" si="6902"/>
        <v>0</v>
      </c>
      <c r="AS347" s="265"/>
      <c r="AT347" s="263">
        <f t="shared" si="6903"/>
        <v>0</v>
      </c>
      <c r="AU347" s="265"/>
      <c r="AV347" s="263">
        <f t="shared" si="6904"/>
        <v>0</v>
      </c>
      <c r="AW347" s="265"/>
      <c r="AX347" s="263">
        <f t="shared" si="6905"/>
        <v>0</v>
      </c>
      <c r="AY347" s="265"/>
      <c r="AZ347" s="263">
        <f t="shared" si="6906"/>
        <v>0</v>
      </c>
      <c r="BA347" s="265"/>
      <c r="BB347" s="263">
        <f t="shared" si="6907"/>
        <v>0</v>
      </c>
      <c r="BC347" s="265"/>
      <c r="BD347" s="263">
        <f t="shared" si="6908"/>
        <v>0</v>
      </c>
      <c r="BE347" s="264">
        <v>0.5</v>
      </c>
      <c r="BF347" s="263">
        <f t="shared" si="6909"/>
        <v>2924.94</v>
      </c>
      <c r="BG347" s="383">
        <v>0.2</v>
      </c>
      <c r="BH347" s="263">
        <f t="shared" si="6910"/>
        <v>1169.98</v>
      </c>
      <c r="BI347" s="264">
        <v>0.05</v>
      </c>
      <c r="BJ347" s="263">
        <f t="shared" si="6911"/>
        <v>292.49</v>
      </c>
      <c r="BK347" s="267"/>
      <c r="BL347" s="263">
        <f t="shared" si="6912"/>
        <v>0</v>
      </c>
      <c r="BM347" s="267"/>
      <c r="BN347" s="263">
        <f t="shared" si="6913"/>
        <v>0</v>
      </c>
      <c r="BO347" s="267"/>
      <c r="BP347" s="263">
        <f t="shared" si="6914"/>
        <v>0</v>
      </c>
      <c r="BQ347" s="268">
        <v>0.15</v>
      </c>
      <c r="BR347" s="263">
        <f t="shared" si="6915"/>
        <v>877.48</v>
      </c>
      <c r="BS347" s="268">
        <v>0.1</v>
      </c>
      <c r="BT347" s="263">
        <f t="shared" si="6916"/>
        <v>584.99</v>
      </c>
      <c r="BU347" s="268"/>
      <c r="BV347" s="263">
        <f t="shared" si="6917"/>
        <v>0</v>
      </c>
      <c r="BW347" s="268"/>
      <c r="BX347" s="263">
        <f t="shared" si="6918"/>
        <v>0</v>
      </c>
      <c r="BY347" s="268"/>
      <c r="BZ347" s="263">
        <f t="shared" si="6919"/>
        <v>0</v>
      </c>
      <c r="CA347" s="505">
        <f t="shared" si="6532"/>
        <v>1</v>
      </c>
      <c r="CB347" s="504">
        <f t="shared" si="6533"/>
        <v>5849.88</v>
      </c>
      <c r="CC347" s="171">
        <f t="shared" si="6556"/>
        <v>0</v>
      </c>
    </row>
    <row r="348" spans="1:81" s="118" customFormat="1" ht="39.6">
      <c r="A348" s="279" t="s">
        <v>1208</v>
      </c>
      <c r="B348" s="280" t="s">
        <v>162</v>
      </c>
      <c r="C348" s="432"/>
      <c r="D348" s="433">
        <v>86915</v>
      </c>
      <c r="E348" s="286" t="s">
        <v>983</v>
      </c>
      <c r="F348" s="442" t="s">
        <v>139</v>
      </c>
      <c r="G348" s="313">
        <v>202</v>
      </c>
      <c r="H348" s="318">
        <v>60.98</v>
      </c>
      <c r="I348" s="284">
        <v>12317.96</v>
      </c>
      <c r="J348" s="275">
        <f t="shared" si="6892"/>
        <v>1.5829267311270057E-4</v>
      </c>
      <c r="K348" s="262"/>
      <c r="L348" s="263">
        <f t="shared" si="6893"/>
        <v>0</v>
      </c>
      <c r="M348" s="262"/>
      <c r="N348" s="263">
        <f t="shared" si="6893"/>
        <v>0</v>
      </c>
      <c r="O348" s="262"/>
      <c r="P348" s="263">
        <f t="shared" si="6893"/>
        <v>0</v>
      </c>
      <c r="Q348" s="262"/>
      <c r="R348" s="263">
        <f t="shared" si="6893"/>
        <v>0</v>
      </c>
      <c r="S348" s="262"/>
      <c r="T348" s="263">
        <f t="shared" si="6893"/>
        <v>0</v>
      </c>
      <c r="U348" s="262"/>
      <c r="V348" s="263">
        <f t="shared" si="6893"/>
        <v>0</v>
      </c>
      <c r="W348" s="264"/>
      <c r="X348" s="263">
        <f t="shared" si="6893"/>
        <v>0</v>
      </c>
      <c r="Y348" s="264"/>
      <c r="Z348" s="263">
        <f t="shared" si="6893"/>
        <v>0</v>
      </c>
      <c r="AA348" s="265"/>
      <c r="AB348" s="263">
        <f t="shared" si="6894"/>
        <v>0</v>
      </c>
      <c r="AC348" s="265"/>
      <c r="AD348" s="263">
        <f t="shared" si="6895"/>
        <v>0</v>
      </c>
      <c r="AE348" s="265"/>
      <c r="AF348" s="263">
        <f t="shared" si="6896"/>
        <v>0</v>
      </c>
      <c r="AG348" s="266"/>
      <c r="AH348" s="263">
        <f t="shared" si="6897"/>
        <v>0</v>
      </c>
      <c r="AI348" s="265"/>
      <c r="AJ348" s="263">
        <f t="shared" si="6898"/>
        <v>0</v>
      </c>
      <c r="AK348" s="265"/>
      <c r="AL348" s="263">
        <f t="shared" si="6899"/>
        <v>0</v>
      </c>
      <c r="AM348" s="265"/>
      <c r="AN348" s="263">
        <f t="shared" si="6900"/>
        <v>0</v>
      </c>
      <c r="AO348" s="265"/>
      <c r="AP348" s="263">
        <f t="shared" si="6901"/>
        <v>0</v>
      </c>
      <c r="AQ348" s="265"/>
      <c r="AR348" s="263">
        <f t="shared" si="6902"/>
        <v>0</v>
      </c>
      <c r="AS348" s="265"/>
      <c r="AT348" s="263">
        <f t="shared" si="6903"/>
        <v>0</v>
      </c>
      <c r="AU348" s="265"/>
      <c r="AV348" s="263">
        <f t="shared" si="6904"/>
        <v>0</v>
      </c>
      <c r="AW348" s="265"/>
      <c r="AX348" s="263">
        <f t="shared" si="6905"/>
        <v>0</v>
      </c>
      <c r="AY348" s="265"/>
      <c r="AZ348" s="263">
        <f t="shared" si="6906"/>
        <v>0</v>
      </c>
      <c r="BA348" s="265"/>
      <c r="BB348" s="263">
        <f t="shared" si="6907"/>
        <v>0</v>
      </c>
      <c r="BC348" s="265"/>
      <c r="BD348" s="263">
        <f t="shared" si="6908"/>
        <v>0</v>
      </c>
      <c r="BE348" s="264">
        <v>0.5</v>
      </c>
      <c r="BF348" s="263">
        <f t="shared" si="6909"/>
        <v>6158.98</v>
      </c>
      <c r="BG348" s="383">
        <v>0.2</v>
      </c>
      <c r="BH348" s="263">
        <f t="shared" si="6910"/>
        <v>2463.59</v>
      </c>
      <c r="BI348" s="264">
        <v>0.05</v>
      </c>
      <c r="BJ348" s="263">
        <f t="shared" si="6911"/>
        <v>615.9</v>
      </c>
      <c r="BK348" s="267"/>
      <c r="BL348" s="263">
        <f t="shared" si="6912"/>
        <v>0</v>
      </c>
      <c r="BM348" s="267"/>
      <c r="BN348" s="263">
        <f t="shared" si="6913"/>
        <v>0</v>
      </c>
      <c r="BO348" s="267"/>
      <c r="BP348" s="263">
        <f t="shared" si="6914"/>
        <v>0</v>
      </c>
      <c r="BQ348" s="268">
        <v>0.15</v>
      </c>
      <c r="BR348" s="263">
        <f t="shared" si="6915"/>
        <v>1847.69</v>
      </c>
      <c r="BS348" s="268">
        <v>0.1</v>
      </c>
      <c r="BT348" s="263">
        <f t="shared" si="6916"/>
        <v>1231.8</v>
      </c>
      <c r="BU348" s="268"/>
      <c r="BV348" s="263">
        <f t="shared" si="6917"/>
        <v>0</v>
      </c>
      <c r="BW348" s="268"/>
      <c r="BX348" s="263">
        <f t="shared" si="6918"/>
        <v>0</v>
      </c>
      <c r="BY348" s="268"/>
      <c r="BZ348" s="263">
        <f t="shared" si="6919"/>
        <v>0</v>
      </c>
      <c r="CA348" s="505">
        <f t="shared" si="6532"/>
        <v>1</v>
      </c>
      <c r="CB348" s="504">
        <f t="shared" si="6533"/>
        <v>12317.96</v>
      </c>
      <c r="CC348" s="171">
        <f t="shared" si="6556"/>
        <v>0</v>
      </c>
    </row>
    <row r="349" spans="1:81" s="118" customFormat="1" ht="52.8">
      <c r="A349" s="279" t="s">
        <v>1209</v>
      </c>
      <c r="B349" s="280" t="s">
        <v>162</v>
      </c>
      <c r="C349" s="432"/>
      <c r="D349" s="433">
        <v>86910</v>
      </c>
      <c r="E349" s="286" t="s">
        <v>984</v>
      </c>
      <c r="F349" s="442" t="s">
        <v>139</v>
      </c>
      <c r="G349" s="313">
        <v>108</v>
      </c>
      <c r="H349" s="318">
        <v>69.3</v>
      </c>
      <c r="I349" s="284">
        <v>7484.4</v>
      </c>
      <c r="J349" s="275">
        <f t="shared" si="6892"/>
        <v>9.6178724613872445E-5</v>
      </c>
      <c r="K349" s="262"/>
      <c r="L349" s="263">
        <f t="shared" si="6893"/>
        <v>0</v>
      </c>
      <c r="M349" s="262"/>
      <c r="N349" s="263">
        <f t="shared" si="6893"/>
        <v>0</v>
      </c>
      <c r="O349" s="262"/>
      <c r="P349" s="263">
        <f t="shared" si="6893"/>
        <v>0</v>
      </c>
      <c r="Q349" s="262"/>
      <c r="R349" s="263">
        <f t="shared" si="6893"/>
        <v>0</v>
      </c>
      <c r="S349" s="262"/>
      <c r="T349" s="263">
        <f t="shared" si="6893"/>
        <v>0</v>
      </c>
      <c r="U349" s="262"/>
      <c r="V349" s="263">
        <f t="shared" si="6893"/>
        <v>0</v>
      </c>
      <c r="W349" s="264"/>
      <c r="X349" s="263">
        <f t="shared" si="6893"/>
        <v>0</v>
      </c>
      <c r="Y349" s="264"/>
      <c r="Z349" s="263">
        <f t="shared" si="6893"/>
        <v>0</v>
      </c>
      <c r="AA349" s="265"/>
      <c r="AB349" s="263">
        <f t="shared" si="6894"/>
        <v>0</v>
      </c>
      <c r="AC349" s="265"/>
      <c r="AD349" s="263">
        <f t="shared" si="6895"/>
        <v>0</v>
      </c>
      <c r="AE349" s="265"/>
      <c r="AF349" s="263">
        <f t="shared" si="6896"/>
        <v>0</v>
      </c>
      <c r="AG349" s="266"/>
      <c r="AH349" s="263">
        <f t="shared" si="6897"/>
        <v>0</v>
      </c>
      <c r="AI349" s="265"/>
      <c r="AJ349" s="263">
        <f t="shared" si="6898"/>
        <v>0</v>
      </c>
      <c r="AK349" s="265"/>
      <c r="AL349" s="263">
        <f t="shared" si="6899"/>
        <v>0</v>
      </c>
      <c r="AM349" s="265"/>
      <c r="AN349" s="263">
        <f t="shared" si="6900"/>
        <v>0</v>
      </c>
      <c r="AO349" s="265"/>
      <c r="AP349" s="263">
        <f t="shared" si="6901"/>
        <v>0</v>
      </c>
      <c r="AQ349" s="265"/>
      <c r="AR349" s="263">
        <f t="shared" si="6902"/>
        <v>0</v>
      </c>
      <c r="AS349" s="265"/>
      <c r="AT349" s="263">
        <f t="shared" si="6903"/>
        <v>0</v>
      </c>
      <c r="AU349" s="265"/>
      <c r="AV349" s="263">
        <f t="shared" si="6904"/>
        <v>0</v>
      </c>
      <c r="AW349" s="265"/>
      <c r="AX349" s="263">
        <f t="shared" si="6905"/>
        <v>0</v>
      </c>
      <c r="AY349" s="265"/>
      <c r="AZ349" s="263">
        <f t="shared" si="6906"/>
        <v>0</v>
      </c>
      <c r="BA349" s="265"/>
      <c r="BB349" s="263">
        <f t="shared" si="6907"/>
        <v>0</v>
      </c>
      <c r="BC349" s="265"/>
      <c r="BD349" s="263">
        <f t="shared" si="6908"/>
        <v>0</v>
      </c>
      <c r="BE349" s="264">
        <v>0.5</v>
      </c>
      <c r="BF349" s="263">
        <f t="shared" si="6909"/>
        <v>3742.2</v>
      </c>
      <c r="BG349" s="383">
        <v>0.2</v>
      </c>
      <c r="BH349" s="263">
        <f t="shared" si="6910"/>
        <v>1496.88</v>
      </c>
      <c r="BI349" s="264">
        <v>0.05</v>
      </c>
      <c r="BJ349" s="263">
        <f t="shared" si="6911"/>
        <v>374.22</v>
      </c>
      <c r="BK349" s="267"/>
      <c r="BL349" s="263">
        <f t="shared" si="6912"/>
        <v>0</v>
      </c>
      <c r="BM349" s="267"/>
      <c r="BN349" s="263">
        <f t="shared" si="6913"/>
        <v>0</v>
      </c>
      <c r="BO349" s="267"/>
      <c r="BP349" s="263">
        <f t="shared" si="6914"/>
        <v>0</v>
      </c>
      <c r="BQ349" s="268">
        <v>0.15</v>
      </c>
      <c r="BR349" s="263">
        <f t="shared" si="6915"/>
        <v>1122.6600000000001</v>
      </c>
      <c r="BS349" s="268">
        <v>0.1</v>
      </c>
      <c r="BT349" s="263">
        <f t="shared" si="6916"/>
        <v>748.44</v>
      </c>
      <c r="BU349" s="268"/>
      <c r="BV349" s="263">
        <f t="shared" si="6917"/>
        <v>0</v>
      </c>
      <c r="BW349" s="268"/>
      <c r="BX349" s="263">
        <f t="shared" si="6918"/>
        <v>0</v>
      </c>
      <c r="BY349" s="268"/>
      <c r="BZ349" s="263">
        <f t="shared" si="6919"/>
        <v>0</v>
      </c>
      <c r="CA349" s="505">
        <f t="shared" si="6532"/>
        <v>1</v>
      </c>
      <c r="CB349" s="504">
        <f t="shared" si="6533"/>
        <v>7484.4</v>
      </c>
      <c r="CC349" s="171">
        <f t="shared" si="6556"/>
        <v>0</v>
      </c>
    </row>
    <row r="350" spans="1:81" s="118" customFormat="1" ht="26.4">
      <c r="A350" s="279" t="s">
        <v>1210</v>
      </c>
      <c r="B350" s="280" t="s">
        <v>162</v>
      </c>
      <c r="C350" s="432"/>
      <c r="D350" s="433">
        <v>86887</v>
      </c>
      <c r="E350" s="286" t="s">
        <v>982</v>
      </c>
      <c r="F350" s="442" t="s">
        <v>139</v>
      </c>
      <c r="G350" s="313">
        <v>202</v>
      </c>
      <c r="H350" s="318">
        <v>27.98</v>
      </c>
      <c r="I350" s="284">
        <v>5651.96</v>
      </c>
      <c r="J350" s="275">
        <f t="shared" si="6892"/>
        <v>7.2630846075653698E-5</v>
      </c>
      <c r="K350" s="262"/>
      <c r="L350" s="263">
        <f t="shared" si="6893"/>
        <v>0</v>
      </c>
      <c r="M350" s="262"/>
      <c r="N350" s="263">
        <f t="shared" si="6893"/>
        <v>0</v>
      </c>
      <c r="O350" s="262"/>
      <c r="P350" s="263">
        <f t="shared" si="6893"/>
        <v>0</v>
      </c>
      <c r="Q350" s="262"/>
      <c r="R350" s="263">
        <f t="shared" si="6893"/>
        <v>0</v>
      </c>
      <c r="S350" s="262"/>
      <c r="T350" s="263">
        <f t="shared" si="6893"/>
        <v>0</v>
      </c>
      <c r="U350" s="262"/>
      <c r="V350" s="263">
        <f t="shared" si="6893"/>
        <v>0</v>
      </c>
      <c r="W350" s="264"/>
      <c r="X350" s="263">
        <f t="shared" si="6893"/>
        <v>0</v>
      </c>
      <c r="Y350" s="264"/>
      <c r="Z350" s="263">
        <f t="shared" si="6893"/>
        <v>0</v>
      </c>
      <c r="AA350" s="265"/>
      <c r="AB350" s="263">
        <f t="shared" si="6894"/>
        <v>0</v>
      </c>
      <c r="AC350" s="265"/>
      <c r="AD350" s="263">
        <f t="shared" si="6895"/>
        <v>0</v>
      </c>
      <c r="AE350" s="265"/>
      <c r="AF350" s="263">
        <f t="shared" si="6896"/>
        <v>0</v>
      </c>
      <c r="AG350" s="266"/>
      <c r="AH350" s="263">
        <f t="shared" si="6897"/>
        <v>0</v>
      </c>
      <c r="AI350" s="265"/>
      <c r="AJ350" s="263">
        <f t="shared" si="6898"/>
        <v>0</v>
      </c>
      <c r="AK350" s="265"/>
      <c r="AL350" s="263">
        <f t="shared" si="6899"/>
        <v>0</v>
      </c>
      <c r="AM350" s="265"/>
      <c r="AN350" s="263">
        <f t="shared" si="6900"/>
        <v>0</v>
      </c>
      <c r="AO350" s="265"/>
      <c r="AP350" s="263">
        <f t="shared" si="6901"/>
        <v>0</v>
      </c>
      <c r="AQ350" s="265"/>
      <c r="AR350" s="263">
        <f t="shared" si="6902"/>
        <v>0</v>
      </c>
      <c r="AS350" s="265"/>
      <c r="AT350" s="263">
        <f t="shared" si="6903"/>
        <v>0</v>
      </c>
      <c r="AU350" s="265"/>
      <c r="AV350" s="263">
        <f t="shared" si="6904"/>
        <v>0</v>
      </c>
      <c r="AW350" s="265"/>
      <c r="AX350" s="263">
        <f t="shared" si="6905"/>
        <v>0</v>
      </c>
      <c r="AY350" s="265"/>
      <c r="AZ350" s="263">
        <f t="shared" si="6906"/>
        <v>0</v>
      </c>
      <c r="BA350" s="265"/>
      <c r="BB350" s="263">
        <f t="shared" si="6907"/>
        <v>0</v>
      </c>
      <c r="BC350" s="265"/>
      <c r="BD350" s="263">
        <f t="shared" si="6908"/>
        <v>0</v>
      </c>
      <c r="BE350" s="264">
        <v>0.5</v>
      </c>
      <c r="BF350" s="263">
        <f t="shared" si="6909"/>
        <v>2825.98</v>
      </c>
      <c r="BG350" s="383">
        <v>0.2</v>
      </c>
      <c r="BH350" s="263">
        <f t="shared" si="6910"/>
        <v>1130.3900000000001</v>
      </c>
      <c r="BI350" s="264">
        <v>0.05</v>
      </c>
      <c r="BJ350" s="263">
        <f t="shared" si="6911"/>
        <v>282.60000000000002</v>
      </c>
      <c r="BK350" s="267"/>
      <c r="BL350" s="263">
        <f t="shared" si="6912"/>
        <v>0</v>
      </c>
      <c r="BM350" s="267"/>
      <c r="BN350" s="263">
        <f t="shared" si="6913"/>
        <v>0</v>
      </c>
      <c r="BO350" s="267"/>
      <c r="BP350" s="263">
        <f t="shared" si="6914"/>
        <v>0</v>
      </c>
      <c r="BQ350" s="268">
        <v>0.15</v>
      </c>
      <c r="BR350" s="263">
        <f t="shared" si="6915"/>
        <v>847.79</v>
      </c>
      <c r="BS350" s="268">
        <v>0.1</v>
      </c>
      <c r="BT350" s="263">
        <f t="shared" si="6916"/>
        <v>565.20000000000005</v>
      </c>
      <c r="BU350" s="268"/>
      <c r="BV350" s="263">
        <f t="shared" si="6917"/>
        <v>0</v>
      </c>
      <c r="BW350" s="268"/>
      <c r="BX350" s="263">
        <f t="shared" si="6918"/>
        <v>0</v>
      </c>
      <c r="BY350" s="268"/>
      <c r="BZ350" s="263">
        <f t="shared" si="6919"/>
        <v>0</v>
      </c>
      <c r="CA350" s="505">
        <f t="shared" si="6532"/>
        <v>1</v>
      </c>
      <c r="CB350" s="504">
        <f t="shared" si="6533"/>
        <v>5651.9600000000009</v>
      </c>
      <c r="CC350" s="171">
        <f t="shared" si="6556"/>
        <v>0</v>
      </c>
    </row>
    <row r="351" spans="1:81" s="118" customFormat="1" ht="26.4">
      <c r="A351" s="279" t="s">
        <v>1211</v>
      </c>
      <c r="B351" s="280" t="s">
        <v>162</v>
      </c>
      <c r="C351" s="432"/>
      <c r="D351" s="433">
        <v>86881</v>
      </c>
      <c r="E351" s="286" t="s">
        <v>968</v>
      </c>
      <c r="F351" s="442" t="s">
        <v>139</v>
      </c>
      <c r="G351" s="313">
        <v>202</v>
      </c>
      <c r="H351" s="318">
        <v>105.14</v>
      </c>
      <c r="I351" s="284">
        <v>21238.28</v>
      </c>
      <c r="J351" s="275">
        <f t="shared" si="6892"/>
        <v>2.729237725659124E-4</v>
      </c>
      <c r="K351" s="262"/>
      <c r="L351" s="263">
        <f t="shared" si="6893"/>
        <v>0</v>
      </c>
      <c r="M351" s="262"/>
      <c r="N351" s="263">
        <f t="shared" si="6893"/>
        <v>0</v>
      </c>
      <c r="O351" s="262"/>
      <c r="P351" s="263">
        <f t="shared" si="6893"/>
        <v>0</v>
      </c>
      <c r="Q351" s="262"/>
      <c r="R351" s="263">
        <f t="shared" si="6893"/>
        <v>0</v>
      </c>
      <c r="S351" s="262"/>
      <c r="T351" s="263">
        <f t="shared" si="6893"/>
        <v>0</v>
      </c>
      <c r="U351" s="262"/>
      <c r="V351" s="263">
        <f t="shared" si="6893"/>
        <v>0</v>
      </c>
      <c r="W351" s="264"/>
      <c r="X351" s="263">
        <f t="shared" si="6893"/>
        <v>0</v>
      </c>
      <c r="Y351" s="264"/>
      <c r="Z351" s="263">
        <f t="shared" si="6893"/>
        <v>0</v>
      </c>
      <c r="AA351" s="265"/>
      <c r="AB351" s="263">
        <f t="shared" si="6894"/>
        <v>0</v>
      </c>
      <c r="AC351" s="265"/>
      <c r="AD351" s="263">
        <f t="shared" si="6895"/>
        <v>0</v>
      </c>
      <c r="AE351" s="265"/>
      <c r="AF351" s="263">
        <f t="shared" si="6896"/>
        <v>0</v>
      </c>
      <c r="AG351" s="266"/>
      <c r="AH351" s="263">
        <f t="shared" si="6897"/>
        <v>0</v>
      </c>
      <c r="AI351" s="265"/>
      <c r="AJ351" s="263">
        <f t="shared" si="6898"/>
        <v>0</v>
      </c>
      <c r="AK351" s="265"/>
      <c r="AL351" s="263">
        <f t="shared" si="6899"/>
        <v>0</v>
      </c>
      <c r="AM351" s="265"/>
      <c r="AN351" s="263">
        <f t="shared" si="6900"/>
        <v>0</v>
      </c>
      <c r="AO351" s="265"/>
      <c r="AP351" s="263">
        <f t="shared" si="6901"/>
        <v>0</v>
      </c>
      <c r="AQ351" s="265"/>
      <c r="AR351" s="263">
        <f t="shared" si="6902"/>
        <v>0</v>
      </c>
      <c r="AS351" s="265"/>
      <c r="AT351" s="263">
        <f t="shared" si="6903"/>
        <v>0</v>
      </c>
      <c r="AU351" s="265"/>
      <c r="AV351" s="263">
        <f t="shared" si="6904"/>
        <v>0</v>
      </c>
      <c r="AW351" s="265"/>
      <c r="AX351" s="263">
        <f t="shared" si="6905"/>
        <v>0</v>
      </c>
      <c r="AY351" s="265"/>
      <c r="AZ351" s="263">
        <f t="shared" si="6906"/>
        <v>0</v>
      </c>
      <c r="BA351" s="265"/>
      <c r="BB351" s="263">
        <f t="shared" si="6907"/>
        <v>0</v>
      </c>
      <c r="BC351" s="265"/>
      <c r="BD351" s="263">
        <f t="shared" si="6908"/>
        <v>0</v>
      </c>
      <c r="BE351" s="264">
        <v>0.5</v>
      </c>
      <c r="BF351" s="263">
        <f t="shared" si="6909"/>
        <v>10619.14</v>
      </c>
      <c r="BG351" s="383">
        <v>0.2</v>
      </c>
      <c r="BH351" s="263">
        <f t="shared" si="6910"/>
        <v>4247.66</v>
      </c>
      <c r="BI351" s="264">
        <v>0.05</v>
      </c>
      <c r="BJ351" s="263">
        <f t="shared" si="6911"/>
        <v>1061.9100000000001</v>
      </c>
      <c r="BK351" s="267"/>
      <c r="BL351" s="263">
        <f t="shared" si="6912"/>
        <v>0</v>
      </c>
      <c r="BM351" s="267"/>
      <c r="BN351" s="263">
        <f t="shared" si="6913"/>
        <v>0</v>
      </c>
      <c r="BO351" s="267"/>
      <c r="BP351" s="263">
        <f t="shared" si="6914"/>
        <v>0</v>
      </c>
      <c r="BQ351" s="268">
        <v>0.15</v>
      </c>
      <c r="BR351" s="263">
        <f t="shared" si="6915"/>
        <v>3185.74</v>
      </c>
      <c r="BS351" s="268">
        <v>0.1</v>
      </c>
      <c r="BT351" s="263">
        <f t="shared" si="6916"/>
        <v>2123.83</v>
      </c>
      <c r="BU351" s="268"/>
      <c r="BV351" s="263">
        <f t="shared" si="6917"/>
        <v>0</v>
      </c>
      <c r="BW351" s="268"/>
      <c r="BX351" s="263">
        <f t="shared" si="6918"/>
        <v>0</v>
      </c>
      <c r="BY351" s="268"/>
      <c r="BZ351" s="263">
        <f t="shared" si="6919"/>
        <v>0</v>
      </c>
      <c r="CA351" s="505">
        <f t="shared" si="6532"/>
        <v>1</v>
      </c>
      <c r="CB351" s="504">
        <f t="shared" si="6533"/>
        <v>21238.28</v>
      </c>
      <c r="CC351" s="171">
        <f t="shared" si="6556"/>
        <v>0</v>
      </c>
    </row>
    <row r="352" spans="1:81" s="118" customFormat="1" ht="26.4">
      <c r="A352" s="279" t="s">
        <v>1212</v>
      </c>
      <c r="B352" s="280" t="s">
        <v>162</v>
      </c>
      <c r="C352" s="432"/>
      <c r="D352" s="433">
        <v>86877</v>
      </c>
      <c r="E352" s="286" t="s">
        <v>981</v>
      </c>
      <c r="F352" s="442" t="s">
        <v>139</v>
      </c>
      <c r="G352" s="313">
        <v>202</v>
      </c>
      <c r="H352" s="318">
        <v>18.78</v>
      </c>
      <c r="I352" s="284">
        <v>3793.56</v>
      </c>
      <c r="J352" s="275">
        <f t="shared" si="6892"/>
        <v>4.8749367022901231E-5</v>
      </c>
      <c r="K352" s="262"/>
      <c r="L352" s="263">
        <f t="shared" si="6893"/>
        <v>0</v>
      </c>
      <c r="M352" s="262"/>
      <c r="N352" s="263">
        <f t="shared" si="6893"/>
        <v>0</v>
      </c>
      <c r="O352" s="262"/>
      <c r="P352" s="263">
        <f t="shared" si="6893"/>
        <v>0</v>
      </c>
      <c r="Q352" s="262"/>
      <c r="R352" s="263">
        <f t="shared" si="6893"/>
        <v>0</v>
      </c>
      <c r="S352" s="262"/>
      <c r="T352" s="263">
        <f t="shared" si="6893"/>
        <v>0</v>
      </c>
      <c r="U352" s="262"/>
      <c r="V352" s="263">
        <f t="shared" si="6893"/>
        <v>0</v>
      </c>
      <c r="W352" s="264"/>
      <c r="X352" s="263">
        <f t="shared" si="6893"/>
        <v>0</v>
      </c>
      <c r="Y352" s="264"/>
      <c r="Z352" s="263">
        <f t="shared" si="6893"/>
        <v>0</v>
      </c>
      <c r="AA352" s="265"/>
      <c r="AB352" s="263">
        <f t="shared" si="6894"/>
        <v>0</v>
      </c>
      <c r="AC352" s="265"/>
      <c r="AD352" s="263">
        <f t="shared" si="6895"/>
        <v>0</v>
      </c>
      <c r="AE352" s="265"/>
      <c r="AF352" s="263">
        <f t="shared" si="6896"/>
        <v>0</v>
      </c>
      <c r="AG352" s="266"/>
      <c r="AH352" s="263">
        <f t="shared" si="6897"/>
        <v>0</v>
      </c>
      <c r="AI352" s="265"/>
      <c r="AJ352" s="263">
        <f t="shared" si="6898"/>
        <v>0</v>
      </c>
      <c r="AK352" s="265"/>
      <c r="AL352" s="263">
        <f t="shared" si="6899"/>
        <v>0</v>
      </c>
      <c r="AM352" s="265"/>
      <c r="AN352" s="263">
        <f t="shared" si="6900"/>
        <v>0</v>
      </c>
      <c r="AO352" s="265"/>
      <c r="AP352" s="263">
        <f t="shared" si="6901"/>
        <v>0</v>
      </c>
      <c r="AQ352" s="265"/>
      <c r="AR352" s="263">
        <f t="shared" si="6902"/>
        <v>0</v>
      </c>
      <c r="AS352" s="265"/>
      <c r="AT352" s="263">
        <f t="shared" si="6903"/>
        <v>0</v>
      </c>
      <c r="AU352" s="265"/>
      <c r="AV352" s="263">
        <f t="shared" si="6904"/>
        <v>0</v>
      </c>
      <c r="AW352" s="265"/>
      <c r="AX352" s="263">
        <f t="shared" si="6905"/>
        <v>0</v>
      </c>
      <c r="AY352" s="265"/>
      <c r="AZ352" s="263">
        <f t="shared" si="6906"/>
        <v>0</v>
      </c>
      <c r="BA352" s="265"/>
      <c r="BB352" s="263">
        <f t="shared" si="6907"/>
        <v>0</v>
      </c>
      <c r="BC352" s="265"/>
      <c r="BD352" s="263">
        <f t="shared" si="6908"/>
        <v>0</v>
      </c>
      <c r="BE352" s="264">
        <v>0.5</v>
      </c>
      <c r="BF352" s="263">
        <f t="shared" si="6909"/>
        <v>1896.78</v>
      </c>
      <c r="BG352" s="383">
        <v>0.2</v>
      </c>
      <c r="BH352" s="263">
        <f t="shared" si="6910"/>
        <v>758.71</v>
      </c>
      <c r="BI352" s="264">
        <v>0.05</v>
      </c>
      <c r="BJ352" s="263">
        <f t="shared" si="6911"/>
        <v>189.68</v>
      </c>
      <c r="BK352" s="267"/>
      <c r="BL352" s="263">
        <f t="shared" si="6912"/>
        <v>0</v>
      </c>
      <c r="BM352" s="267"/>
      <c r="BN352" s="263">
        <f t="shared" si="6913"/>
        <v>0</v>
      </c>
      <c r="BO352" s="267"/>
      <c r="BP352" s="263">
        <f t="shared" si="6914"/>
        <v>0</v>
      </c>
      <c r="BQ352" s="268">
        <v>0.15</v>
      </c>
      <c r="BR352" s="263">
        <f t="shared" si="6915"/>
        <v>569.03</v>
      </c>
      <c r="BS352" s="268">
        <v>0.1</v>
      </c>
      <c r="BT352" s="263">
        <f t="shared" si="6916"/>
        <v>379.36</v>
      </c>
      <c r="BU352" s="268"/>
      <c r="BV352" s="263">
        <f t="shared" si="6917"/>
        <v>0</v>
      </c>
      <c r="BW352" s="268"/>
      <c r="BX352" s="263">
        <f t="shared" si="6918"/>
        <v>0</v>
      </c>
      <c r="BY352" s="268"/>
      <c r="BZ352" s="263">
        <f t="shared" si="6919"/>
        <v>0</v>
      </c>
      <c r="CA352" s="505">
        <f t="shared" si="6532"/>
        <v>1</v>
      </c>
      <c r="CB352" s="504">
        <f t="shared" si="6533"/>
        <v>3793.56</v>
      </c>
      <c r="CC352" s="171">
        <f t="shared" si="6556"/>
        <v>0</v>
      </c>
    </row>
    <row r="353" spans="1:81" s="118" customFormat="1" ht="13.5" customHeight="1">
      <c r="A353" s="279" t="s">
        <v>1213</v>
      </c>
      <c r="B353" s="280" t="s">
        <v>162</v>
      </c>
      <c r="C353" s="432"/>
      <c r="D353" s="457">
        <v>86878</v>
      </c>
      <c r="E353" s="458" t="s">
        <v>1259</v>
      </c>
      <c r="F353" s="442" t="s">
        <v>139</v>
      </c>
      <c r="G353" s="313">
        <v>54</v>
      </c>
      <c r="H353" s="318">
        <v>37.369999999999997</v>
      </c>
      <c r="I353" s="284">
        <v>2017.98</v>
      </c>
      <c r="J353" s="275">
        <f t="shared" si="6892"/>
        <v>2.5932171275760561E-5</v>
      </c>
      <c r="K353" s="262"/>
      <c r="L353" s="263">
        <f t="shared" si="6893"/>
        <v>0</v>
      </c>
      <c r="M353" s="262"/>
      <c r="N353" s="263">
        <f t="shared" si="6893"/>
        <v>0</v>
      </c>
      <c r="O353" s="262"/>
      <c r="P353" s="263">
        <f t="shared" si="6893"/>
        <v>0</v>
      </c>
      <c r="Q353" s="262"/>
      <c r="R353" s="263">
        <f t="shared" si="6893"/>
        <v>0</v>
      </c>
      <c r="S353" s="262"/>
      <c r="T353" s="263">
        <f t="shared" si="6893"/>
        <v>0</v>
      </c>
      <c r="U353" s="262"/>
      <c r="V353" s="263">
        <f t="shared" si="6893"/>
        <v>0</v>
      </c>
      <c r="W353" s="264"/>
      <c r="X353" s="263">
        <f t="shared" si="6893"/>
        <v>0</v>
      </c>
      <c r="Y353" s="264"/>
      <c r="Z353" s="263">
        <f t="shared" si="6893"/>
        <v>0</v>
      </c>
      <c r="AA353" s="265"/>
      <c r="AB353" s="263">
        <f t="shared" si="6894"/>
        <v>0</v>
      </c>
      <c r="AC353" s="265"/>
      <c r="AD353" s="263">
        <f t="shared" si="6895"/>
        <v>0</v>
      </c>
      <c r="AE353" s="265"/>
      <c r="AF353" s="263">
        <f t="shared" si="6896"/>
        <v>0</v>
      </c>
      <c r="AG353" s="266"/>
      <c r="AH353" s="263">
        <f t="shared" si="6897"/>
        <v>0</v>
      </c>
      <c r="AI353" s="265"/>
      <c r="AJ353" s="263">
        <f t="shared" si="6898"/>
        <v>0</v>
      </c>
      <c r="AK353" s="265"/>
      <c r="AL353" s="263">
        <f t="shared" si="6899"/>
        <v>0</v>
      </c>
      <c r="AM353" s="265"/>
      <c r="AN353" s="263">
        <f t="shared" si="6900"/>
        <v>0</v>
      </c>
      <c r="AO353" s="265"/>
      <c r="AP353" s="263">
        <f t="shared" si="6901"/>
        <v>0</v>
      </c>
      <c r="AQ353" s="265"/>
      <c r="AR353" s="263">
        <f t="shared" si="6902"/>
        <v>0</v>
      </c>
      <c r="AS353" s="265"/>
      <c r="AT353" s="263">
        <f t="shared" si="6903"/>
        <v>0</v>
      </c>
      <c r="AU353" s="265"/>
      <c r="AV353" s="263">
        <f t="shared" si="6904"/>
        <v>0</v>
      </c>
      <c r="AW353" s="265"/>
      <c r="AX353" s="263">
        <f t="shared" si="6905"/>
        <v>0</v>
      </c>
      <c r="AY353" s="265"/>
      <c r="AZ353" s="263">
        <f t="shared" si="6906"/>
        <v>0</v>
      </c>
      <c r="BA353" s="265"/>
      <c r="BB353" s="263">
        <f t="shared" si="6907"/>
        <v>0</v>
      </c>
      <c r="BC353" s="265"/>
      <c r="BD353" s="263">
        <f t="shared" si="6908"/>
        <v>0</v>
      </c>
      <c r="BE353" s="264">
        <v>0.5</v>
      </c>
      <c r="BF353" s="263">
        <f t="shared" si="6909"/>
        <v>1008.99</v>
      </c>
      <c r="BG353" s="383">
        <v>0.2</v>
      </c>
      <c r="BH353" s="263">
        <f t="shared" si="6910"/>
        <v>403.6</v>
      </c>
      <c r="BI353" s="264">
        <v>0.05</v>
      </c>
      <c r="BJ353" s="263">
        <f t="shared" si="6911"/>
        <v>100.9</v>
      </c>
      <c r="BK353" s="267"/>
      <c r="BL353" s="263">
        <f t="shared" si="6912"/>
        <v>0</v>
      </c>
      <c r="BM353" s="267"/>
      <c r="BN353" s="263">
        <f t="shared" si="6913"/>
        <v>0</v>
      </c>
      <c r="BO353" s="267"/>
      <c r="BP353" s="263">
        <f t="shared" si="6914"/>
        <v>0</v>
      </c>
      <c r="BQ353" s="268">
        <v>0.15</v>
      </c>
      <c r="BR353" s="263">
        <f t="shared" si="6915"/>
        <v>302.7</v>
      </c>
      <c r="BS353" s="268">
        <v>0.1</v>
      </c>
      <c r="BT353" s="263">
        <f t="shared" si="6916"/>
        <v>201.8</v>
      </c>
      <c r="BU353" s="268"/>
      <c r="BV353" s="263">
        <f t="shared" si="6917"/>
        <v>0</v>
      </c>
      <c r="BW353" s="268"/>
      <c r="BX353" s="263">
        <f t="shared" si="6918"/>
        <v>0</v>
      </c>
      <c r="BY353" s="268"/>
      <c r="BZ353" s="263">
        <f t="shared" si="6919"/>
        <v>0</v>
      </c>
      <c r="CA353" s="505">
        <f t="shared" si="6532"/>
        <v>1</v>
      </c>
      <c r="CB353" s="504">
        <f t="shared" si="6533"/>
        <v>2017.99</v>
      </c>
      <c r="CC353" s="171">
        <f t="shared" si="6556"/>
        <v>-9.9999999999909051E-3</v>
      </c>
    </row>
    <row r="354" spans="1:81" s="118" customFormat="1" ht="26.4">
      <c r="A354" s="279" t="s">
        <v>1214</v>
      </c>
      <c r="B354" s="280" t="s">
        <v>162</v>
      </c>
      <c r="C354" s="432"/>
      <c r="D354" s="433">
        <v>9535</v>
      </c>
      <c r="E354" s="286" t="s">
        <v>671</v>
      </c>
      <c r="F354" s="442" t="s">
        <v>139</v>
      </c>
      <c r="G354" s="313">
        <v>136</v>
      </c>
      <c r="H354" s="443">
        <v>55.01</v>
      </c>
      <c r="I354" s="284">
        <v>7481.36</v>
      </c>
      <c r="J354" s="275">
        <f t="shared" si="6892"/>
        <v>9.6139658914173585E-5</v>
      </c>
      <c r="K354" s="262"/>
      <c r="L354" s="263">
        <f t="shared" si="6893"/>
        <v>0</v>
      </c>
      <c r="M354" s="262"/>
      <c r="N354" s="263">
        <f t="shared" si="6893"/>
        <v>0</v>
      </c>
      <c r="O354" s="262"/>
      <c r="P354" s="263">
        <f t="shared" si="6893"/>
        <v>0</v>
      </c>
      <c r="Q354" s="262"/>
      <c r="R354" s="263">
        <f t="shared" si="6893"/>
        <v>0</v>
      </c>
      <c r="S354" s="262"/>
      <c r="T354" s="263">
        <f t="shared" si="6893"/>
        <v>0</v>
      </c>
      <c r="U354" s="262"/>
      <c r="V354" s="263">
        <f t="shared" si="6893"/>
        <v>0</v>
      </c>
      <c r="W354" s="264"/>
      <c r="X354" s="263">
        <f t="shared" si="6893"/>
        <v>0</v>
      </c>
      <c r="Y354" s="264"/>
      <c r="Z354" s="263">
        <f t="shared" si="6893"/>
        <v>0</v>
      </c>
      <c r="AA354" s="265"/>
      <c r="AB354" s="263">
        <f t="shared" si="6894"/>
        <v>0</v>
      </c>
      <c r="AC354" s="265"/>
      <c r="AD354" s="263">
        <f t="shared" si="6895"/>
        <v>0</v>
      </c>
      <c r="AE354" s="265"/>
      <c r="AF354" s="263">
        <f t="shared" si="6896"/>
        <v>0</v>
      </c>
      <c r="AG354" s="266"/>
      <c r="AH354" s="263">
        <f t="shared" si="6897"/>
        <v>0</v>
      </c>
      <c r="AI354" s="265"/>
      <c r="AJ354" s="263">
        <f t="shared" si="6898"/>
        <v>0</v>
      </c>
      <c r="AK354" s="265"/>
      <c r="AL354" s="263">
        <f t="shared" si="6899"/>
        <v>0</v>
      </c>
      <c r="AM354" s="265"/>
      <c r="AN354" s="263">
        <f t="shared" si="6900"/>
        <v>0</v>
      </c>
      <c r="AO354" s="265"/>
      <c r="AP354" s="263">
        <f t="shared" si="6901"/>
        <v>0</v>
      </c>
      <c r="AQ354" s="265"/>
      <c r="AR354" s="263">
        <f t="shared" si="6902"/>
        <v>0</v>
      </c>
      <c r="AS354" s="265"/>
      <c r="AT354" s="263">
        <f t="shared" si="6903"/>
        <v>0</v>
      </c>
      <c r="AU354" s="265"/>
      <c r="AV354" s="263">
        <f t="shared" si="6904"/>
        <v>0</v>
      </c>
      <c r="AW354" s="265"/>
      <c r="AX354" s="263">
        <f t="shared" si="6905"/>
        <v>0</v>
      </c>
      <c r="AY354" s="265"/>
      <c r="AZ354" s="263">
        <f t="shared" si="6906"/>
        <v>0</v>
      </c>
      <c r="BA354" s="265"/>
      <c r="BB354" s="263">
        <f t="shared" si="6907"/>
        <v>0</v>
      </c>
      <c r="BC354" s="265"/>
      <c r="BD354" s="263">
        <f t="shared" si="6908"/>
        <v>0</v>
      </c>
      <c r="BE354" s="264">
        <v>0.5</v>
      </c>
      <c r="BF354" s="263">
        <f t="shared" si="6909"/>
        <v>3740.68</v>
      </c>
      <c r="BG354" s="383">
        <v>0.2</v>
      </c>
      <c r="BH354" s="263">
        <f t="shared" si="6910"/>
        <v>1496.27</v>
      </c>
      <c r="BI354" s="264">
        <v>0.05</v>
      </c>
      <c r="BJ354" s="263">
        <f t="shared" si="6911"/>
        <v>374.07</v>
      </c>
      <c r="BK354" s="267"/>
      <c r="BL354" s="263">
        <f t="shared" si="6912"/>
        <v>0</v>
      </c>
      <c r="BM354" s="267"/>
      <c r="BN354" s="263">
        <f t="shared" si="6913"/>
        <v>0</v>
      </c>
      <c r="BO354" s="267"/>
      <c r="BP354" s="263">
        <f t="shared" si="6914"/>
        <v>0</v>
      </c>
      <c r="BQ354" s="268">
        <v>0.15</v>
      </c>
      <c r="BR354" s="263">
        <f t="shared" si="6915"/>
        <v>1122.2</v>
      </c>
      <c r="BS354" s="268">
        <v>0.1</v>
      </c>
      <c r="BT354" s="263">
        <f t="shared" si="6916"/>
        <v>748.14</v>
      </c>
      <c r="BU354" s="268"/>
      <c r="BV354" s="263">
        <f t="shared" si="6917"/>
        <v>0</v>
      </c>
      <c r="BW354" s="268"/>
      <c r="BX354" s="263">
        <f t="shared" si="6918"/>
        <v>0</v>
      </c>
      <c r="BY354" s="268"/>
      <c r="BZ354" s="263">
        <f t="shared" si="6919"/>
        <v>0</v>
      </c>
      <c r="CA354" s="505">
        <f t="shared" si="6532"/>
        <v>1</v>
      </c>
      <c r="CB354" s="504">
        <f t="shared" si="6533"/>
        <v>7481.3600000000006</v>
      </c>
      <c r="CC354" s="171">
        <f t="shared" si="6556"/>
        <v>0</v>
      </c>
    </row>
    <row r="355" spans="1:81" s="118" customFormat="1" ht="26.4">
      <c r="A355" s="279" t="s">
        <v>1215</v>
      </c>
      <c r="B355" s="280" t="s">
        <v>145</v>
      </c>
      <c r="C355" s="281"/>
      <c r="D355" s="279" t="s">
        <v>1030</v>
      </c>
      <c r="E355" s="286" t="s">
        <v>1029</v>
      </c>
      <c r="F355" s="442" t="s">
        <v>139</v>
      </c>
      <c r="G355" s="313">
        <v>15</v>
      </c>
      <c r="H355" s="443">
        <v>406.3</v>
      </c>
      <c r="I355" s="284">
        <v>6094.5</v>
      </c>
      <c r="J355" s="275">
        <f t="shared" si="6892"/>
        <v>7.8317732504842822E-5</v>
      </c>
      <c r="K355" s="262"/>
      <c r="L355" s="263">
        <f t="shared" si="6893"/>
        <v>0</v>
      </c>
      <c r="M355" s="262"/>
      <c r="N355" s="263">
        <f t="shared" si="6893"/>
        <v>0</v>
      </c>
      <c r="O355" s="262"/>
      <c r="P355" s="263">
        <f t="shared" si="6893"/>
        <v>0</v>
      </c>
      <c r="Q355" s="262"/>
      <c r="R355" s="263">
        <f t="shared" si="6893"/>
        <v>0</v>
      </c>
      <c r="S355" s="262"/>
      <c r="T355" s="263">
        <f t="shared" si="6893"/>
        <v>0</v>
      </c>
      <c r="U355" s="262"/>
      <c r="V355" s="263">
        <f t="shared" si="6893"/>
        <v>0</v>
      </c>
      <c r="W355" s="264"/>
      <c r="X355" s="263">
        <f t="shared" si="6893"/>
        <v>0</v>
      </c>
      <c r="Y355" s="264"/>
      <c r="Z355" s="263">
        <f t="shared" si="6893"/>
        <v>0</v>
      </c>
      <c r="AA355" s="265"/>
      <c r="AB355" s="263">
        <f t="shared" si="6894"/>
        <v>0</v>
      </c>
      <c r="AC355" s="265"/>
      <c r="AD355" s="263">
        <f t="shared" si="6895"/>
        <v>0</v>
      </c>
      <c r="AE355" s="265"/>
      <c r="AF355" s="263">
        <f t="shared" si="6896"/>
        <v>0</v>
      </c>
      <c r="AG355" s="266"/>
      <c r="AH355" s="263">
        <f t="shared" si="6897"/>
        <v>0</v>
      </c>
      <c r="AI355" s="265"/>
      <c r="AJ355" s="263">
        <f t="shared" si="6898"/>
        <v>0</v>
      </c>
      <c r="AK355" s="265"/>
      <c r="AL355" s="263">
        <f t="shared" si="6899"/>
        <v>0</v>
      </c>
      <c r="AM355" s="265"/>
      <c r="AN355" s="263">
        <f t="shared" si="6900"/>
        <v>0</v>
      </c>
      <c r="AO355" s="265"/>
      <c r="AP355" s="263">
        <f t="shared" si="6901"/>
        <v>0</v>
      </c>
      <c r="AQ355" s="265"/>
      <c r="AR355" s="263">
        <f t="shared" si="6902"/>
        <v>0</v>
      </c>
      <c r="AS355" s="265"/>
      <c r="AT355" s="263">
        <f t="shared" si="6903"/>
        <v>0</v>
      </c>
      <c r="AU355" s="265"/>
      <c r="AV355" s="263">
        <f t="shared" si="6904"/>
        <v>0</v>
      </c>
      <c r="AW355" s="265"/>
      <c r="AX355" s="263">
        <f t="shared" si="6905"/>
        <v>0</v>
      </c>
      <c r="AY355" s="265"/>
      <c r="AZ355" s="263">
        <f t="shared" si="6906"/>
        <v>0</v>
      </c>
      <c r="BA355" s="265"/>
      <c r="BB355" s="263">
        <f t="shared" si="6907"/>
        <v>0</v>
      </c>
      <c r="BC355" s="265"/>
      <c r="BD355" s="263">
        <f t="shared" si="6908"/>
        <v>0</v>
      </c>
      <c r="BE355" s="264">
        <v>0.5</v>
      </c>
      <c r="BF355" s="263">
        <f t="shared" si="6909"/>
        <v>3047.25</v>
      </c>
      <c r="BG355" s="383">
        <v>0.2</v>
      </c>
      <c r="BH355" s="263">
        <f t="shared" si="6910"/>
        <v>1218.9000000000001</v>
      </c>
      <c r="BI355" s="264">
        <v>0.05</v>
      </c>
      <c r="BJ355" s="263">
        <f t="shared" si="6911"/>
        <v>304.73</v>
      </c>
      <c r="BK355" s="267"/>
      <c r="BL355" s="263">
        <f t="shared" si="6912"/>
        <v>0</v>
      </c>
      <c r="BM355" s="267"/>
      <c r="BN355" s="263">
        <f t="shared" si="6913"/>
        <v>0</v>
      </c>
      <c r="BO355" s="267"/>
      <c r="BP355" s="263">
        <f t="shared" si="6914"/>
        <v>0</v>
      </c>
      <c r="BQ355" s="268">
        <v>0.15</v>
      </c>
      <c r="BR355" s="263">
        <f t="shared" si="6915"/>
        <v>914.18</v>
      </c>
      <c r="BS355" s="268">
        <v>0.1</v>
      </c>
      <c r="BT355" s="263">
        <f t="shared" si="6916"/>
        <v>609.45000000000005</v>
      </c>
      <c r="BU355" s="268"/>
      <c r="BV355" s="263">
        <f t="shared" si="6917"/>
        <v>0</v>
      </c>
      <c r="BW355" s="268"/>
      <c r="BX355" s="263">
        <f t="shared" si="6918"/>
        <v>0</v>
      </c>
      <c r="BY355" s="268"/>
      <c r="BZ355" s="263">
        <f t="shared" si="6919"/>
        <v>0</v>
      </c>
      <c r="CA355" s="505">
        <f t="shared" si="6532"/>
        <v>1</v>
      </c>
      <c r="CB355" s="504">
        <f t="shared" si="6533"/>
        <v>6094.51</v>
      </c>
      <c r="CC355" s="171">
        <f t="shared" si="6556"/>
        <v>-1.0000000000218279E-2</v>
      </c>
    </row>
    <row r="356" spans="1:81" s="118" customFormat="1" ht="39.6">
      <c r="A356" s="279" t="s">
        <v>1216</v>
      </c>
      <c r="B356" s="280" t="s">
        <v>145</v>
      </c>
      <c r="C356" s="281"/>
      <c r="D356" s="279" t="s">
        <v>1090</v>
      </c>
      <c r="E356" s="441" t="s">
        <v>1091</v>
      </c>
      <c r="F356" s="442" t="s">
        <v>139</v>
      </c>
      <c r="G356" s="313">
        <v>34</v>
      </c>
      <c r="H356" s="443">
        <v>117.68</v>
      </c>
      <c r="I356" s="284">
        <v>4001.12</v>
      </c>
      <c r="J356" s="275">
        <f t="shared" si="6892"/>
        <v>5.1416629072077568E-5</v>
      </c>
      <c r="K356" s="262"/>
      <c r="L356" s="263">
        <f t="shared" si="6893"/>
        <v>0</v>
      </c>
      <c r="M356" s="262"/>
      <c r="N356" s="263">
        <f t="shared" si="6893"/>
        <v>0</v>
      </c>
      <c r="O356" s="262"/>
      <c r="P356" s="263">
        <f t="shared" si="6893"/>
        <v>0</v>
      </c>
      <c r="Q356" s="262"/>
      <c r="R356" s="263">
        <f t="shared" si="6893"/>
        <v>0</v>
      </c>
      <c r="S356" s="262"/>
      <c r="T356" s="263">
        <f t="shared" si="6893"/>
        <v>0</v>
      </c>
      <c r="U356" s="262"/>
      <c r="V356" s="263">
        <f t="shared" si="6893"/>
        <v>0</v>
      </c>
      <c r="W356" s="264"/>
      <c r="X356" s="263">
        <f t="shared" si="6893"/>
        <v>0</v>
      </c>
      <c r="Y356" s="264"/>
      <c r="Z356" s="263">
        <f t="shared" si="6893"/>
        <v>0</v>
      </c>
      <c r="AA356" s="265"/>
      <c r="AB356" s="263">
        <f t="shared" si="6894"/>
        <v>0</v>
      </c>
      <c r="AC356" s="265"/>
      <c r="AD356" s="263">
        <f t="shared" si="6895"/>
        <v>0</v>
      </c>
      <c r="AE356" s="265"/>
      <c r="AF356" s="263">
        <f t="shared" si="6896"/>
        <v>0</v>
      </c>
      <c r="AG356" s="266"/>
      <c r="AH356" s="263">
        <f t="shared" si="6897"/>
        <v>0</v>
      </c>
      <c r="AI356" s="265"/>
      <c r="AJ356" s="263">
        <f t="shared" si="6898"/>
        <v>0</v>
      </c>
      <c r="AK356" s="265"/>
      <c r="AL356" s="263">
        <f t="shared" si="6899"/>
        <v>0</v>
      </c>
      <c r="AM356" s="265"/>
      <c r="AN356" s="263">
        <f t="shared" si="6900"/>
        <v>0</v>
      </c>
      <c r="AO356" s="265"/>
      <c r="AP356" s="263">
        <f t="shared" si="6901"/>
        <v>0</v>
      </c>
      <c r="AQ356" s="265"/>
      <c r="AR356" s="263">
        <f t="shared" si="6902"/>
        <v>0</v>
      </c>
      <c r="AS356" s="265"/>
      <c r="AT356" s="263">
        <f t="shared" si="6903"/>
        <v>0</v>
      </c>
      <c r="AU356" s="265"/>
      <c r="AV356" s="263">
        <f t="shared" si="6904"/>
        <v>0</v>
      </c>
      <c r="AW356" s="265"/>
      <c r="AX356" s="263">
        <f t="shared" si="6905"/>
        <v>0</v>
      </c>
      <c r="AY356" s="265"/>
      <c r="AZ356" s="263">
        <f t="shared" si="6906"/>
        <v>0</v>
      </c>
      <c r="BA356" s="265"/>
      <c r="BB356" s="263">
        <f t="shared" si="6907"/>
        <v>0</v>
      </c>
      <c r="BC356" s="265"/>
      <c r="BD356" s="263">
        <f t="shared" si="6908"/>
        <v>0</v>
      </c>
      <c r="BE356" s="264">
        <v>0.5</v>
      </c>
      <c r="BF356" s="263">
        <f t="shared" si="6909"/>
        <v>2000.56</v>
      </c>
      <c r="BG356" s="383">
        <v>0.2</v>
      </c>
      <c r="BH356" s="263">
        <f t="shared" si="6910"/>
        <v>800.22</v>
      </c>
      <c r="BI356" s="264">
        <v>0.05</v>
      </c>
      <c r="BJ356" s="263">
        <f t="shared" si="6911"/>
        <v>200.06</v>
      </c>
      <c r="BK356" s="267"/>
      <c r="BL356" s="263">
        <f t="shared" si="6912"/>
        <v>0</v>
      </c>
      <c r="BM356" s="267"/>
      <c r="BN356" s="263">
        <f t="shared" si="6913"/>
        <v>0</v>
      </c>
      <c r="BO356" s="267"/>
      <c r="BP356" s="263">
        <f t="shared" si="6914"/>
        <v>0</v>
      </c>
      <c r="BQ356" s="268">
        <v>0.15</v>
      </c>
      <c r="BR356" s="263">
        <f t="shared" si="6915"/>
        <v>600.16999999999996</v>
      </c>
      <c r="BS356" s="268">
        <v>0.1</v>
      </c>
      <c r="BT356" s="263">
        <f t="shared" si="6916"/>
        <v>400.11</v>
      </c>
      <c r="BU356" s="268"/>
      <c r="BV356" s="263">
        <f t="shared" si="6917"/>
        <v>0</v>
      </c>
      <c r="BW356" s="268"/>
      <c r="BX356" s="263">
        <f t="shared" si="6918"/>
        <v>0</v>
      </c>
      <c r="BY356" s="268"/>
      <c r="BZ356" s="263">
        <f t="shared" si="6919"/>
        <v>0</v>
      </c>
      <c r="CA356" s="505">
        <f t="shared" si="6532"/>
        <v>1</v>
      </c>
      <c r="CB356" s="504">
        <f t="shared" si="6533"/>
        <v>4001.12</v>
      </c>
      <c r="CC356" s="171">
        <f t="shared" si="6556"/>
        <v>0</v>
      </c>
    </row>
    <row r="357" spans="1:81" s="118" customFormat="1" ht="26.4">
      <c r="A357" s="279" t="s">
        <v>1217</v>
      </c>
      <c r="B357" s="280" t="s">
        <v>145</v>
      </c>
      <c r="C357" s="281"/>
      <c r="D357" s="279" t="s">
        <v>1031</v>
      </c>
      <c r="E357" s="441" t="s">
        <v>1033</v>
      </c>
      <c r="F357" s="442" t="s">
        <v>139</v>
      </c>
      <c r="G357" s="313">
        <v>148</v>
      </c>
      <c r="H357" s="443">
        <v>141.38999999999999</v>
      </c>
      <c r="I357" s="284">
        <v>20925.72</v>
      </c>
      <c r="J357" s="275">
        <f t="shared" si="6892"/>
        <v>2.6890720181003193E-4</v>
      </c>
      <c r="K357" s="262"/>
      <c r="L357" s="263">
        <f t="shared" si="6893"/>
        <v>0</v>
      </c>
      <c r="M357" s="262"/>
      <c r="N357" s="263">
        <f t="shared" si="6893"/>
        <v>0</v>
      </c>
      <c r="O357" s="262"/>
      <c r="P357" s="263">
        <f t="shared" si="6893"/>
        <v>0</v>
      </c>
      <c r="Q357" s="262"/>
      <c r="R357" s="263">
        <f t="shared" si="6893"/>
        <v>0</v>
      </c>
      <c r="S357" s="262"/>
      <c r="T357" s="263">
        <f t="shared" si="6893"/>
        <v>0</v>
      </c>
      <c r="U357" s="262"/>
      <c r="V357" s="263">
        <f t="shared" si="6893"/>
        <v>0</v>
      </c>
      <c r="W357" s="264"/>
      <c r="X357" s="263">
        <f t="shared" si="6893"/>
        <v>0</v>
      </c>
      <c r="Y357" s="264"/>
      <c r="Z357" s="263">
        <f t="shared" si="6893"/>
        <v>0</v>
      </c>
      <c r="AA357" s="265"/>
      <c r="AB357" s="263">
        <f t="shared" si="6894"/>
        <v>0</v>
      </c>
      <c r="AC357" s="265"/>
      <c r="AD357" s="263">
        <f t="shared" si="6895"/>
        <v>0</v>
      </c>
      <c r="AE357" s="265"/>
      <c r="AF357" s="263">
        <f t="shared" si="6896"/>
        <v>0</v>
      </c>
      <c r="AG357" s="266"/>
      <c r="AH357" s="263">
        <f t="shared" si="6897"/>
        <v>0</v>
      </c>
      <c r="AI357" s="265"/>
      <c r="AJ357" s="263">
        <f t="shared" si="6898"/>
        <v>0</v>
      </c>
      <c r="AK357" s="265"/>
      <c r="AL357" s="263">
        <f t="shared" si="6899"/>
        <v>0</v>
      </c>
      <c r="AM357" s="265"/>
      <c r="AN357" s="263">
        <f t="shared" si="6900"/>
        <v>0</v>
      </c>
      <c r="AO357" s="265"/>
      <c r="AP357" s="263">
        <f t="shared" si="6901"/>
        <v>0</v>
      </c>
      <c r="AQ357" s="265"/>
      <c r="AR357" s="263">
        <f t="shared" si="6902"/>
        <v>0</v>
      </c>
      <c r="AS357" s="265"/>
      <c r="AT357" s="263">
        <f t="shared" si="6903"/>
        <v>0</v>
      </c>
      <c r="AU357" s="265"/>
      <c r="AV357" s="263">
        <f t="shared" si="6904"/>
        <v>0</v>
      </c>
      <c r="AW357" s="265"/>
      <c r="AX357" s="263">
        <f t="shared" si="6905"/>
        <v>0</v>
      </c>
      <c r="AY357" s="265"/>
      <c r="AZ357" s="263">
        <f t="shared" si="6906"/>
        <v>0</v>
      </c>
      <c r="BA357" s="265"/>
      <c r="BB357" s="263">
        <f t="shared" si="6907"/>
        <v>0</v>
      </c>
      <c r="BC357" s="265"/>
      <c r="BD357" s="263">
        <f t="shared" si="6908"/>
        <v>0</v>
      </c>
      <c r="BE357" s="264">
        <v>0.5</v>
      </c>
      <c r="BF357" s="263">
        <f t="shared" si="6909"/>
        <v>10462.86</v>
      </c>
      <c r="BG357" s="383">
        <v>0.2</v>
      </c>
      <c r="BH357" s="263">
        <f t="shared" si="6910"/>
        <v>4185.1400000000003</v>
      </c>
      <c r="BI357" s="264">
        <v>0.05</v>
      </c>
      <c r="BJ357" s="263">
        <f t="shared" si="6911"/>
        <v>1046.29</v>
      </c>
      <c r="BK357" s="267"/>
      <c r="BL357" s="263">
        <f t="shared" si="6912"/>
        <v>0</v>
      </c>
      <c r="BM357" s="267"/>
      <c r="BN357" s="263">
        <f t="shared" si="6913"/>
        <v>0</v>
      </c>
      <c r="BO357" s="267"/>
      <c r="BP357" s="263">
        <f t="shared" si="6914"/>
        <v>0</v>
      </c>
      <c r="BQ357" s="268">
        <v>0.15</v>
      </c>
      <c r="BR357" s="263">
        <f t="shared" si="6915"/>
        <v>3138.86</v>
      </c>
      <c r="BS357" s="268">
        <v>0.1</v>
      </c>
      <c r="BT357" s="263">
        <f t="shared" si="6916"/>
        <v>2092.5700000000002</v>
      </c>
      <c r="BU357" s="268"/>
      <c r="BV357" s="263">
        <f t="shared" si="6917"/>
        <v>0</v>
      </c>
      <c r="BW357" s="268"/>
      <c r="BX357" s="263">
        <f t="shared" si="6918"/>
        <v>0</v>
      </c>
      <c r="BY357" s="268"/>
      <c r="BZ357" s="263">
        <f t="shared" si="6919"/>
        <v>0</v>
      </c>
      <c r="CA357" s="505">
        <f t="shared" si="6532"/>
        <v>1</v>
      </c>
      <c r="CB357" s="504">
        <f t="shared" si="6533"/>
        <v>20925.72</v>
      </c>
      <c r="CC357" s="171">
        <f t="shared" si="6556"/>
        <v>0</v>
      </c>
    </row>
    <row r="358" spans="1:81" s="118" customFormat="1" ht="26.4">
      <c r="A358" s="279" t="s">
        <v>1218</v>
      </c>
      <c r="B358" s="280" t="s">
        <v>145</v>
      </c>
      <c r="C358" s="281"/>
      <c r="D358" s="279" t="s">
        <v>1040</v>
      </c>
      <c r="E358" s="441" t="s">
        <v>1039</v>
      </c>
      <c r="F358" s="442" t="s">
        <v>139</v>
      </c>
      <c r="G358" s="313">
        <v>6</v>
      </c>
      <c r="H358" s="443">
        <v>290.39999999999998</v>
      </c>
      <c r="I358" s="284">
        <v>1742.4</v>
      </c>
      <c r="J358" s="275">
        <f t="shared" si="6892"/>
        <v>2.239081419582216E-5</v>
      </c>
      <c r="K358" s="262"/>
      <c r="L358" s="263">
        <f t="shared" si="6893"/>
        <v>0</v>
      </c>
      <c r="M358" s="262"/>
      <c r="N358" s="263">
        <f t="shared" si="6893"/>
        <v>0</v>
      </c>
      <c r="O358" s="262"/>
      <c r="P358" s="263">
        <f t="shared" si="6893"/>
        <v>0</v>
      </c>
      <c r="Q358" s="262"/>
      <c r="R358" s="263">
        <f t="shared" si="6893"/>
        <v>0</v>
      </c>
      <c r="S358" s="262"/>
      <c r="T358" s="263">
        <f t="shared" si="6893"/>
        <v>0</v>
      </c>
      <c r="U358" s="262"/>
      <c r="V358" s="263">
        <f t="shared" si="6893"/>
        <v>0</v>
      </c>
      <c r="W358" s="264"/>
      <c r="X358" s="263">
        <f t="shared" si="6893"/>
        <v>0</v>
      </c>
      <c r="Y358" s="264"/>
      <c r="Z358" s="263">
        <f t="shared" si="6893"/>
        <v>0</v>
      </c>
      <c r="AA358" s="265"/>
      <c r="AB358" s="263">
        <f t="shared" si="6894"/>
        <v>0</v>
      </c>
      <c r="AC358" s="265"/>
      <c r="AD358" s="263">
        <f t="shared" si="6895"/>
        <v>0</v>
      </c>
      <c r="AE358" s="265"/>
      <c r="AF358" s="263">
        <f t="shared" si="6896"/>
        <v>0</v>
      </c>
      <c r="AG358" s="266"/>
      <c r="AH358" s="263">
        <f t="shared" si="6897"/>
        <v>0</v>
      </c>
      <c r="AI358" s="265"/>
      <c r="AJ358" s="263">
        <f t="shared" si="6898"/>
        <v>0</v>
      </c>
      <c r="AK358" s="265"/>
      <c r="AL358" s="263">
        <f t="shared" si="6899"/>
        <v>0</v>
      </c>
      <c r="AM358" s="265"/>
      <c r="AN358" s="263">
        <f t="shared" si="6900"/>
        <v>0</v>
      </c>
      <c r="AO358" s="265"/>
      <c r="AP358" s="263">
        <f t="shared" si="6901"/>
        <v>0</v>
      </c>
      <c r="AQ358" s="265"/>
      <c r="AR358" s="263">
        <f t="shared" si="6902"/>
        <v>0</v>
      </c>
      <c r="AS358" s="265"/>
      <c r="AT358" s="263">
        <f t="shared" si="6903"/>
        <v>0</v>
      </c>
      <c r="AU358" s="265"/>
      <c r="AV358" s="263">
        <f t="shared" si="6904"/>
        <v>0</v>
      </c>
      <c r="AW358" s="265"/>
      <c r="AX358" s="263">
        <f t="shared" si="6905"/>
        <v>0</v>
      </c>
      <c r="AY358" s="265"/>
      <c r="AZ358" s="263">
        <f t="shared" si="6906"/>
        <v>0</v>
      </c>
      <c r="BA358" s="265"/>
      <c r="BB358" s="263">
        <f t="shared" si="6907"/>
        <v>0</v>
      </c>
      <c r="BC358" s="265"/>
      <c r="BD358" s="263">
        <f t="shared" si="6908"/>
        <v>0</v>
      </c>
      <c r="BE358" s="264">
        <v>0.5</v>
      </c>
      <c r="BF358" s="263">
        <f t="shared" si="6909"/>
        <v>871.2</v>
      </c>
      <c r="BG358" s="383">
        <v>0.2</v>
      </c>
      <c r="BH358" s="263">
        <f t="shared" si="6910"/>
        <v>348.48</v>
      </c>
      <c r="BI358" s="264">
        <v>0.05</v>
      </c>
      <c r="BJ358" s="263">
        <f t="shared" si="6911"/>
        <v>87.12</v>
      </c>
      <c r="BK358" s="267"/>
      <c r="BL358" s="263">
        <f t="shared" si="6912"/>
        <v>0</v>
      </c>
      <c r="BM358" s="267"/>
      <c r="BN358" s="263">
        <f t="shared" si="6913"/>
        <v>0</v>
      </c>
      <c r="BO358" s="267"/>
      <c r="BP358" s="263">
        <f t="shared" si="6914"/>
        <v>0</v>
      </c>
      <c r="BQ358" s="268">
        <v>0.15</v>
      </c>
      <c r="BR358" s="263">
        <f t="shared" si="6915"/>
        <v>261.36</v>
      </c>
      <c r="BS358" s="268">
        <v>0.1</v>
      </c>
      <c r="BT358" s="263">
        <f t="shared" si="6916"/>
        <v>174.24</v>
      </c>
      <c r="BU358" s="268"/>
      <c r="BV358" s="263">
        <f t="shared" si="6917"/>
        <v>0</v>
      </c>
      <c r="BW358" s="268"/>
      <c r="BX358" s="263">
        <f t="shared" si="6918"/>
        <v>0</v>
      </c>
      <c r="BY358" s="268"/>
      <c r="BZ358" s="263">
        <f t="shared" si="6919"/>
        <v>0</v>
      </c>
      <c r="CA358" s="505">
        <f t="shared" si="6532"/>
        <v>1</v>
      </c>
      <c r="CB358" s="504">
        <f t="shared" si="6533"/>
        <v>1742.4</v>
      </c>
      <c r="CC358" s="171">
        <f t="shared" si="6556"/>
        <v>0</v>
      </c>
    </row>
    <row r="359" spans="1:81" s="118" customFormat="1" ht="26.4">
      <c r="A359" s="279" t="s">
        <v>1219</v>
      </c>
      <c r="B359" s="280" t="s">
        <v>145</v>
      </c>
      <c r="C359" s="281"/>
      <c r="D359" s="279" t="s">
        <v>1036</v>
      </c>
      <c r="E359" s="441" t="s">
        <v>1032</v>
      </c>
      <c r="F359" s="442" t="s">
        <v>139</v>
      </c>
      <c r="G359" s="313">
        <v>10</v>
      </c>
      <c r="H359" s="443">
        <v>289.51</v>
      </c>
      <c r="I359" s="284">
        <v>2895.1</v>
      </c>
      <c r="J359" s="275">
        <f t="shared" si="6892"/>
        <v>3.7203653683611529E-5</v>
      </c>
      <c r="K359" s="262"/>
      <c r="L359" s="263">
        <f t="shared" si="6893"/>
        <v>0</v>
      </c>
      <c r="M359" s="262"/>
      <c r="N359" s="263">
        <f t="shared" si="6893"/>
        <v>0</v>
      </c>
      <c r="O359" s="262"/>
      <c r="P359" s="263">
        <f t="shared" si="6893"/>
        <v>0</v>
      </c>
      <c r="Q359" s="262"/>
      <c r="R359" s="263">
        <f t="shared" si="6893"/>
        <v>0</v>
      </c>
      <c r="S359" s="262"/>
      <c r="T359" s="263">
        <f t="shared" si="6893"/>
        <v>0</v>
      </c>
      <c r="U359" s="262"/>
      <c r="V359" s="263">
        <f t="shared" si="6893"/>
        <v>0</v>
      </c>
      <c r="W359" s="264"/>
      <c r="X359" s="263">
        <f t="shared" si="6893"/>
        <v>0</v>
      </c>
      <c r="Y359" s="264"/>
      <c r="Z359" s="263">
        <f t="shared" si="6893"/>
        <v>0</v>
      </c>
      <c r="AA359" s="265"/>
      <c r="AB359" s="263">
        <f t="shared" si="6894"/>
        <v>0</v>
      </c>
      <c r="AC359" s="265"/>
      <c r="AD359" s="263">
        <f t="shared" si="6895"/>
        <v>0</v>
      </c>
      <c r="AE359" s="265"/>
      <c r="AF359" s="263">
        <f t="shared" si="6896"/>
        <v>0</v>
      </c>
      <c r="AG359" s="266"/>
      <c r="AH359" s="263">
        <f t="shared" si="6897"/>
        <v>0</v>
      </c>
      <c r="AI359" s="265"/>
      <c r="AJ359" s="263">
        <f t="shared" si="6898"/>
        <v>0</v>
      </c>
      <c r="AK359" s="265"/>
      <c r="AL359" s="263">
        <f t="shared" si="6899"/>
        <v>0</v>
      </c>
      <c r="AM359" s="265"/>
      <c r="AN359" s="263">
        <f t="shared" si="6900"/>
        <v>0</v>
      </c>
      <c r="AO359" s="265"/>
      <c r="AP359" s="263">
        <f t="shared" si="6901"/>
        <v>0</v>
      </c>
      <c r="AQ359" s="265"/>
      <c r="AR359" s="263">
        <f t="shared" si="6902"/>
        <v>0</v>
      </c>
      <c r="AS359" s="265"/>
      <c r="AT359" s="263">
        <f t="shared" si="6903"/>
        <v>0</v>
      </c>
      <c r="AU359" s="265"/>
      <c r="AV359" s="263">
        <f t="shared" si="6904"/>
        <v>0</v>
      </c>
      <c r="AW359" s="265"/>
      <c r="AX359" s="263">
        <f t="shared" si="6905"/>
        <v>0</v>
      </c>
      <c r="AY359" s="265"/>
      <c r="AZ359" s="263">
        <f t="shared" si="6906"/>
        <v>0</v>
      </c>
      <c r="BA359" s="265"/>
      <c r="BB359" s="263">
        <f t="shared" si="6907"/>
        <v>0</v>
      </c>
      <c r="BC359" s="265"/>
      <c r="BD359" s="263">
        <f t="shared" si="6908"/>
        <v>0</v>
      </c>
      <c r="BE359" s="264">
        <v>0.5</v>
      </c>
      <c r="BF359" s="263">
        <f t="shared" si="6909"/>
        <v>1447.55</v>
      </c>
      <c r="BG359" s="383">
        <v>0.2</v>
      </c>
      <c r="BH359" s="263">
        <f t="shared" si="6910"/>
        <v>579.02</v>
      </c>
      <c r="BI359" s="264">
        <v>0.05</v>
      </c>
      <c r="BJ359" s="263">
        <f t="shared" si="6911"/>
        <v>144.76</v>
      </c>
      <c r="BK359" s="267"/>
      <c r="BL359" s="263">
        <f t="shared" si="6912"/>
        <v>0</v>
      </c>
      <c r="BM359" s="267"/>
      <c r="BN359" s="263">
        <f t="shared" si="6913"/>
        <v>0</v>
      </c>
      <c r="BO359" s="267"/>
      <c r="BP359" s="263">
        <f t="shared" si="6914"/>
        <v>0</v>
      </c>
      <c r="BQ359" s="268">
        <v>0.15</v>
      </c>
      <c r="BR359" s="263">
        <f t="shared" si="6915"/>
        <v>434.27</v>
      </c>
      <c r="BS359" s="268">
        <v>0.1</v>
      </c>
      <c r="BT359" s="263">
        <f t="shared" si="6916"/>
        <v>289.51</v>
      </c>
      <c r="BU359" s="268"/>
      <c r="BV359" s="263">
        <f t="shared" si="6917"/>
        <v>0</v>
      </c>
      <c r="BW359" s="268"/>
      <c r="BX359" s="263">
        <f t="shared" si="6918"/>
        <v>0</v>
      </c>
      <c r="BY359" s="268"/>
      <c r="BZ359" s="263">
        <f t="shared" si="6919"/>
        <v>0</v>
      </c>
      <c r="CA359" s="505">
        <f t="shared" si="6532"/>
        <v>1</v>
      </c>
      <c r="CB359" s="504">
        <f t="shared" si="6533"/>
        <v>2895.1099999999997</v>
      </c>
      <c r="CC359" s="171">
        <f t="shared" si="6556"/>
        <v>-9.9999999997635314E-3</v>
      </c>
    </row>
    <row r="360" spans="1:81" s="118" customFormat="1" ht="26.4">
      <c r="A360" s="279" t="s">
        <v>1220</v>
      </c>
      <c r="B360" s="280" t="s">
        <v>145</v>
      </c>
      <c r="C360" s="281"/>
      <c r="D360" s="279" t="s">
        <v>1037</v>
      </c>
      <c r="E360" s="441" t="s">
        <v>1034</v>
      </c>
      <c r="F360" s="442" t="s">
        <v>139</v>
      </c>
      <c r="G360" s="313">
        <v>65</v>
      </c>
      <c r="H360" s="443">
        <v>311.76</v>
      </c>
      <c r="I360" s="284">
        <v>20264.400000000001</v>
      </c>
      <c r="J360" s="275">
        <f t="shared" si="6892"/>
        <v>2.6040887005843584E-4</v>
      </c>
      <c r="K360" s="262"/>
      <c r="L360" s="263">
        <f t="shared" si="6893"/>
        <v>0</v>
      </c>
      <c r="M360" s="262"/>
      <c r="N360" s="263">
        <f t="shared" si="6893"/>
        <v>0</v>
      </c>
      <c r="O360" s="262"/>
      <c r="P360" s="263">
        <f t="shared" si="6893"/>
        <v>0</v>
      </c>
      <c r="Q360" s="262"/>
      <c r="R360" s="263">
        <f t="shared" si="6893"/>
        <v>0</v>
      </c>
      <c r="S360" s="262"/>
      <c r="T360" s="263">
        <f t="shared" si="6893"/>
        <v>0</v>
      </c>
      <c r="U360" s="262"/>
      <c r="V360" s="263">
        <f t="shared" si="6893"/>
        <v>0</v>
      </c>
      <c r="W360" s="264"/>
      <c r="X360" s="263">
        <f t="shared" si="6893"/>
        <v>0</v>
      </c>
      <c r="Y360" s="264"/>
      <c r="Z360" s="263">
        <f t="shared" si="6893"/>
        <v>0</v>
      </c>
      <c r="AA360" s="265"/>
      <c r="AB360" s="263">
        <f t="shared" si="6894"/>
        <v>0</v>
      </c>
      <c r="AC360" s="265"/>
      <c r="AD360" s="263">
        <f t="shared" si="6895"/>
        <v>0</v>
      </c>
      <c r="AE360" s="265"/>
      <c r="AF360" s="263">
        <f t="shared" si="6896"/>
        <v>0</v>
      </c>
      <c r="AG360" s="266"/>
      <c r="AH360" s="263">
        <f t="shared" si="6897"/>
        <v>0</v>
      </c>
      <c r="AI360" s="265"/>
      <c r="AJ360" s="263">
        <f t="shared" si="6898"/>
        <v>0</v>
      </c>
      <c r="AK360" s="265"/>
      <c r="AL360" s="263">
        <f t="shared" si="6899"/>
        <v>0</v>
      </c>
      <c r="AM360" s="265"/>
      <c r="AN360" s="263">
        <f t="shared" si="6900"/>
        <v>0</v>
      </c>
      <c r="AO360" s="265"/>
      <c r="AP360" s="263">
        <f t="shared" si="6901"/>
        <v>0</v>
      </c>
      <c r="AQ360" s="265"/>
      <c r="AR360" s="263">
        <f t="shared" si="6902"/>
        <v>0</v>
      </c>
      <c r="AS360" s="265"/>
      <c r="AT360" s="263">
        <f t="shared" si="6903"/>
        <v>0</v>
      </c>
      <c r="AU360" s="265"/>
      <c r="AV360" s="263">
        <f t="shared" si="6904"/>
        <v>0</v>
      </c>
      <c r="AW360" s="265"/>
      <c r="AX360" s="263">
        <f t="shared" si="6905"/>
        <v>0</v>
      </c>
      <c r="AY360" s="265"/>
      <c r="AZ360" s="263">
        <f t="shared" si="6906"/>
        <v>0</v>
      </c>
      <c r="BA360" s="265"/>
      <c r="BB360" s="263">
        <f t="shared" si="6907"/>
        <v>0</v>
      </c>
      <c r="BC360" s="265"/>
      <c r="BD360" s="263">
        <f t="shared" si="6908"/>
        <v>0</v>
      </c>
      <c r="BE360" s="264">
        <v>0.5</v>
      </c>
      <c r="BF360" s="263">
        <f t="shared" si="6909"/>
        <v>10132.200000000001</v>
      </c>
      <c r="BG360" s="383">
        <v>0.2</v>
      </c>
      <c r="BH360" s="263">
        <f t="shared" si="6910"/>
        <v>4052.88</v>
      </c>
      <c r="BI360" s="264">
        <v>0.05</v>
      </c>
      <c r="BJ360" s="263">
        <f t="shared" si="6911"/>
        <v>1013.22</v>
      </c>
      <c r="BK360" s="267"/>
      <c r="BL360" s="263">
        <f t="shared" si="6912"/>
        <v>0</v>
      </c>
      <c r="BM360" s="267"/>
      <c r="BN360" s="263">
        <f t="shared" si="6913"/>
        <v>0</v>
      </c>
      <c r="BO360" s="267"/>
      <c r="BP360" s="263">
        <f t="shared" si="6914"/>
        <v>0</v>
      </c>
      <c r="BQ360" s="268">
        <v>0.15</v>
      </c>
      <c r="BR360" s="263">
        <f t="shared" si="6915"/>
        <v>3039.66</v>
      </c>
      <c r="BS360" s="268">
        <v>0.1</v>
      </c>
      <c r="BT360" s="263">
        <f t="shared" si="6916"/>
        <v>2026.44</v>
      </c>
      <c r="BU360" s="268"/>
      <c r="BV360" s="263">
        <f t="shared" si="6917"/>
        <v>0</v>
      </c>
      <c r="BW360" s="268"/>
      <c r="BX360" s="263">
        <f t="shared" si="6918"/>
        <v>0</v>
      </c>
      <c r="BY360" s="268"/>
      <c r="BZ360" s="263">
        <f t="shared" si="6919"/>
        <v>0</v>
      </c>
      <c r="CA360" s="505">
        <f t="shared" si="6532"/>
        <v>1</v>
      </c>
      <c r="CB360" s="504">
        <f t="shared" si="6533"/>
        <v>20264.400000000001</v>
      </c>
      <c r="CC360" s="171">
        <f t="shared" si="6556"/>
        <v>0</v>
      </c>
    </row>
    <row r="361" spans="1:81" s="118" customFormat="1" ht="26.4">
      <c r="A361" s="279" t="s">
        <v>1221</v>
      </c>
      <c r="B361" s="280" t="s">
        <v>145</v>
      </c>
      <c r="C361" s="281"/>
      <c r="D361" s="279" t="s">
        <v>1038</v>
      </c>
      <c r="E361" s="441" t="s">
        <v>1035</v>
      </c>
      <c r="F361" s="442" t="s">
        <v>139</v>
      </c>
      <c r="G361" s="313">
        <v>11</v>
      </c>
      <c r="H361" s="443">
        <v>552.03000000000009</v>
      </c>
      <c r="I361" s="284">
        <v>6072.33</v>
      </c>
      <c r="J361" s="275">
        <f t="shared" si="6892"/>
        <v>7.8032835609341582E-5</v>
      </c>
      <c r="K361" s="262"/>
      <c r="L361" s="263">
        <f t="shared" si="6893"/>
        <v>0</v>
      </c>
      <c r="M361" s="262"/>
      <c r="N361" s="263">
        <f t="shared" si="6893"/>
        <v>0</v>
      </c>
      <c r="O361" s="262"/>
      <c r="P361" s="263">
        <f t="shared" si="6893"/>
        <v>0</v>
      </c>
      <c r="Q361" s="262"/>
      <c r="R361" s="263">
        <f t="shared" si="6893"/>
        <v>0</v>
      </c>
      <c r="S361" s="262"/>
      <c r="T361" s="263">
        <f t="shared" si="6893"/>
        <v>0</v>
      </c>
      <c r="U361" s="262"/>
      <c r="V361" s="263">
        <f t="shared" si="6893"/>
        <v>0</v>
      </c>
      <c r="W361" s="264"/>
      <c r="X361" s="263">
        <f t="shared" si="6893"/>
        <v>0</v>
      </c>
      <c r="Y361" s="264"/>
      <c r="Z361" s="263">
        <f t="shared" si="6893"/>
        <v>0</v>
      </c>
      <c r="AA361" s="265"/>
      <c r="AB361" s="263">
        <f t="shared" si="6894"/>
        <v>0</v>
      </c>
      <c r="AC361" s="265"/>
      <c r="AD361" s="263">
        <f t="shared" si="6895"/>
        <v>0</v>
      </c>
      <c r="AE361" s="265"/>
      <c r="AF361" s="263">
        <f t="shared" si="6896"/>
        <v>0</v>
      </c>
      <c r="AG361" s="266"/>
      <c r="AH361" s="263">
        <f t="shared" si="6897"/>
        <v>0</v>
      </c>
      <c r="AI361" s="265"/>
      <c r="AJ361" s="263">
        <f t="shared" si="6898"/>
        <v>0</v>
      </c>
      <c r="AK361" s="265"/>
      <c r="AL361" s="263">
        <f t="shared" si="6899"/>
        <v>0</v>
      </c>
      <c r="AM361" s="265"/>
      <c r="AN361" s="263">
        <f t="shared" si="6900"/>
        <v>0</v>
      </c>
      <c r="AO361" s="265"/>
      <c r="AP361" s="263">
        <f t="shared" si="6901"/>
        <v>0</v>
      </c>
      <c r="AQ361" s="265"/>
      <c r="AR361" s="263">
        <f t="shared" si="6902"/>
        <v>0</v>
      </c>
      <c r="AS361" s="265"/>
      <c r="AT361" s="263">
        <f t="shared" si="6903"/>
        <v>0</v>
      </c>
      <c r="AU361" s="265"/>
      <c r="AV361" s="263">
        <f t="shared" si="6904"/>
        <v>0</v>
      </c>
      <c r="AW361" s="265"/>
      <c r="AX361" s="263">
        <f t="shared" si="6905"/>
        <v>0</v>
      </c>
      <c r="AY361" s="265"/>
      <c r="AZ361" s="263">
        <f t="shared" si="6906"/>
        <v>0</v>
      </c>
      <c r="BA361" s="265"/>
      <c r="BB361" s="263">
        <f t="shared" si="6907"/>
        <v>0</v>
      </c>
      <c r="BC361" s="265"/>
      <c r="BD361" s="263">
        <f t="shared" si="6908"/>
        <v>0</v>
      </c>
      <c r="BE361" s="264">
        <v>0.5</v>
      </c>
      <c r="BF361" s="263">
        <f t="shared" si="6909"/>
        <v>3036.17</v>
      </c>
      <c r="BG361" s="383">
        <v>0.2</v>
      </c>
      <c r="BH361" s="263">
        <f t="shared" si="6910"/>
        <v>1214.47</v>
      </c>
      <c r="BI361" s="264">
        <v>0.05</v>
      </c>
      <c r="BJ361" s="263">
        <f t="shared" si="6911"/>
        <v>303.62</v>
      </c>
      <c r="BK361" s="267"/>
      <c r="BL361" s="263">
        <f t="shared" si="6912"/>
        <v>0</v>
      </c>
      <c r="BM361" s="267"/>
      <c r="BN361" s="263">
        <f t="shared" si="6913"/>
        <v>0</v>
      </c>
      <c r="BO361" s="267"/>
      <c r="BP361" s="263">
        <f t="shared" si="6914"/>
        <v>0</v>
      </c>
      <c r="BQ361" s="268">
        <v>0.15</v>
      </c>
      <c r="BR361" s="263">
        <f t="shared" si="6915"/>
        <v>910.85</v>
      </c>
      <c r="BS361" s="268">
        <v>0.1</v>
      </c>
      <c r="BT361" s="263">
        <f t="shared" si="6916"/>
        <v>607.23</v>
      </c>
      <c r="BU361" s="268"/>
      <c r="BV361" s="263">
        <f t="shared" si="6917"/>
        <v>0</v>
      </c>
      <c r="BW361" s="268"/>
      <c r="BX361" s="263">
        <f t="shared" si="6918"/>
        <v>0</v>
      </c>
      <c r="BY361" s="268"/>
      <c r="BZ361" s="263">
        <f t="shared" si="6919"/>
        <v>0</v>
      </c>
      <c r="CA361" s="505">
        <f t="shared" si="6532"/>
        <v>1</v>
      </c>
      <c r="CB361" s="504">
        <f t="shared" si="6533"/>
        <v>6072.34</v>
      </c>
      <c r="CC361" s="171">
        <f t="shared" si="6556"/>
        <v>-1.0000000000218279E-2</v>
      </c>
    </row>
    <row r="362" spans="1:81" s="118" customFormat="1" ht="26.4">
      <c r="A362" s="279" t="s">
        <v>1222</v>
      </c>
      <c r="B362" s="280" t="s">
        <v>145</v>
      </c>
      <c r="C362" s="432"/>
      <c r="D362" s="433" t="s">
        <v>975</v>
      </c>
      <c r="E362" s="441" t="s">
        <v>973</v>
      </c>
      <c r="F362" s="442" t="s">
        <v>695</v>
      </c>
      <c r="G362" s="313">
        <v>5</v>
      </c>
      <c r="H362" s="443">
        <v>3352.29</v>
      </c>
      <c r="I362" s="284">
        <v>16761.45</v>
      </c>
      <c r="J362" s="275">
        <f t="shared" si="6892"/>
        <v>2.1539400401891835E-4</v>
      </c>
      <c r="K362" s="262"/>
      <c r="L362" s="263">
        <f t="shared" si="6893"/>
        <v>0</v>
      </c>
      <c r="M362" s="262"/>
      <c r="N362" s="263">
        <f t="shared" si="6893"/>
        <v>0</v>
      </c>
      <c r="O362" s="262"/>
      <c r="P362" s="263">
        <f t="shared" si="6893"/>
        <v>0</v>
      </c>
      <c r="Q362" s="262"/>
      <c r="R362" s="263">
        <f t="shared" si="6893"/>
        <v>0</v>
      </c>
      <c r="S362" s="262"/>
      <c r="T362" s="263">
        <f t="shared" si="6893"/>
        <v>0</v>
      </c>
      <c r="U362" s="262"/>
      <c r="V362" s="263">
        <f t="shared" si="6893"/>
        <v>0</v>
      </c>
      <c r="W362" s="264"/>
      <c r="X362" s="263">
        <f t="shared" si="6893"/>
        <v>0</v>
      </c>
      <c r="Y362" s="264"/>
      <c r="Z362" s="263">
        <f t="shared" ref="Z362:Z370" si="6920">ROUND(Y362*$I362,2)</f>
        <v>0</v>
      </c>
      <c r="AA362" s="265"/>
      <c r="AB362" s="263">
        <f t="shared" si="6894"/>
        <v>0</v>
      </c>
      <c r="AC362" s="265"/>
      <c r="AD362" s="263">
        <f t="shared" si="6895"/>
        <v>0</v>
      </c>
      <c r="AE362" s="265"/>
      <c r="AF362" s="263">
        <f t="shared" si="6896"/>
        <v>0</v>
      </c>
      <c r="AG362" s="266"/>
      <c r="AH362" s="263">
        <f t="shared" si="6897"/>
        <v>0</v>
      </c>
      <c r="AI362" s="265"/>
      <c r="AJ362" s="263">
        <f t="shared" si="6898"/>
        <v>0</v>
      </c>
      <c r="AK362" s="265"/>
      <c r="AL362" s="263">
        <f t="shared" si="6899"/>
        <v>0</v>
      </c>
      <c r="AM362" s="265"/>
      <c r="AN362" s="263">
        <f t="shared" si="6900"/>
        <v>0</v>
      </c>
      <c r="AO362" s="265"/>
      <c r="AP362" s="263">
        <f t="shared" si="6901"/>
        <v>0</v>
      </c>
      <c r="AQ362" s="265"/>
      <c r="AR362" s="263">
        <f t="shared" si="6902"/>
        <v>0</v>
      </c>
      <c r="AS362" s="265"/>
      <c r="AT362" s="263">
        <f t="shared" si="6903"/>
        <v>0</v>
      </c>
      <c r="AU362" s="265"/>
      <c r="AV362" s="263">
        <f t="shared" si="6904"/>
        <v>0</v>
      </c>
      <c r="AW362" s="265"/>
      <c r="AX362" s="263">
        <f t="shared" si="6905"/>
        <v>0</v>
      </c>
      <c r="AY362" s="265"/>
      <c r="AZ362" s="263">
        <f t="shared" si="6906"/>
        <v>0</v>
      </c>
      <c r="BA362" s="265"/>
      <c r="BB362" s="263">
        <f t="shared" si="6907"/>
        <v>0</v>
      </c>
      <c r="BC362" s="265"/>
      <c r="BD362" s="263">
        <f t="shared" si="6908"/>
        <v>0</v>
      </c>
      <c r="BE362" s="264">
        <v>0.5</v>
      </c>
      <c r="BF362" s="263">
        <f t="shared" si="6909"/>
        <v>8380.73</v>
      </c>
      <c r="BG362" s="383">
        <v>0.2</v>
      </c>
      <c r="BH362" s="263">
        <f t="shared" si="6910"/>
        <v>3352.29</v>
      </c>
      <c r="BI362" s="264">
        <v>0.05</v>
      </c>
      <c r="BJ362" s="263">
        <f t="shared" si="6911"/>
        <v>838.07</v>
      </c>
      <c r="BK362" s="267"/>
      <c r="BL362" s="263">
        <f t="shared" si="6912"/>
        <v>0</v>
      </c>
      <c r="BM362" s="267"/>
      <c r="BN362" s="263">
        <f t="shared" si="6913"/>
        <v>0</v>
      </c>
      <c r="BO362" s="267"/>
      <c r="BP362" s="263">
        <f t="shared" si="6914"/>
        <v>0</v>
      </c>
      <c r="BQ362" s="268">
        <v>0.15</v>
      </c>
      <c r="BR362" s="263">
        <f t="shared" si="6915"/>
        <v>2514.2199999999998</v>
      </c>
      <c r="BS362" s="268">
        <v>0.1</v>
      </c>
      <c r="BT362" s="263">
        <f t="shared" si="6916"/>
        <v>1676.15</v>
      </c>
      <c r="BU362" s="268"/>
      <c r="BV362" s="263">
        <f t="shared" si="6917"/>
        <v>0</v>
      </c>
      <c r="BW362" s="268"/>
      <c r="BX362" s="263">
        <f t="shared" si="6918"/>
        <v>0</v>
      </c>
      <c r="BY362" s="268"/>
      <c r="BZ362" s="263">
        <f t="shared" si="6919"/>
        <v>0</v>
      </c>
      <c r="CA362" s="505">
        <f t="shared" si="6532"/>
        <v>1</v>
      </c>
      <c r="CB362" s="504">
        <f t="shared" si="6533"/>
        <v>16761.46</v>
      </c>
      <c r="CC362" s="171">
        <f t="shared" si="6556"/>
        <v>-9.9999999983992893E-3</v>
      </c>
    </row>
    <row r="363" spans="1:81" s="118" customFormat="1" ht="26.4">
      <c r="A363" s="279" t="s">
        <v>1223</v>
      </c>
      <c r="B363" s="280" t="s">
        <v>145</v>
      </c>
      <c r="C363" s="281"/>
      <c r="D363" s="279" t="s">
        <v>976</v>
      </c>
      <c r="E363" s="441" t="s">
        <v>977</v>
      </c>
      <c r="F363" s="442" t="s">
        <v>695</v>
      </c>
      <c r="G363" s="313">
        <v>1</v>
      </c>
      <c r="H363" s="443">
        <v>4951.4900000000007</v>
      </c>
      <c r="I363" s="284">
        <v>4951.49</v>
      </c>
      <c r="J363" s="275">
        <f t="shared" si="6892"/>
        <v>6.3629414934843575E-5</v>
      </c>
      <c r="K363" s="262"/>
      <c r="L363" s="263">
        <f t="shared" si="6893"/>
        <v>0</v>
      </c>
      <c r="M363" s="262"/>
      <c r="N363" s="263">
        <f t="shared" si="6893"/>
        <v>0</v>
      </c>
      <c r="O363" s="262"/>
      <c r="P363" s="263">
        <f t="shared" si="6893"/>
        <v>0</v>
      </c>
      <c r="Q363" s="262"/>
      <c r="R363" s="263">
        <f t="shared" si="6893"/>
        <v>0</v>
      </c>
      <c r="S363" s="262"/>
      <c r="T363" s="263">
        <f t="shared" si="6893"/>
        <v>0</v>
      </c>
      <c r="U363" s="262"/>
      <c r="V363" s="263">
        <f t="shared" si="6893"/>
        <v>0</v>
      </c>
      <c r="W363" s="264"/>
      <c r="X363" s="263">
        <f t="shared" si="6893"/>
        <v>0</v>
      </c>
      <c r="Y363" s="264"/>
      <c r="Z363" s="263">
        <f t="shared" si="6920"/>
        <v>0</v>
      </c>
      <c r="AA363" s="265"/>
      <c r="AB363" s="263">
        <f t="shared" si="6894"/>
        <v>0</v>
      </c>
      <c r="AC363" s="265"/>
      <c r="AD363" s="263">
        <f t="shared" si="6895"/>
        <v>0</v>
      </c>
      <c r="AE363" s="265"/>
      <c r="AF363" s="263">
        <f t="shared" si="6896"/>
        <v>0</v>
      </c>
      <c r="AG363" s="266"/>
      <c r="AH363" s="263">
        <f t="shared" si="6897"/>
        <v>0</v>
      </c>
      <c r="AI363" s="265"/>
      <c r="AJ363" s="263">
        <f t="shared" si="6898"/>
        <v>0</v>
      </c>
      <c r="AK363" s="265"/>
      <c r="AL363" s="263">
        <f t="shared" si="6899"/>
        <v>0</v>
      </c>
      <c r="AM363" s="265"/>
      <c r="AN363" s="263">
        <f t="shared" si="6900"/>
        <v>0</v>
      </c>
      <c r="AO363" s="265"/>
      <c r="AP363" s="263">
        <f t="shared" si="6901"/>
        <v>0</v>
      </c>
      <c r="AQ363" s="265"/>
      <c r="AR363" s="263">
        <f t="shared" si="6902"/>
        <v>0</v>
      </c>
      <c r="AS363" s="265"/>
      <c r="AT363" s="263">
        <f t="shared" si="6903"/>
        <v>0</v>
      </c>
      <c r="AU363" s="265"/>
      <c r="AV363" s="263">
        <f t="shared" si="6904"/>
        <v>0</v>
      </c>
      <c r="AW363" s="265"/>
      <c r="AX363" s="263">
        <f t="shared" si="6905"/>
        <v>0</v>
      </c>
      <c r="AY363" s="265"/>
      <c r="AZ363" s="263">
        <f t="shared" si="6906"/>
        <v>0</v>
      </c>
      <c r="BA363" s="265"/>
      <c r="BB363" s="263">
        <f t="shared" si="6907"/>
        <v>0</v>
      </c>
      <c r="BC363" s="265"/>
      <c r="BD363" s="263">
        <f t="shared" si="6908"/>
        <v>0</v>
      </c>
      <c r="BE363" s="264">
        <v>0.5</v>
      </c>
      <c r="BF363" s="263">
        <f t="shared" si="6909"/>
        <v>2475.75</v>
      </c>
      <c r="BG363" s="383">
        <v>0.2</v>
      </c>
      <c r="BH363" s="263">
        <f t="shared" si="6910"/>
        <v>990.3</v>
      </c>
      <c r="BI363" s="264">
        <v>0.05</v>
      </c>
      <c r="BJ363" s="263">
        <f t="shared" si="6911"/>
        <v>247.57</v>
      </c>
      <c r="BK363" s="267"/>
      <c r="BL363" s="263">
        <f t="shared" si="6912"/>
        <v>0</v>
      </c>
      <c r="BM363" s="267"/>
      <c r="BN363" s="263">
        <f t="shared" si="6913"/>
        <v>0</v>
      </c>
      <c r="BO363" s="267"/>
      <c r="BP363" s="263">
        <f t="shared" si="6914"/>
        <v>0</v>
      </c>
      <c r="BQ363" s="268">
        <v>0.15</v>
      </c>
      <c r="BR363" s="263">
        <f t="shared" si="6915"/>
        <v>742.72</v>
      </c>
      <c r="BS363" s="268">
        <v>0.1</v>
      </c>
      <c r="BT363" s="263">
        <f t="shared" si="6916"/>
        <v>495.15</v>
      </c>
      <c r="BU363" s="268"/>
      <c r="BV363" s="263">
        <f t="shared" si="6917"/>
        <v>0</v>
      </c>
      <c r="BW363" s="268"/>
      <c r="BX363" s="263">
        <f t="shared" si="6918"/>
        <v>0</v>
      </c>
      <c r="BY363" s="268"/>
      <c r="BZ363" s="263">
        <f t="shared" si="6919"/>
        <v>0</v>
      </c>
      <c r="CA363" s="505">
        <f t="shared" si="6532"/>
        <v>1</v>
      </c>
      <c r="CB363" s="504">
        <f t="shared" si="6533"/>
        <v>4951.49</v>
      </c>
      <c r="CC363" s="171">
        <f t="shared" si="6556"/>
        <v>0</v>
      </c>
    </row>
    <row r="364" spans="1:81" s="118" customFormat="1" ht="39.6">
      <c r="A364" s="279" t="s">
        <v>1224</v>
      </c>
      <c r="B364" s="280" t="s">
        <v>145</v>
      </c>
      <c r="C364" s="281"/>
      <c r="D364" s="279" t="s">
        <v>978</v>
      </c>
      <c r="E364" s="441" t="s">
        <v>979</v>
      </c>
      <c r="F364" s="442" t="s">
        <v>695</v>
      </c>
      <c r="G364" s="313">
        <v>53</v>
      </c>
      <c r="H364" s="443">
        <v>1016.41</v>
      </c>
      <c r="I364" s="284">
        <v>53869.73</v>
      </c>
      <c r="J364" s="275">
        <f t="shared" si="6892"/>
        <v>6.9225614968383079E-4</v>
      </c>
      <c r="K364" s="262"/>
      <c r="L364" s="263">
        <f t="shared" si="6893"/>
        <v>0</v>
      </c>
      <c r="M364" s="262"/>
      <c r="N364" s="263">
        <f t="shared" si="6893"/>
        <v>0</v>
      </c>
      <c r="O364" s="262"/>
      <c r="P364" s="263">
        <f t="shared" si="6893"/>
        <v>0</v>
      </c>
      <c r="Q364" s="262"/>
      <c r="R364" s="263">
        <f t="shared" si="6893"/>
        <v>0</v>
      </c>
      <c r="S364" s="262"/>
      <c r="T364" s="263">
        <f t="shared" si="6893"/>
        <v>0</v>
      </c>
      <c r="U364" s="262"/>
      <c r="V364" s="263">
        <f t="shared" si="6893"/>
        <v>0</v>
      </c>
      <c r="W364" s="264"/>
      <c r="X364" s="263">
        <f t="shared" si="6893"/>
        <v>0</v>
      </c>
      <c r="Y364" s="264"/>
      <c r="Z364" s="263">
        <f t="shared" si="6920"/>
        <v>0</v>
      </c>
      <c r="AA364" s="265"/>
      <c r="AB364" s="263">
        <f t="shared" si="6894"/>
        <v>0</v>
      </c>
      <c r="AC364" s="265"/>
      <c r="AD364" s="263">
        <f t="shared" si="6895"/>
        <v>0</v>
      </c>
      <c r="AE364" s="265"/>
      <c r="AF364" s="263">
        <f t="shared" si="6896"/>
        <v>0</v>
      </c>
      <c r="AG364" s="266"/>
      <c r="AH364" s="263">
        <f t="shared" si="6897"/>
        <v>0</v>
      </c>
      <c r="AI364" s="265"/>
      <c r="AJ364" s="263">
        <f t="shared" si="6898"/>
        <v>0</v>
      </c>
      <c r="AK364" s="265"/>
      <c r="AL364" s="263">
        <f t="shared" si="6899"/>
        <v>0</v>
      </c>
      <c r="AM364" s="265"/>
      <c r="AN364" s="263">
        <f t="shared" si="6900"/>
        <v>0</v>
      </c>
      <c r="AO364" s="265"/>
      <c r="AP364" s="263">
        <f t="shared" si="6901"/>
        <v>0</v>
      </c>
      <c r="AQ364" s="265"/>
      <c r="AR364" s="263">
        <f t="shared" si="6902"/>
        <v>0</v>
      </c>
      <c r="AS364" s="265"/>
      <c r="AT364" s="263">
        <f t="shared" si="6903"/>
        <v>0</v>
      </c>
      <c r="AU364" s="265"/>
      <c r="AV364" s="263">
        <f t="shared" si="6904"/>
        <v>0</v>
      </c>
      <c r="AW364" s="265"/>
      <c r="AX364" s="263">
        <f t="shared" si="6905"/>
        <v>0</v>
      </c>
      <c r="AY364" s="265"/>
      <c r="AZ364" s="263">
        <f t="shared" si="6906"/>
        <v>0</v>
      </c>
      <c r="BA364" s="265"/>
      <c r="BB364" s="263">
        <f t="shared" si="6907"/>
        <v>0</v>
      </c>
      <c r="BC364" s="265"/>
      <c r="BD364" s="263">
        <f t="shared" si="6908"/>
        <v>0</v>
      </c>
      <c r="BE364" s="264">
        <v>0.5</v>
      </c>
      <c r="BF364" s="263">
        <f t="shared" si="6909"/>
        <v>26934.87</v>
      </c>
      <c r="BG364" s="383">
        <v>0.2</v>
      </c>
      <c r="BH364" s="263">
        <f t="shared" si="6910"/>
        <v>10773.95</v>
      </c>
      <c r="BI364" s="264">
        <v>0.05</v>
      </c>
      <c r="BJ364" s="263">
        <f t="shared" si="6911"/>
        <v>2693.49</v>
      </c>
      <c r="BK364" s="267"/>
      <c r="BL364" s="263">
        <f t="shared" si="6912"/>
        <v>0</v>
      </c>
      <c r="BM364" s="267"/>
      <c r="BN364" s="263">
        <f t="shared" si="6913"/>
        <v>0</v>
      </c>
      <c r="BO364" s="267"/>
      <c r="BP364" s="263">
        <f t="shared" si="6914"/>
        <v>0</v>
      </c>
      <c r="BQ364" s="268">
        <v>0.15</v>
      </c>
      <c r="BR364" s="263">
        <f t="shared" si="6915"/>
        <v>8080.46</v>
      </c>
      <c r="BS364" s="268">
        <v>0.1</v>
      </c>
      <c r="BT364" s="263">
        <f t="shared" si="6916"/>
        <v>5386.97</v>
      </c>
      <c r="BU364" s="268"/>
      <c r="BV364" s="263">
        <f t="shared" si="6917"/>
        <v>0</v>
      </c>
      <c r="BW364" s="268"/>
      <c r="BX364" s="263">
        <f t="shared" si="6918"/>
        <v>0</v>
      </c>
      <c r="BY364" s="268"/>
      <c r="BZ364" s="263">
        <f t="shared" si="6919"/>
        <v>0</v>
      </c>
      <c r="CA364" s="505">
        <f t="shared" si="6532"/>
        <v>1</v>
      </c>
      <c r="CB364" s="504">
        <f t="shared" si="6533"/>
        <v>53869.740000000005</v>
      </c>
      <c r="CC364" s="171">
        <f t="shared" si="6556"/>
        <v>-1.0000000002037268E-2</v>
      </c>
    </row>
    <row r="365" spans="1:81" s="118" customFormat="1" ht="39.6">
      <c r="A365" s="279" t="s">
        <v>1225</v>
      </c>
      <c r="B365" s="280" t="s">
        <v>145</v>
      </c>
      <c r="C365" s="281"/>
      <c r="D365" s="279" t="s">
        <v>1067</v>
      </c>
      <c r="E365" s="441" t="s">
        <v>1068</v>
      </c>
      <c r="F365" s="442" t="s">
        <v>695</v>
      </c>
      <c r="G365" s="313">
        <v>304</v>
      </c>
      <c r="H365" s="443">
        <v>48.629999999999995</v>
      </c>
      <c r="I365" s="284">
        <v>14783.52</v>
      </c>
      <c r="J365" s="275">
        <f t="shared" si="6892"/>
        <v>1.8997649763557208E-4</v>
      </c>
      <c r="K365" s="262"/>
      <c r="L365" s="263">
        <f t="shared" si="6893"/>
        <v>0</v>
      </c>
      <c r="M365" s="262"/>
      <c r="N365" s="263">
        <f t="shared" si="6893"/>
        <v>0</v>
      </c>
      <c r="O365" s="262"/>
      <c r="P365" s="263">
        <f t="shared" si="6893"/>
        <v>0</v>
      </c>
      <c r="Q365" s="262"/>
      <c r="R365" s="263">
        <f t="shared" si="6893"/>
        <v>0</v>
      </c>
      <c r="S365" s="262"/>
      <c r="T365" s="263">
        <f t="shared" si="6893"/>
        <v>0</v>
      </c>
      <c r="U365" s="262"/>
      <c r="V365" s="263">
        <f t="shared" si="6893"/>
        <v>0</v>
      </c>
      <c r="W365" s="264"/>
      <c r="X365" s="263">
        <f t="shared" si="6893"/>
        <v>0</v>
      </c>
      <c r="Y365" s="264"/>
      <c r="Z365" s="263">
        <f t="shared" si="6920"/>
        <v>0</v>
      </c>
      <c r="AA365" s="265"/>
      <c r="AB365" s="263">
        <f t="shared" si="6894"/>
        <v>0</v>
      </c>
      <c r="AC365" s="265"/>
      <c r="AD365" s="263">
        <f t="shared" si="6895"/>
        <v>0</v>
      </c>
      <c r="AE365" s="265"/>
      <c r="AF365" s="263">
        <f t="shared" si="6896"/>
        <v>0</v>
      </c>
      <c r="AG365" s="266"/>
      <c r="AH365" s="263">
        <f t="shared" si="6897"/>
        <v>0</v>
      </c>
      <c r="AI365" s="265"/>
      <c r="AJ365" s="263">
        <f t="shared" si="6898"/>
        <v>0</v>
      </c>
      <c r="AK365" s="265"/>
      <c r="AL365" s="263">
        <f t="shared" si="6899"/>
        <v>0</v>
      </c>
      <c r="AM365" s="265"/>
      <c r="AN365" s="263">
        <f t="shared" si="6900"/>
        <v>0</v>
      </c>
      <c r="AO365" s="265"/>
      <c r="AP365" s="263">
        <f t="shared" si="6901"/>
        <v>0</v>
      </c>
      <c r="AQ365" s="265"/>
      <c r="AR365" s="263">
        <f t="shared" si="6902"/>
        <v>0</v>
      </c>
      <c r="AS365" s="265"/>
      <c r="AT365" s="263">
        <f t="shared" si="6903"/>
        <v>0</v>
      </c>
      <c r="AU365" s="265"/>
      <c r="AV365" s="263">
        <f t="shared" si="6904"/>
        <v>0</v>
      </c>
      <c r="AW365" s="265"/>
      <c r="AX365" s="263">
        <f t="shared" si="6905"/>
        <v>0</v>
      </c>
      <c r="AY365" s="265"/>
      <c r="AZ365" s="263">
        <f t="shared" si="6906"/>
        <v>0</v>
      </c>
      <c r="BA365" s="265"/>
      <c r="BB365" s="263">
        <f t="shared" si="6907"/>
        <v>0</v>
      </c>
      <c r="BC365" s="265"/>
      <c r="BD365" s="263">
        <f t="shared" si="6908"/>
        <v>0</v>
      </c>
      <c r="BE365" s="264">
        <v>0.5</v>
      </c>
      <c r="BF365" s="263">
        <f t="shared" si="6909"/>
        <v>7391.76</v>
      </c>
      <c r="BG365" s="383">
        <v>0.2</v>
      </c>
      <c r="BH365" s="263">
        <f t="shared" si="6910"/>
        <v>2956.7</v>
      </c>
      <c r="BI365" s="264">
        <v>0.05</v>
      </c>
      <c r="BJ365" s="263">
        <f t="shared" si="6911"/>
        <v>739.18</v>
      </c>
      <c r="BK365" s="267"/>
      <c r="BL365" s="263">
        <f t="shared" si="6912"/>
        <v>0</v>
      </c>
      <c r="BM365" s="267"/>
      <c r="BN365" s="263">
        <f t="shared" si="6913"/>
        <v>0</v>
      </c>
      <c r="BO365" s="267"/>
      <c r="BP365" s="263">
        <f t="shared" si="6914"/>
        <v>0</v>
      </c>
      <c r="BQ365" s="268">
        <v>0.15</v>
      </c>
      <c r="BR365" s="263">
        <f t="shared" si="6915"/>
        <v>2217.5300000000002</v>
      </c>
      <c r="BS365" s="268">
        <v>0.1</v>
      </c>
      <c r="BT365" s="263">
        <f t="shared" si="6916"/>
        <v>1478.35</v>
      </c>
      <c r="BU365" s="268"/>
      <c r="BV365" s="263">
        <f t="shared" si="6917"/>
        <v>0</v>
      </c>
      <c r="BW365" s="268"/>
      <c r="BX365" s="263">
        <f t="shared" si="6918"/>
        <v>0</v>
      </c>
      <c r="BY365" s="268"/>
      <c r="BZ365" s="263">
        <f t="shared" si="6919"/>
        <v>0</v>
      </c>
      <c r="CA365" s="505">
        <f t="shared" si="6532"/>
        <v>1</v>
      </c>
      <c r="CB365" s="504">
        <f t="shared" si="6533"/>
        <v>14783.52</v>
      </c>
      <c r="CC365" s="171">
        <f t="shared" si="6556"/>
        <v>0</v>
      </c>
    </row>
    <row r="366" spans="1:81" s="118" customFormat="1" ht="13.2">
      <c r="A366" s="279" t="s">
        <v>1226</v>
      </c>
      <c r="B366" s="280" t="s">
        <v>145</v>
      </c>
      <c r="C366" s="281"/>
      <c r="D366" s="279" t="s">
        <v>1066</v>
      </c>
      <c r="E366" s="441" t="s">
        <v>1064</v>
      </c>
      <c r="F366" s="442" t="s">
        <v>695</v>
      </c>
      <c r="G366" s="313">
        <v>126</v>
      </c>
      <c r="H366" s="443">
        <v>58.32</v>
      </c>
      <c r="I366" s="284">
        <v>7348.32</v>
      </c>
      <c r="J366" s="275">
        <f t="shared" si="6892"/>
        <v>9.4430020529983857E-5</v>
      </c>
      <c r="K366" s="262"/>
      <c r="L366" s="263">
        <f t="shared" si="6893"/>
        <v>0</v>
      </c>
      <c r="M366" s="262"/>
      <c r="N366" s="263">
        <f t="shared" si="6893"/>
        <v>0</v>
      </c>
      <c r="O366" s="262"/>
      <c r="P366" s="263">
        <f t="shared" si="6893"/>
        <v>0</v>
      </c>
      <c r="Q366" s="262"/>
      <c r="R366" s="263">
        <f t="shared" si="6893"/>
        <v>0</v>
      </c>
      <c r="S366" s="262"/>
      <c r="T366" s="263">
        <f t="shared" si="6893"/>
        <v>0</v>
      </c>
      <c r="U366" s="262"/>
      <c r="V366" s="263">
        <f t="shared" si="6893"/>
        <v>0</v>
      </c>
      <c r="W366" s="264"/>
      <c r="X366" s="263">
        <f t="shared" si="6893"/>
        <v>0</v>
      </c>
      <c r="Y366" s="264"/>
      <c r="Z366" s="263">
        <f t="shared" si="6920"/>
        <v>0</v>
      </c>
      <c r="AA366" s="265"/>
      <c r="AB366" s="263">
        <f t="shared" si="6894"/>
        <v>0</v>
      </c>
      <c r="AC366" s="265"/>
      <c r="AD366" s="263">
        <f t="shared" si="6895"/>
        <v>0</v>
      </c>
      <c r="AE366" s="265"/>
      <c r="AF366" s="263">
        <f t="shared" si="6896"/>
        <v>0</v>
      </c>
      <c r="AG366" s="266"/>
      <c r="AH366" s="263">
        <f t="shared" si="6897"/>
        <v>0</v>
      </c>
      <c r="AI366" s="265"/>
      <c r="AJ366" s="263">
        <f t="shared" si="6898"/>
        <v>0</v>
      </c>
      <c r="AK366" s="265"/>
      <c r="AL366" s="263">
        <f t="shared" si="6899"/>
        <v>0</v>
      </c>
      <c r="AM366" s="265"/>
      <c r="AN366" s="263">
        <f t="shared" si="6900"/>
        <v>0</v>
      </c>
      <c r="AO366" s="265"/>
      <c r="AP366" s="263">
        <f t="shared" si="6901"/>
        <v>0</v>
      </c>
      <c r="AQ366" s="265"/>
      <c r="AR366" s="263">
        <f t="shared" si="6902"/>
        <v>0</v>
      </c>
      <c r="AS366" s="265"/>
      <c r="AT366" s="263">
        <f t="shared" si="6903"/>
        <v>0</v>
      </c>
      <c r="AU366" s="265"/>
      <c r="AV366" s="263">
        <f t="shared" si="6904"/>
        <v>0</v>
      </c>
      <c r="AW366" s="265"/>
      <c r="AX366" s="263">
        <f t="shared" si="6905"/>
        <v>0</v>
      </c>
      <c r="AY366" s="265"/>
      <c r="AZ366" s="263">
        <f t="shared" si="6906"/>
        <v>0</v>
      </c>
      <c r="BA366" s="265"/>
      <c r="BB366" s="263">
        <f t="shared" si="6907"/>
        <v>0</v>
      </c>
      <c r="BC366" s="265"/>
      <c r="BD366" s="263">
        <f t="shared" si="6908"/>
        <v>0</v>
      </c>
      <c r="BE366" s="264">
        <v>0.5</v>
      </c>
      <c r="BF366" s="263">
        <f t="shared" si="6909"/>
        <v>3674.16</v>
      </c>
      <c r="BG366" s="383">
        <v>0.2</v>
      </c>
      <c r="BH366" s="263">
        <f t="shared" si="6910"/>
        <v>1469.66</v>
      </c>
      <c r="BI366" s="264">
        <v>0.05</v>
      </c>
      <c r="BJ366" s="263">
        <f t="shared" si="6911"/>
        <v>367.42</v>
      </c>
      <c r="BK366" s="267"/>
      <c r="BL366" s="263">
        <f t="shared" si="6912"/>
        <v>0</v>
      </c>
      <c r="BM366" s="267"/>
      <c r="BN366" s="263">
        <f t="shared" si="6913"/>
        <v>0</v>
      </c>
      <c r="BO366" s="267"/>
      <c r="BP366" s="263">
        <f t="shared" si="6914"/>
        <v>0</v>
      </c>
      <c r="BQ366" s="268">
        <v>0.15</v>
      </c>
      <c r="BR366" s="263">
        <f t="shared" si="6915"/>
        <v>1102.25</v>
      </c>
      <c r="BS366" s="268">
        <v>0.1</v>
      </c>
      <c r="BT366" s="263">
        <f t="shared" si="6916"/>
        <v>734.83</v>
      </c>
      <c r="BU366" s="268"/>
      <c r="BV366" s="263">
        <f t="shared" si="6917"/>
        <v>0</v>
      </c>
      <c r="BW366" s="268"/>
      <c r="BX366" s="263">
        <f t="shared" si="6918"/>
        <v>0</v>
      </c>
      <c r="BY366" s="268"/>
      <c r="BZ366" s="263">
        <f t="shared" si="6919"/>
        <v>0</v>
      </c>
      <c r="CA366" s="505">
        <f t="shared" si="6532"/>
        <v>1</v>
      </c>
      <c r="CB366" s="504">
        <f t="shared" si="6533"/>
        <v>7348.32</v>
      </c>
      <c r="CC366" s="171">
        <f t="shared" si="6556"/>
        <v>0</v>
      </c>
    </row>
    <row r="367" spans="1:81" s="118" customFormat="1" ht="13.2">
      <c r="A367" s="279" t="s">
        <v>1227</v>
      </c>
      <c r="B367" s="280" t="s">
        <v>145</v>
      </c>
      <c r="C367" s="281"/>
      <c r="D367" s="279" t="s">
        <v>1070</v>
      </c>
      <c r="E367" s="441" t="s">
        <v>1061</v>
      </c>
      <c r="F367" s="442" t="s">
        <v>695</v>
      </c>
      <c r="G367" s="313">
        <v>293</v>
      </c>
      <c r="H367" s="443">
        <v>83.11</v>
      </c>
      <c r="I367" s="284">
        <v>24351.23</v>
      </c>
      <c r="J367" s="275">
        <f t="shared" si="6892"/>
        <v>3.129269205519573E-4</v>
      </c>
      <c r="K367" s="262"/>
      <c r="L367" s="263">
        <f t="shared" si="6893"/>
        <v>0</v>
      </c>
      <c r="M367" s="262"/>
      <c r="N367" s="263">
        <f t="shared" si="6893"/>
        <v>0</v>
      </c>
      <c r="O367" s="262"/>
      <c r="P367" s="263">
        <f t="shared" si="6893"/>
        <v>0</v>
      </c>
      <c r="Q367" s="262"/>
      <c r="R367" s="263">
        <f t="shared" si="6893"/>
        <v>0</v>
      </c>
      <c r="S367" s="262"/>
      <c r="T367" s="263">
        <f t="shared" si="6893"/>
        <v>0</v>
      </c>
      <c r="U367" s="262"/>
      <c r="V367" s="263">
        <f t="shared" si="6893"/>
        <v>0</v>
      </c>
      <c r="W367" s="264"/>
      <c r="X367" s="263">
        <f t="shared" si="6893"/>
        <v>0</v>
      </c>
      <c r="Y367" s="264"/>
      <c r="Z367" s="263">
        <f t="shared" si="6920"/>
        <v>0</v>
      </c>
      <c r="AA367" s="265"/>
      <c r="AB367" s="263">
        <f t="shared" si="6894"/>
        <v>0</v>
      </c>
      <c r="AC367" s="265"/>
      <c r="AD367" s="263">
        <f t="shared" si="6895"/>
        <v>0</v>
      </c>
      <c r="AE367" s="265"/>
      <c r="AF367" s="263">
        <f t="shared" si="6896"/>
        <v>0</v>
      </c>
      <c r="AG367" s="266"/>
      <c r="AH367" s="263">
        <f t="shared" si="6897"/>
        <v>0</v>
      </c>
      <c r="AI367" s="265"/>
      <c r="AJ367" s="263">
        <f t="shared" si="6898"/>
        <v>0</v>
      </c>
      <c r="AK367" s="265"/>
      <c r="AL367" s="263">
        <f t="shared" si="6899"/>
        <v>0</v>
      </c>
      <c r="AM367" s="265"/>
      <c r="AN367" s="263">
        <f t="shared" si="6900"/>
        <v>0</v>
      </c>
      <c r="AO367" s="265"/>
      <c r="AP367" s="263">
        <f t="shared" si="6901"/>
        <v>0</v>
      </c>
      <c r="AQ367" s="265"/>
      <c r="AR367" s="263">
        <f t="shared" si="6902"/>
        <v>0</v>
      </c>
      <c r="AS367" s="265"/>
      <c r="AT367" s="263">
        <f t="shared" si="6903"/>
        <v>0</v>
      </c>
      <c r="AU367" s="265"/>
      <c r="AV367" s="263">
        <f t="shared" si="6904"/>
        <v>0</v>
      </c>
      <c r="AW367" s="265"/>
      <c r="AX367" s="263">
        <f t="shared" si="6905"/>
        <v>0</v>
      </c>
      <c r="AY367" s="265"/>
      <c r="AZ367" s="263">
        <f t="shared" si="6906"/>
        <v>0</v>
      </c>
      <c r="BA367" s="265"/>
      <c r="BB367" s="263">
        <f t="shared" si="6907"/>
        <v>0</v>
      </c>
      <c r="BC367" s="265"/>
      <c r="BD367" s="263">
        <f t="shared" si="6908"/>
        <v>0</v>
      </c>
      <c r="BE367" s="264">
        <v>0.5</v>
      </c>
      <c r="BF367" s="263">
        <f t="shared" si="6909"/>
        <v>12175.62</v>
      </c>
      <c r="BG367" s="383">
        <v>0.2</v>
      </c>
      <c r="BH367" s="263">
        <f t="shared" si="6910"/>
        <v>4870.25</v>
      </c>
      <c r="BI367" s="264">
        <v>0.05</v>
      </c>
      <c r="BJ367" s="263">
        <f t="shared" si="6911"/>
        <v>1217.56</v>
      </c>
      <c r="BK367" s="267"/>
      <c r="BL367" s="263">
        <f t="shared" si="6912"/>
        <v>0</v>
      </c>
      <c r="BM367" s="267"/>
      <c r="BN367" s="263">
        <f t="shared" si="6913"/>
        <v>0</v>
      </c>
      <c r="BO367" s="267"/>
      <c r="BP367" s="263">
        <f t="shared" si="6914"/>
        <v>0</v>
      </c>
      <c r="BQ367" s="268">
        <v>0.15</v>
      </c>
      <c r="BR367" s="263">
        <f t="shared" si="6915"/>
        <v>3652.68</v>
      </c>
      <c r="BS367" s="268">
        <v>0.1</v>
      </c>
      <c r="BT367" s="263">
        <f t="shared" si="6916"/>
        <v>2435.12</v>
      </c>
      <c r="BU367" s="268"/>
      <c r="BV367" s="263">
        <f t="shared" si="6917"/>
        <v>0</v>
      </c>
      <c r="BW367" s="268"/>
      <c r="BX367" s="263">
        <f t="shared" si="6918"/>
        <v>0</v>
      </c>
      <c r="BY367" s="268"/>
      <c r="BZ367" s="263">
        <f t="shared" si="6919"/>
        <v>0</v>
      </c>
      <c r="CA367" s="505">
        <f t="shared" si="6532"/>
        <v>1</v>
      </c>
      <c r="CB367" s="504">
        <f t="shared" si="6533"/>
        <v>24351.23</v>
      </c>
      <c r="CC367" s="171">
        <f t="shared" si="6556"/>
        <v>0</v>
      </c>
    </row>
    <row r="368" spans="1:81" s="118" customFormat="1" ht="13.2">
      <c r="A368" s="279" t="s">
        <v>1228</v>
      </c>
      <c r="B368" s="280" t="s">
        <v>145</v>
      </c>
      <c r="C368" s="281"/>
      <c r="D368" s="279" t="s">
        <v>1069</v>
      </c>
      <c r="E368" s="441" t="s">
        <v>1062</v>
      </c>
      <c r="F368" s="442" t="s">
        <v>695</v>
      </c>
      <c r="G368" s="313">
        <v>55</v>
      </c>
      <c r="H368" s="443">
        <v>56.949999999999996</v>
      </c>
      <c r="I368" s="284">
        <v>3132.25</v>
      </c>
      <c r="J368" s="275">
        <f t="shared" si="6892"/>
        <v>4.0251163776896211E-5</v>
      </c>
      <c r="K368" s="262"/>
      <c r="L368" s="263">
        <f t="shared" si="6893"/>
        <v>0</v>
      </c>
      <c r="M368" s="262"/>
      <c r="N368" s="263">
        <f t="shared" si="6893"/>
        <v>0</v>
      </c>
      <c r="O368" s="262"/>
      <c r="P368" s="263">
        <f t="shared" si="6893"/>
        <v>0</v>
      </c>
      <c r="Q368" s="262"/>
      <c r="R368" s="263">
        <f t="shared" si="6893"/>
        <v>0</v>
      </c>
      <c r="S368" s="262"/>
      <c r="T368" s="263">
        <f t="shared" si="6893"/>
        <v>0</v>
      </c>
      <c r="U368" s="262"/>
      <c r="V368" s="263">
        <f t="shared" si="6893"/>
        <v>0</v>
      </c>
      <c r="W368" s="264"/>
      <c r="X368" s="263">
        <f t="shared" si="6893"/>
        <v>0</v>
      </c>
      <c r="Y368" s="264"/>
      <c r="Z368" s="263">
        <f t="shared" si="6920"/>
        <v>0</v>
      </c>
      <c r="AA368" s="265"/>
      <c r="AB368" s="263">
        <f t="shared" si="6894"/>
        <v>0</v>
      </c>
      <c r="AC368" s="265"/>
      <c r="AD368" s="263">
        <f t="shared" si="6895"/>
        <v>0</v>
      </c>
      <c r="AE368" s="265"/>
      <c r="AF368" s="263">
        <f t="shared" si="6896"/>
        <v>0</v>
      </c>
      <c r="AG368" s="266"/>
      <c r="AH368" s="263">
        <f t="shared" si="6897"/>
        <v>0</v>
      </c>
      <c r="AI368" s="265"/>
      <c r="AJ368" s="263">
        <f t="shared" si="6898"/>
        <v>0</v>
      </c>
      <c r="AK368" s="265"/>
      <c r="AL368" s="263">
        <f t="shared" si="6899"/>
        <v>0</v>
      </c>
      <c r="AM368" s="265"/>
      <c r="AN368" s="263">
        <f t="shared" si="6900"/>
        <v>0</v>
      </c>
      <c r="AO368" s="265"/>
      <c r="AP368" s="263">
        <f t="shared" si="6901"/>
        <v>0</v>
      </c>
      <c r="AQ368" s="265"/>
      <c r="AR368" s="263">
        <f t="shared" si="6902"/>
        <v>0</v>
      </c>
      <c r="AS368" s="265"/>
      <c r="AT368" s="263">
        <f t="shared" si="6903"/>
        <v>0</v>
      </c>
      <c r="AU368" s="265"/>
      <c r="AV368" s="263">
        <f t="shared" si="6904"/>
        <v>0</v>
      </c>
      <c r="AW368" s="265"/>
      <c r="AX368" s="263">
        <f t="shared" si="6905"/>
        <v>0</v>
      </c>
      <c r="AY368" s="265"/>
      <c r="AZ368" s="263">
        <f t="shared" si="6906"/>
        <v>0</v>
      </c>
      <c r="BA368" s="265"/>
      <c r="BB368" s="263">
        <f t="shared" si="6907"/>
        <v>0</v>
      </c>
      <c r="BC368" s="265"/>
      <c r="BD368" s="263">
        <f t="shared" si="6908"/>
        <v>0</v>
      </c>
      <c r="BE368" s="264">
        <v>0.5</v>
      </c>
      <c r="BF368" s="263">
        <f t="shared" si="6909"/>
        <v>1566.13</v>
      </c>
      <c r="BG368" s="383">
        <v>0.2</v>
      </c>
      <c r="BH368" s="263">
        <f t="shared" si="6910"/>
        <v>626.45000000000005</v>
      </c>
      <c r="BI368" s="264">
        <v>0.05</v>
      </c>
      <c r="BJ368" s="263">
        <f t="shared" si="6911"/>
        <v>156.61000000000001</v>
      </c>
      <c r="BK368" s="267"/>
      <c r="BL368" s="263">
        <f t="shared" si="6912"/>
        <v>0</v>
      </c>
      <c r="BM368" s="267"/>
      <c r="BN368" s="263">
        <f t="shared" si="6913"/>
        <v>0</v>
      </c>
      <c r="BO368" s="267"/>
      <c r="BP368" s="263">
        <f t="shared" si="6914"/>
        <v>0</v>
      </c>
      <c r="BQ368" s="268">
        <v>0.15</v>
      </c>
      <c r="BR368" s="263">
        <f t="shared" si="6915"/>
        <v>469.84</v>
      </c>
      <c r="BS368" s="268">
        <v>0.1</v>
      </c>
      <c r="BT368" s="263">
        <f t="shared" si="6916"/>
        <v>313.23</v>
      </c>
      <c r="BU368" s="268"/>
      <c r="BV368" s="263">
        <f t="shared" si="6917"/>
        <v>0</v>
      </c>
      <c r="BW368" s="268"/>
      <c r="BX368" s="263">
        <f t="shared" si="6918"/>
        <v>0</v>
      </c>
      <c r="BY368" s="268"/>
      <c r="BZ368" s="263">
        <f t="shared" si="6919"/>
        <v>0</v>
      </c>
      <c r="CA368" s="505">
        <f t="shared" si="6532"/>
        <v>1</v>
      </c>
      <c r="CB368" s="504">
        <f t="shared" si="6533"/>
        <v>3132.26</v>
      </c>
      <c r="CC368" s="171">
        <f t="shared" si="6556"/>
        <v>-1.0000000000218279E-2</v>
      </c>
    </row>
    <row r="369" spans="1:81" s="118" customFormat="1" ht="13.2">
      <c r="A369" s="279" t="s">
        <v>1229</v>
      </c>
      <c r="B369" s="280" t="s">
        <v>145</v>
      </c>
      <c r="C369" s="281"/>
      <c r="D369" s="279" t="s">
        <v>1065</v>
      </c>
      <c r="E369" s="441" t="s">
        <v>1063</v>
      </c>
      <c r="F369" s="442" t="s">
        <v>695</v>
      </c>
      <c r="G369" s="313">
        <v>146</v>
      </c>
      <c r="H369" s="443">
        <v>57.75</v>
      </c>
      <c r="I369" s="284">
        <v>8431.5</v>
      </c>
      <c r="J369" s="275">
        <f t="shared" si="6892"/>
        <v>1.0834948914834397E-4</v>
      </c>
      <c r="K369" s="262"/>
      <c r="L369" s="263">
        <f t="shared" si="6893"/>
        <v>0</v>
      </c>
      <c r="M369" s="262"/>
      <c r="N369" s="263">
        <f t="shared" si="6893"/>
        <v>0</v>
      </c>
      <c r="O369" s="262"/>
      <c r="P369" s="263">
        <f t="shared" si="6893"/>
        <v>0</v>
      </c>
      <c r="Q369" s="262"/>
      <c r="R369" s="263">
        <f t="shared" si="6893"/>
        <v>0</v>
      </c>
      <c r="S369" s="262"/>
      <c r="T369" s="263">
        <f t="shared" si="6893"/>
        <v>0</v>
      </c>
      <c r="U369" s="262"/>
      <c r="V369" s="263">
        <f t="shared" si="6893"/>
        <v>0</v>
      </c>
      <c r="W369" s="264"/>
      <c r="X369" s="263">
        <f t="shared" si="6893"/>
        <v>0</v>
      </c>
      <c r="Y369" s="264"/>
      <c r="Z369" s="263">
        <f t="shared" si="6920"/>
        <v>0</v>
      </c>
      <c r="AA369" s="265"/>
      <c r="AB369" s="263">
        <f t="shared" si="6894"/>
        <v>0</v>
      </c>
      <c r="AC369" s="265"/>
      <c r="AD369" s="263">
        <f t="shared" si="6895"/>
        <v>0</v>
      </c>
      <c r="AE369" s="265"/>
      <c r="AF369" s="263">
        <f t="shared" si="6896"/>
        <v>0</v>
      </c>
      <c r="AG369" s="266"/>
      <c r="AH369" s="263">
        <f t="shared" si="6897"/>
        <v>0</v>
      </c>
      <c r="AI369" s="265"/>
      <c r="AJ369" s="263">
        <f t="shared" si="6898"/>
        <v>0</v>
      </c>
      <c r="AK369" s="265"/>
      <c r="AL369" s="263">
        <f t="shared" si="6899"/>
        <v>0</v>
      </c>
      <c r="AM369" s="265"/>
      <c r="AN369" s="263">
        <f t="shared" si="6900"/>
        <v>0</v>
      </c>
      <c r="AO369" s="265"/>
      <c r="AP369" s="263">
        <f t="shared" si="6901"/>
        <v>0</v>
      </c>
      <c r="AQ369" s="265"/>
      <c r="AR369" s="263">
        <f t="shared" si="6902"/>
        <v>0</v>
      </c>
      <c r="AS369" s="265"/>
      <c r="AT369" s="263">
        <f t="shared" si="6903"/>
        <v>0</v>
      </c>
      <c r="AU369" s="265"/>
      <c r="AV369" s="263">
        <f t="shared" si="6904"/>
        <v>0</v>
      </c>
      <c r="AW369" s="265"/>
      <c r="AX369" s="263">
        <f t="shared" si="6905"/>
        <v>0</v>
      </c>
      <c r="AY369" s="265"/>
      <c r="AZ369" s="263">
        <f t="shared" si="6906"/>
        <v>0</v>
      </c>
      <c r="BA369" s="265"/>
      <c r="BB369" s="263">
        <f t="shared" si="6907"/>
        <v>0</v>
      </c>
      <c r="BC369" s="265"/>
      <c r="BD369" s="263">
        <f t="shared" si="6908"/>
        <v>0</v>
      </c>
      <c r="BE369" s="264">
        <v>0.5</v>
      </c>
      <c r="BF369" s="263">
        <f t="shared" si="6909"/>
        <v>4215.75</v>
      </c>
      <c r="BG369" s="383">
        <v>0.2</v>
      </c>
      <c r="BH369" s="263">
        <f t="shared" si="6910"/>
        <v>1686.3</v>
      </c>
      <c r="BI369" s="264">
        <v>0.05</v>
      </c>
      <c r="BJ369" s="263">
        <f t="shared" si="6911"/>
        <v>421.58</v>
      </c>
      <c r="BK369" s="267"/>
      <c r="BL369" s="263">
        <f t="shared" si="6912"/>
        <v>0</v>
      </c>
      <c r="BM369" s="267"/>
      <c r="BN369" s="263">
        <f t="shared" si="6913"/>
        <v>0</v>
      </c>
      <c r="BO369" s="267"/>
      <c r="BP369" s="263">
        <f t="shared" si="6914"/>
        <v>0</v>
      </c>
      <c r="BQ369" s="268">
        <v>0.15</v>
      </c>
      <c r="BR369" s="263">
        <f t="shared" si="6915"/>
        <v>1264.73</v>
      </c>
      <c r="BS369" s="268">
        <v>0.1</v>
      </c>
      <c r="BT369" s="263">
        <f t="shared" si="6916"/>
        <v>843.15</v>
      </c>
      <c r="BU369" s="268"/>
      <c r="BV369" s="263">
        <f t="shared" si="6917"/>
        <v>0</v>
      </c>
      <c r="BW369" s="268"/>
      <c r="BX369" s="263">
        <f t="shared" si="6918"/>
        <v>0</v>
      </c>
      <c r="BY369" s="268"/>
      <c r="BZ369" s="263">
        <f t="shared" si="6919"/>
        <v>0</v>
      </c>
      <c r="CA369" s="505">
        <f t="shared" si="6532"/>
        <v>1</v>
      </c>
      <c r="CB369" s="504">
        <f t="shared" si="6533"/>
        <v>8431.51</v>
      </c>
      <c r="CC369" s="171">
        <f t="shared" si="6556"/>
        <v>-1.0000000000218279E-2</v>
      </c>
    </row>
    <row r="370" spans="1:81" s="118" customFormat="1" ht="39.6">
      <c r="A370" s="279" t="s">
        <v>1230</v>
      </c>
      <c r="B370" s="280" t="s">
        <v>162</v>
      </c>
      <c r="C370" s="281"/>
      <c r="D370" s="279" t="s">
        <v>1072</v>
      </c>
      <c r="E370" s="441" t="s">
        <v>1071</v>
      </c>
      <c r="F370" s="442" t="s">
        <v>693</v>
      </c>
      <c r="G370" s="313">
        <v>212.3</v>
      </c>
      <c r="H370" s="443">
        <v>391.98</v>
      </c>
      <c r="I370" s="284">
        <v>83217.350000000006</v>
      </c>
      <c r="J370" s="275">
        <f t="shared" si="6892"/>
        <v>1.0693894752747367E-3</v>
      </c>
      <c r="K370" s="262"/>
      <c r="L370" s="263">
        <f t="shared" si="6893"/>
        <v>0</v>
      </c>
      <c r="M370" s="262"/>
      <c r="N370" s="263">
        <f t="shared" si="6893"/>
        <v>0</v>
      </c>
      <c r="O370" s="262"/>
      <c r="P370" s="263">
        <f t="shared" si="6893"/>
        <v>0</v>
      </c>
      <c r="Q370" s="262"/>
      <c r="R370" s="263">
        <f t="shared" si="6893"/>
        <v>0</v>
      </c>
      <c r="S370" s="262"/>
      <c r="T370" s="263">
        <f t="shared" si="6893"/>
        <v>0</v>
      </c>
      <c r="U370" s="262"/>
      <c r="V370" s="263">
        <f t="shared" si="6893"/>
        <v>0</v>
      </c>
      <c r="W370" s="264"/>
      <c r="X370" s="263">
        <f t="shared" si="6893"/>
        <v>0</v>
      </c>
      <c r="Y370" s="264"/>
      <c r="Z370" s="263">
        <f t="shared" si="6920"/>
        <v>0</v>
      </c>
      <c r="AA370" s="265"/>
      <c r="AB370" s="263">
        <f t="shared" si="6894"/>
        <v>0</v>
      </c>
      <c r="AC370" s="265"/>
      <c r="AD370" s="263">
        <f t="shared" si="6895"/>
        <v>0</v>
      </c>
      <c r="AE370" s="265"/>
      <c r="AF370" s="263">
        <f t="shared" si="6896"/>
        <v>0</v>
      </c>
      <c r="AG370" s="266"/>
      <c r="AH370" s="263">
        <f t="shared" si="6897"/>
        <v>0</v>
      </c>
      <c r="AI370" s="265"/>
      <c r="AJ370" s="263">
        <f t="shared" si="6898"/>
        <v>0</v>
      </c>
      <c r="AK370" s="265"/>
      <c r="AL370" s="263">
        <f t="shared" si="6899"/>
        <v>0</v>
      </c>
      <c r="AM370" s="265"/>
      <c r="AN370" s="263">
        <f t="shared" si="6900"/>
        <v>0</v>
      </c>
      <c r="AO370" s="265"/>
      <c r="AP370" s="263">
        <f t="shared" si="6901"/>
        <v>0</v>
      </c>
      <c r="AQ370" s="265"/>
      <c r="AR370" s="263">
        <f t="shared" si="6902"/>
        <v>0</v>
      </c>
      <c r="AS370" s="265"/>
      <c r="AT370" s="263">
        <f t="shared" si="6903"/>
        <v>0</v>
      </c>
      <c r="AU370" s="265"/>
      <c r="AV370" s="263">
        <f t="shared" si="6904"/>
        <v>0</v>
      </c>
      <c r="AW370" s="265"/>
      <c r="AX370" s="263">
        <f t="shared" si="6905"/>
        <v>0</v>
      </c>
      <c r="AY370" s="265"/>
      <c r="AZ370" s="263">
        <f t="shared" si="6906"/>
        <v>0</v>
      </c>
      <c r="BA370" s="265"/>
      <c r="BB370" s="263">
        <f t="shared" si="6907"/>
        <v>0</v>
      </c>
      <c r="BC370" s="265"/>
      <c r="BD370" s="263">
        <f t="shared" si="6908"/>
        <v>0</v>
      </c>
      <c r="BE370" s="264">
        <v>0.5</v>
      </c>
      <c r="BF370" s="263">
        <f t="shared" si="6909"/>
        <v>41608.68</v>
      </c>
      <c r="BG370" s="383">
        <v>0.2</v>
      </c>
      <c r="BH370" s="263">
        <f t="shared" si="6910"/>
        <v>16643.47</v>
      </c>
      <c r="BI370" s="264">
        <v>0.05</v>
      </c>
      <c r="BJ370" s="263">
        <f t="shared" si="6911"/>
        <v>4160.87</v>
      </c>
      <c r="BK370" s="267"/>
      <c r="BL370" s="263">
        <f t="shared" si="6912"/>
        <v>0</v>
      </c>
      <c r="BM370" s="267"/>
      <c r="BN370" s="263">
        <f t="shared" si="6913"/>
        <v>0</v>
      </c>
      <c r="BO370" s="267"/>
      <c r="BP370" s="263">
        <f t="shared" si="6914"/>
        <v>0</v>
      </c>
      <c r="BQ370" s="268">
        <v>0.15</v>
      </c>
      <c r="BR370" s="263">
        <f t="shared" si="6915"/>
        <v>12482.6</v>
      </c>
      <c r="BS370" s="268">
        <v>0.1</v>
      </c>
      <c r="BT370" s="263">
        <f t="shared" si="6916"/>
        <v>8321.74</v>
      </c>
      <c r="BU370" s="268"/>
      <c r="BV370" s="263">
        <f t="shared" si="6917"/>
        <v>0</v>
      </c>
      <c r="BW370" s="268"/>
      <c r="BX370" s="263">
        <f t="shared" si="6918"/>
        <v>0</v>
      </c>
      <c r="BY370" s="268"/>
      <c r="BZ370" s="263">
        <f t="shared" si="6919"/>
        <v>0</v>
      </c>
      <c r="CA370" s="505">
        <f t="shared" si="6532"/>
        <v>1</v>
      </c>
      <c r="CB370" s="504">
        <f t="shared" si="6533"/>
        <v>83217.36</v>
      </c>
      <c r="CC370" s="171">
        <f t="shared" si="6556"/>
        <v>-9.9999999947613105E-3</v>
      </c>
    </row>
    <row r="371" spans="1:81" s="187" customFormat="1" ht="15.6" customHeight="1">
      <c r="A371" s="295"/>
      <c r="B371" s="296"/>
      <c r="C371" s="297"/>
      <c r="D371" s="297"/>
      <c r="E371" s="295" t="s">
        <v>429</v>
      </c>
      <c r="F371" s="297"/>
      <c r="G371" s="297"/>
      <c r="H371" s="298"/>
      <c r="I371" s="299">
        <f>SUBTOTAL(109,I338:I370)</f>
        <v>608759.38</v>
      </c>
      <c r="J371" s="320"/>
      <c r="K371" s="301">
        <f>+L371/$I371</f>
        <v>0</v>
      </c>
      <c r="L371" s="299">
        <f>SUBTOTAL(109,L338:L370)</f>
        <v>0</v>
      </c>
      <c r="M371" s="301">
        <f t="shared" ref="M371" si="6921">+N371/$I371</f>
        <v>0</v>
      </c>
      <c r="N371" s="299">
        <f t="shared" ref="N371" si="6922">SUBTOTAL(109,N338:N370)</f>
        <v>0</v>
      </c>
      <c r="O371" s="301">
        <f t="shared" ref="O371" si="6923">+P371/$I371</f>
        <v>0</v>
      </c>
      <c r="P371" s="299">
        <f t="shared" ref="P371" si="6924">SUBTOTAL(109,P338:P370)</f>
        <v>0</v>
      </c>
      <c r="Q371" s="301">
        <f t="shared" ref="Q371" si="6925">+R371/$I371</f>
        <v>0</v>
      </c>
      <c r="R371" s="299">
        <f t="shared" ref="R371" si="6926">SUBTOTAL(109,R338:R370)</f>
        <v>0</v>
      </c>
      <c r="S371" s="301">
        <f t="shared" ref="S371" si="6927">+T371/$I371</f>
        <v>0</v>
      </c>
      <c r="T371" s="299">
        <f t="shared" ref="T371" si="6928">SUBTOTAL(109,T338:T370)</f>
        <v>0</v>
      </c>
      <c r="U371" s="301">
        <f t="shared" ref="U371" si="6929">+V371/$I371</f>
        <v>0</v>
      </c>
      <c r="V371" s="299">
        <f t="shared" ref="V371" si="6930">SUBTOTAL(109,V338:V370)</f>
        <v>0</v>
      </c>
      <c r="W371" s="301">
        <f t="shared" ref="W371" si="6931">+X371/$I371</f>
        <v>0</v>
      </c>
      <c r="X371" s="299">
        <f t="shared" ref="X371" si="6932">SUBTOTAL(109,X338:X370)</f>
        <v>0</v>
      </c>
      <c r="Y371" s="301">
        <f t="shared" ref="Y371" si="6933">+Z371/$I371</f>
        <v>0</v>
      </c>
      <c r="Z371" s="299">
        <f t="shared" ref="Z371" si="6934">SUBTOTAL(109,Z338:Z370)</f>
        <v>0</v>
      </c>
      <c r="AA371" s="301">
        <f t="shared" ref="AA371" si="6935">+AB371/$I371</f>
        <v>0</v>
      </c>
      <c r="AB371" s="299">
        <f t="shared" ref="AB371" si="6936">SUBTOTAL(109,AB338:AB370)</f>
        <v>0</v>
      </c>
      <c r="AC371" s="301">
        <f t="shared" ref="AC371" si="6937">+AD371/$I371</f>
        <v>0</v>
      </c>
      <c r="AD371" s="299">
        <f t="shared" ref="AD371" si="6938">SUBTOTAL(109,AD338:AD370)</f>
        <v>0</v>
      </c>
      <c r="AE371" s="301">
        <f t="shared" ref="AE371" si="6939">+AF371/$I371</f>
        <v>0</v>
      </c>
      <c r="AF371" s="299">
        <f t="shared" ref="AF371" si="6940">SUBTOTAL(109,AF338:AF370)</f>
        <v>0</v>
      </c>
      <c r="AG371" s="301">
        <f t="shared" ref="AG371" si="6941">+AH371/$I371</f>
        <v>0</v>
      </c>
      <c r="AH371" s="299">
        <f t="shared" ref="AH371" si="6942">SUBTOTAL(109,AH338:AH370)</f>
        <v>0</v>
      </c>
      <c r="AI371" s="301">
        <f t="shared" ref="AI371" si="6943">+AJ371/$I371</f>
        <v>0</v>
      </c>
      <c r="AJ371" s="299">
        <f t="shared" ref="AJ371" si="6944">SUBTOTAL(109,AJ338:AJ370)</f>
        <v>0</v>
      </c>
      <c r="AK371" s="301">
        <f t="shared" ref="AK371" si="6945">+AL371/$I371</f>
        <v>0</v>
      </c>
      <c r="AL371" s="299">
        <f t="shared" ref="AL371" si="6946">SUBTOTAL(109,AL338:AL370)</f>
        <v>0</v>
      </c>
      <c r="AM371" s="301">
        <f t="shared" ref="AM371" si="6947">+AN371/$I371</f>
        <v>0</v>
      </c>
      <c r="AN371" s="299">
        <f t="shared" ref="AN371" si="6948">SUBTOTAL(109,AN338:AN370)</f>
        <v>0</v>
      </c>
      <c r="AO371" s="301">
        <f t="shared" ref="AO371" si="6949">+AP371/$I371</f>
        <v>0</v>
      </c>
      <c r="AP371" s="299">
        <f t="shared" ref="AP371" si="6950">SUBTOTAL(109,AP338:AP370)</f>
        <v>0</v>
      </c>
      <c r="AQ371" s="301">
        <f t="shared" ref="AQ371" si="6951">+AR371/$I371</f>
        <v>0</v>
      </c>
      <c r="AR371" s="299">
        <f t="shared" ref="AR371" si="6952">SUBTOTAL(109,AR338:AR370)</f>
        <v>0</v>
      </c>
      <c r="AS371" s="301">
        <f t="shared" ref="AS371" si="6953">+AT371/$I371</f>
        <v>0</v>
      </c>
      <c r="AT371" s="299">
        <f t="shared" ref="AT371" si="6954">SUBTOTAL(109,AT338:AT370)</f>
        <v>0</v>
      </c>
      <c r="AU371" s="301">
        <f t="shared" ref="AU371" si="6955">+AV371/$I371</f>
        <v>0</v>
      </c>
      <c r="AV371" s="299">
        <f t="shared" ref="AV371" si="6956">SUBTOTAL(109,AV338:AV370)</f>
        <v>0</v>
      </c>
      <c r="AW371" s="301">
        <f t="shared" ref="AW371" si="6957">+AX371/$I371</f>
        <v>0</v>
      </c>
      <c r="AX371" s="299">
        <f t="shared" ref="AX371" si="6958">SUBTOTAL(109,AX338:AX370)</f>
        <v>0</v>
      </c>
      <c r="AY371" s="301">
        <f t="shared" ref="AY371" si="6959">+AZ371/$I371</f>
        <v>0</v>
      </c>
      <c r="AZ371" s="299">
        <f t="shared" ref="AZ371" si="6960">SUBTOTAL(109,AZ338:AZ370)</f>
        <v>0</v>
      </c>
      <c r="BA371" s="301">
        <f t="shared" ref="BA371" si="6961">+BB371/$I371</f>
        <v>0</v>
      </c>
      <c r="BB371" s="299">
        <f t="shared" ref="BB371" si="6962">SUBTOTAL(109,BB338:BB370)</f>
        <v>0</v>
      </c>
      <c r="BC371" s="301">
        <f t="shared" ref="BC371" si="6963">+BD371/$I371</f>
        <v>0</v>
      </c>
      <c r="BD371" s="299">
        <f t="shared" ref="BD371" si="6964">SUBTOTAL(109,BD338:BD370)</f>
        <v>0</v>
      </c>
      <c r="BE371" s="301">
        <f t="shared" ref="BE371" si="6965">+BF371/$I371</f>
        <v>0.50000006570740652</v>
      </c>
      <c r="BF371" s="299">
        <f t="shared" ref="BF371" si="6966">SUBTOTAL(109,BF338:BF370)</f>
        <v>304379.73000000004</v>
      </c>
      <c r="BG371" s="301">
        <f t="shared" ref="BG371" si="6967">+BH371/$I371</f>
        <v>0.20000000657074063</v>
      </c>
      <c r="BH371" s="299">
        <f t="shared" ref="BH371" si="6968">SUBTOTAL(109,BH338:BH370)</f>
        <v>121751.87999999999</v>
      </c>
      <c r="BI371" s="301">
        <f t="shared" ref="BI371" si="6969">+BJ371/$I371</f>
        <v>5.0000034496388374E-2</v>
      </c>
      <c r="BJ371" s="299">
        <f t="shared" ref="BJ371" si="6970">SUBTOTAL(109,BJ338:BJ370)</f>
        <v>30437.989999999998</v>
      </c>
      <c r="BK371" s="301">
        <f t="shared" ref="BK371" si="6971">+BL371/$I371</f>
        <v>0</v>
      </c>
      <c r="BL371" s="299">
        <f t="shared" ref="BL371" si="6972">SUBTOTAL(109,BL338:BL370)</f>
        <v>0</v>
      </c>
      <c r="BM371" s="301">
        <f t="shared" ref="BM371" si="6973">+BN371/$I371</f>
        <v>0</v>
      </c>
      <c r="BN371" s="299">
        <f t="shared" ref="BN371" si="6974">SUBTOTAL(109,BN338:BN370)</f>
        <v>0</v>
      </c>
      <c r="BO371" s="301">
        <f t="shared" ref="BO371" si="6975">+BP371/$I371</f>
        <v>0</v>
      </c>
      <c r="BP371" s="299">
        <f t="shared" ref="BP371" si="6976">SUBTOTAL(109,BP338:BP370)</f>
        <v>0</v>
      </c>
      <c r="BQ371" s="301">
        <f t="shared" ref="BQ371" si="6977">+BR371/$I371</f>
        <v>0.14471589743717786</v>
      </c>
      <c r="BR371" s="299">
        <f t="shared" ref="BR371" si="6978">SUBTOTAL(109,BR338:BR370)</f>
        <v>88097.159999999989</v>
      </c>
      <c r="BS371" s="301">
        <f t="shared" ref="BS371" si="6979">+BT371/$I371</f>
        <v>0.10528414362995116</v>
      </c>
      <c r="BT371" s="299">
        <f t="shared" ref="BT371" si="6980">SUBTOTAL(109,BT338:BT370)</f>
        <v>64092.710000000014</v>
      </c>
      <c r="BU371" s="301">
        <f t="shared" ref="BU371" si="6981">+BV371/$I371</f>
        <v>0</v>
      </c>
      <c r="BV371" s="299">
        <f t="shared" ref="BV371" si="6982">SUBTOTAL(109,BV338:BV370)</f>
        <v>0</v>
      </c>
      <c r="BW371" s="301">
        <f t="shared" ref="BW371" si="6983">+BX371/$I371</f>
        <v>0</v>
      </c>
      <c r="BX371" s="299">
        <f t="shared" ref="BX371" si="6984">SUBTOTAL(109,BX338:BX370)</f>
        <v>0</v>
      </c>
      <c r="BY371" s="301">
        <f t="shared" ref="BY371" si="6985">+BZ371/$I371</f>
        <v>0</v>
      </c>
      <c r="BZ371" s="299">
        <f t="shared" ref="BZ371" si="6986">SUBTOTAL(109,BZ338:BZ370)</f>
        <v>0</v>
      </c>
      <c r="CA371" s="235">
        <f>+CB371/I371</f>
        <v>1.0000001478416647</v>
      </c>
      <c r="CB371" s="234">
        <f>SUBTOTAL(109,CB338:CB370)</f>
        <v>608759.47000000009</v>
      </c>
      <c r="CC371" s="188">
        <f t="shared" si="6556"/>
        <v>-9.0000000083819032E-2</v>
      </c>
    </row>
    <row r="372" spans="1:81" s="185" customFormat="1" ht="15.6" customHeight="1">
      <c r="A372" s="351"/>
      <c r="B372" s="352"/>
      <c r="C372" s="353"/>
      <c r="D372" s="353"/>
      <c r="E372" s="351" t="s">
        <v>431</v>
      </c>
      <c r="F372" s="353"/>
      <c r="G372" s="353"/>
      <c r="H372" s="355"/>
      <c r="I372" s="356">
        <f>SUBTOTAL(109,I312:I371)</f>
        <v>21896749.739999995</v>
      </c>
      <c r="J372" s="357"/>
      <c r="K372" s="358">
        <f>+L372/$I372</f>
        <v>0</v>
      </c>
      <c r="L372" s="356">
        <f>SUBTOTAL(109,L312:L371)</f>
        <v>0</v>
      </c>
      <c r="M372" s="358">
        <f t="shared" ref="M372" si="6987">+N372/$I372</f>
        <v>0</v>
      </c>
      <c r="N372" s="356">
        <f t="shared" ref="N372" si="6988">SUBTOTAL(109,N312:N371)</f>
        <v>0</v>
      </c>
      <c r="O372" s="358">
        <f t="shared" ref="O372" si="6989">+P372/$I372</f>
        <v>0</v>
      </c>
      <c r="P372" s="356">
        <f t="shared" ref="P372" si="6990">SUBTOTAL(109,P312:P371)</f>
        <v>0</v>
      </c>
      <c r="Q372" s="358">
        <f t="shared" ref="Q372" si="6991">+R372/$I372</f>
        <v>0</v>
      </c>
      <c r="R372" s="356">
        <f t="shared" ref="R372" si="6992">SUBTOTAL(109,R312:R371)</f>
        <v>0</v>
      </c>
      <c r="S372" s="358">
        <f t="shared" ref="S372" si="6993">+T372/$I372</f>
        <v>0</v>
      </c>
      <c r="T372" s="356">
        <f t="shared" ref="T372" si="6994">SUBTOTAL(109,T312:T371)</f>
        <v>0</v>
      </c>
      <c r="U372" s="358">
        <f t="shared" ref="U372" si="6995">+V372/$I372</f>
        <v>0</v>
      </c>
      <c r="V372" s="356">
        <f t="shared" ref="V372" si="6996">SUBTOTAL(109,V312:V371)</f>
        <v>0</v>
      </c>
      <c r="W372" s="358">
        <f t="shared" ref="W372" si="6997">+X372/$I372</f>
        <v>0</v>
      </c>
      <c r="X372" s="356">
        <f t="shared" ref="X372" si="6998">SUBTOTAL(109,X312:X371)</f>
        <v>0</v>
      </c>
      <c r="Y372" s="358">
        <f t="shared" ref="Y372" si="6999">+Z372/$I372</f>
        <v>0</v>
      </c>
      <c r="Z372" s="356">
        <f t="shared" ref="Z372" si="7000">SUBTOTAL(109,Z312:Z371)</f>
        <v>0</v>
      </c>
      <c r="AA372" s="358">
        <f t="shared" ref="AA372" si="7001">+AB372/$I372</f>
        <v>0</v>
      </c>
      <c r="AB372" s="356">
        <f t="shared" ref="AB372" si="7002">SUBTOTAL(109,AB312:AB371)</f>
        <v>0</v>
      </c>
      <c r="AC372" s="358">
        <f t="shared" ref="AC372" si="7003">+AD372/$I372</f>
        <v>0</v>
      </c>
      <c r="AD372" s="356">
        <f t="shared" ref="AD372" si="7004">SUBTOTAL(109,AD312:AD371)</f>
        <v>0</v>
      </c>
      <c r="AE372" s="358">
        <f t="shared" ref="AE372" si="7005">+AF372/$I372</f>
        <v>0</v>
      </c>
      <c r="AF372" s="356">
        <f t="shared" ref="AF372" si="7006">SUBTOTAL(109,AF312:AF371)</f>
        <v>0</v>
      </c>
      <c r="AG372" s="358">
        <f t="shared" ref="AG372" si="7007">+AH372/$I372</f>
        <v>0</v>
      </c>
      <c r="AH372" s="356">
        <f t="shared" ref="AH372" si="7008">SUBTOTAL(109,AH312:AH371)</f>
        <v>0</v>
      </c>
      <c r="AI372" s="358">
        <f t="shared" ref="AI372" si="7009">+AJ372/$I372</f>
        <v>0</v>
      </c>
      <c r="AJ372" s="356">
        <f t="shared" ref="AJ372" si="7010">SUBTOTAL(109,AJ312:AJ371)</f>
        <v>0</v>
      </c>
      <c r="AK372" s="358">
        <f t="shared" ref="AK372" si="7011">+AL372/$I372</f>
        <v>0</v>
      </c>
      <c r="AL372" s="356">
        <f t="shared" ref="AL372" si="7012">SUBTOTAL(109,AL312:AL371)</f>
        <v>0</v>
      </c>
      <c r="AM372" s="358">
        <f t="shared" ref="AM372" si="7013">+AN372/$I372</f>
        <v>5.3259548282164381E-3</v>
      </c>
      <c r="AN372" s="356">
        <f t="shared" ref="AN372" si="7014">SUBTOTAL(109,AN312:AN371)</f>
        <v>116621.1</v>
      </c>
      <c r="AO372" s="358">
        <f t="shared" ref="AO372" si="7015">+AP372/$I372</f>
        <v>5.9962693805715494E-3</v>
      </c>
      <c r="AP372" s="356">
        <f t="shared" ref="AP372" si="7016">SUBTOTAL(109,AP312:AP371)</f>
        <v>131298.81</v>
      </c>
      <c r="AQ372" s="358">
        <f t="shared" ref="AQ372" si="7017">+AR372/$I372</f>
        <v>2.918173873233481E-2</v>
      </c>
      <c r="AR372" s="356">
        <f t="shared" ref="AR372" si="7018">SUBTOTAL(109,AR312:AR371)</f>
        <v>638985.23</v>
      </c>
      <c r="AS372" s="358">
        <f t="shared" ref="AS372" si="7019">+AT372/$I372</f>
        <v>2.918173873233481E-2</v>
      </c>
      <c r="AT372" s="356">
        <f t="shared" ref="AT372" si="7020">SUBTOTAL(109,AT312:AT371)</f>
        <v>638985.23</v>
      </c>
      <c r="AU372" s="358">
        <f t="shared" ref="AU372" si="7021">+AV372/$I372</f>
        <v>5.6417869531718012E-2</v>
      </c>
      <c r="AV372" s="356">
        <f t="shared" ref="AV372" si="7022">SUBTOTAL(109,AV312:AV371)</f>
        <v>1235367.97</v>
      </c>
      <c r="AW372" s="358">
        <f t="shared" ref="AW372" si="7023">+AX372/$I372</f>
        <v>0.12573423602547878</v>
      </c>
      <c r="AX372" s="356">
        <f t="shared" ref="AX372" si="7024">SUBTOTAL(109,AX312:AX371)</f>
        <v>2753171.1000000006</v>
      </c>
      <c r="AY372" s="358">
        <f t="shared" ref="AY372" si="7025">+AZ372/$I372</f>
        <v>0.12573423602547878</v>
      </c>
      <c r="AZ372" s="356">
        <f t="shared" ref="AZ372" si="7026">SUBTOTAL(109,AZ312:AZ371)</f>
        <v>2753171.1000000006</v>
      </c>
      <c r="BA372" s="358">
        <f t="shared" ref="BA372" si="7027">+BB372/$I372</f>
        <v>0.11245589821496497</v>
      </c>
      <c r="BB372" s="356">
        <f t="shared" ref="BB372" si="7028">SUBTOTAL(109,BB312:BB371)</f>
        <v>2462418.66</v>
      </c>
      <c r="BC372" s="358">
        <f t="shared" ref="BC372" si="7029">+BD372/$I372</f>
        <v>0.10348812115528157</v>
      </c>
      <c r="BD372" s="356">
        <f t="shared" ref="BD372" si="7030">SUBTOTAL(109,BD312:BD371)</f>
        <v>2266053.4899999998</v>
      </c>
      <c r="BE372" s="358">
        <f t="shared" ref="BE372" si="7031">+BF372/$I372</f>
        <v>0.10690020518086266</v>
      </c>
      <c r="BF372" s="356">
        <f t="shared" ref="BF372" si="7032">SUBTOTAL(109,BF312:BF371)</f>
        <v>2340767.0400000005</v>
      </c>
      <c r="BG372" s="358">
        <f t="shared" ref="BG372" si="7033">+BH372/$I372</f>
        <v>0.11181652752450927</v>
      </c>
      <c r="BH372" s="356">
        <f t="shared" ref="BH372" si="7034">SUBTOTAL(109,BH312:BH371)</f>
        <v>2448418.5200000005</v>
      </c>
      <c r="BI372" s="358">
        <f t="shared" ref="BI372" si="7035">+BJ372/$I372</f>
        <v>7.9447816258414294E-2</v>
      </c>
      <c r="BJ372" s="356">
        <f t="shared" ref="BJ372" si="7036">SUBTOTAL(109,BJ312:BJ371)</f>
        <v>1739648.9500000004</v>
      </c>
      <c r="BK372" s="358">
        <f t="shared" ref="BK372" si="7037">+BL372/$I372</f>
        <v>0</v>
      </c>
      <c r="BL372" s="356">
        <f t="shared" ref="BL372" si="7038">SUBTOTAL(109,BL312:BL371)</f>
        <v>0</v>
      </c>
      <c r="BM372" s="358">
        <f t="shared" ref="BM372" si="7039">+BN372/$I372</f>
        <v>6.9556409882044912E-3</v>
      </c>
      <c r="BN372" s="356">
        <f t="shared" ref="BN372" si="7040">SUBTOTAL(109,BN312:BN371)</f>
        <v>152305.93</v>
      </c>
      <c r="BO372" s="358">
        <f t="shared" ref="BO372" si="7041">+BP372/$I372</f>
        <v>9.6186184023127098E-3</v>
      </c>
      <c r="BP372" s="356">
        <f t="shared" ref="BP372" si="7042">SUBTOTAL(109,BP312:BP371)</f>
        <v>210616.47999999998</v>
      </c>
      <c r="BQ372" s="358">
        <f t="shared" ref="BQ372" si="7043">+BR372/$I372</f>
        <v>3.7361120701195003E-2</v>
      </c>
      <c r="BR372" s="356">
        <f t="shared" ref="BR372" si="7044">SUBTOTAL(109,BR312:BR371)</f>
        <v>818087.1100000001</v>
      </c>
      <c r="BS372" s="358">
        <f t="shared" ref="BS372" si="7045">+BT372/$I372</f>
        <v>5.4384013341698824E-2</v>
      </c>
      <c r="BT372" s="356">
        <f t="shared" ref="BT372" si="7046">SUBTOTAL(109,BT312:BT371)</f>
        <v>1190833.1299999999</v>
      </c>
      <c r="BU372" s="358">
        <f t="shared" ref="BU372" si="7047">+BV372/$I372</f>
        <v>0</v>
      </c>
      <c r="BV372" s="356">
        <f t="shared" ref="BV372" si="7048">SUBTOTAL(109,BV312:BV371)</f>
        <v>0</v>
      </c>
      <c r="BW372" s="358">
        <f t="shared" ref="BW372" si="7049">+BX372/$I372</f>
        <v>0</v>
      </c>
      <c r="BX372" s="356">
        <f t="shared" ref="BX372" si="7050">SUBTOTAL(109,BX312:BX371)</f>
        <v>0</v>
      </c>
      <c r="BY372" s="358">
        <f t="shared" ref="BY372" si="7051">+BZ372/$I372</f>
        <v>0</v>
      </c>
      <c r="BZ372" s="356">
        <f t="shared" ref="BZ372" si="7052">SUBTOTAL(109,BZ312:BZ371)</f>
        <v>0</v>
      </c>
      <c r="CA372" s="506">
        <f>+CB372/I372</f>
        <v>1.0000000050235764</v>
      </c>
      <c r="CB372" s="236">
        <f>SUBTOTAL(109,CB312:CB371)</f>
        <v>21896749.84999999</v>
      </c>
      <c r="CC372" s="186">
        <f t="shared" si="6556"/>
        <v>-0.10999999567866325</v>
      </c>
    </row>
    <row r="373" spans="1:81" s="118" customFormat="1" ht="13.2">
      <c r="A373" s="459" t="s">
        <v>28</v>
      </c>
      <c r="B373" s="614" t="s">
        <v>1149</v>
      </c>
      <c r="C373" s="615"/>
      <c r="D373" s="615"/>
      <c r="E373" s="615"/>
      <c r="F373" s="450"/>
      <c r="G373" s="450"/>
      <c r="H373" s="450"/>
      <c r="I373" s="451"/>
      <c r="J373" s="275">
        <f>+I382/$I$467</f>
        <v>2.481486052349206E-2</v>
      </c>
      <c r="K373" s="262"/>
      <c r="L373" s="263"/>
      <c r="M373" s="262"/>
      <c r="N373" s="263"/>
      <c r="O373" s="262"/>
      <c r="P373" s="263"/>
      <c r="Q373" s="262"/>
      <c r="R373" s="263"/>
      <c r="S373" s="262"/>
      <c r="T373" s="263"/>
      <c r="U373" s="262"/>
      <c r="V373" s="263"/>
      <c r="W373" s="264"/>
      <c r="X373" s="263"/>
      <c r="Y373" s="264"/>
      <c r="Z373" s="263"/>
      <c r="AA373" s="265"/>
      <c r="AB373" s="263"/>
      <c r="AC373" s="265"/>
      <c r="AD373" s="263"/>
      <c r="AE373" s="265"/>
      <c r="AF373" s="263"/>
      <c r="AG373" s="266"/>
      <c r="AH373" s="263"/>
      <c r="AI373" s="265"/>
      <c r="AJ373" s="263"/>
      <c r="AK373" s="265"/>
      <c r="AL373" s="263"/>
      <c r="AM373" s="265"/>
      <c r="AN373" s="263"/>
      <c r="AO373" s="265"/>
      <c r="AP373" s="263"/>
      <c r="AQ373" s="265"/>
      <c r="AR373" s="263"/>
      <c r="AS373" s="265"/>
      <c r="AT373" s="263"/>
      <c r="AU373" s="265"/>
      <c r="AV373" s="263"/>
      <c r="AW373" s="265"/>
      <c r="AX373" s="263"/>
      <c r="AY373" s="265"/>
      <c r="AZ373" s="263"/>
      <c r="BA373" s="265"/>
      <c r="BB373" s="263"/>
      <c r="BC373" s="265"/>
      <c r="BD373" s="263"/>
      <c r="BE373" s="264"/>
      <c r="BF373" s="263"/>
      <c r="BG373" s="265"/>
      <c r="BH373" s="263"/>
      <c r="BI373" s="264"/>
      <c r="BJ373" s="263"/>
      <c r="BK373" s="267"/>
      <c r="BL373" s="263"/>
      <c r="BM373" s="267"/>
      <c r="BN373" s="263"/>
      <c r="BO373" s="267"/>
      <c r="BP373" s="263"/>
      <c r="BQ373" s="267"/>
      <c r="BR373" s="263"/>
      <c r="BS373" s="267"/>
      <c r="BT373" s="263"/>
      <c r="BU373" s="268"/>
      <c r="BV373" s="263"/>
      <c r="BW373" s="268"/>
      <c r="BX373" s="263"/>
      <c r="BY373" s="268"/>
      <c r="BZ373" s="263"/>
      <c r="CA373" s="505">
        <f t="shared" si="6532"/>
        <v>0</v>
      </c>
      <c r="CB373" s="504">
        <f t="shared" si="6533"/>
        <v>0</v>
      </c>
      <c r="CC373" s="171">
        <f t="shared" si="6556"/>
        <v>0</v>
      </c>
    </row>
    <row r="374" spans="1:81" s="118" customFormat="1" ht="15.6" customHeight="1">
      <c r="A374" s="449" t="s">
        <v>54</v>
      </c>
      <c r="B374" s="614" t="s">
        <v>815</v>
      </c>
      <c r="C374" s="615"/>
      <c r="D374" s="615"/>
      <c r="E374" s="615"/>
      <c r="F374" s="460"/>
      <c r="G374" s="461"/>
      <c r="H374" s="461"/>
      <c r="I374" s="462"/>
      <c r="J374" s="233"/>
      <c r="K374" s="262"/>
      <c r="L374" s="263"/>
      <c r="M374" s="262"/>
      <c r="N374" s="263"/>
      <c r="O374" s="262"/>
      <c r="P374" s="263"/>
      <c r="Q374" s="262"/>
      <c r="R374" s="263"/>
      <c r="S374" s="262"/>
      <c r="T374" s="263"/>
      <c r="U374" s="262"/>
      <c r="V374" s="263"/>
      <c r="W374" s="264"/>
      <c r="X374" s="263"/>
      <c r="Y374" s="264"/>
      <c r="Z374" s="263"/>
      <c r="AA374" s="265"/>
      <c r="AB374" s="263"/>
      <c r="AC374" s="265"/>
      <c r="AD374" s="263"/>
      <c r="AE374" s="265"/>
      <c r="AF374" s="263"/>
      <c r="AG374" s="266"/>
      <c r="AH374" s="263"/>
      <c r="AI374" s="265"/>
      <c r="AJ374" s="263"/>
      <c r="AK374" s="265"/>
      <c r="AL374" s="263"/>
      <c r="AM374" s="265"/>
      <c r="AN374" s="263"/>
      <c r="AO374" s="265"/>
      <c r="AP374" s="263"/>
      <c r="AQ374" s="265"/>
      <c r="AR374" s="263"/>
      <c r="AS374" s="265"/>
      <c r="AT374" s="263"/>
      <c r="AU374" s="265"/>
      <c r="AV374" s="263"/>
      <c r="AW374" s="265"/>
      <c r="AX374" s="263"/>
      <c r="AY374" s="265"/>
      <c r="AZ374" s="263"/>
      <c r="BA374" s="265"/>
      <c r="BB374" s="263"/>
      <c r="BC374" s="265"/>
      <c r="BD374" s="263"/>
      <c r="BE374" s="264"/>
      <c r="BF374" s="263"/>
      <c r="BG374" s="265"/>
      <c r="BH374" s="263"/>
      <c r="BI374" s="264"/>
      <c r="BJ374" s="263"/>
      <c r="BK374" s="267"/>
      <c r="BL374" s="263"/>
      <c r="BM374" s="267"/>
      <c r="BN374" s="263"/>
      <c r="BO374" s="267"/>
      <c r="BP374" s="263"/>
      <c r="BQ374" s="267"/>
      <c r="BR374" s="263"/>
      <c r="BS374" s="267"/>
      <c r="BT374" s="263"/>
      <c r="BU374" s="268"/>
      <c r="BV374" s="263"/>
      <c r="BW374" s="268"/>
      <c r="BX374" s="263"/>
      <c r="BY374" s="268"/>
      <c r="BZ374" s="263"/>
      <c r="CA374" s="505">
        <f t="shared" si="6532"/>
        <v>0</v>
      </c>
      <c r="CB374" s="504">
        <f t="shared" si="6533"/>
        <v>0</v>
      </c>
      <c r="CC374" s="171">
        <f t="shared" si="6556"/>
        <v>0</v>
      </c>
    </row>
    <row r="375" spans="1:81" s="118" customFormat="1" ht="132">
      <c r="A375" s="279" t="s">
        <v>434</v>
      </c>
      <c r="B375" s="463" t="s">
        <v>990</v>
      </c>
      <c r="C375" s="464"/>
      <c r="D375" s="465"/>
      <c r="E375" s="466" t="s">
        <v>1085</v>
      </c>
      <c r="F375" s="442" t="s">
        <v>1084</v>
      </c>
      <c r="G375" s="313">
        <v>1</v>
      </c>
      <c r="H375" s="310">
        <v>1710000</v>
      </c>
      <c r="I375" s="284">
        <v>1710000</v>
      </c>
      <c r="J375" s="233"/>
      <c r="K375" s="262"/>
      <c r="L375" s="263">
        <f t="shared" ref="L375:BZ375" si="7053">ROUND(K375*$I375,2)</f>
        <v>0</v>
      </c>
      <c r="M375" s="262"/>
      <c r="N375" s="263">
        <f t="shared" si="7053"/>
        <v>0</v>
      </c>
      <c r="O375" s="262"/>
      <c r="P375" s="263">
        <f t="shared" si="7053"/>
        <v>0</v>
      </c>
      <c r="Q375" s="262"/>
      <c r="R375" s="263">
        <f t="shared" si="7053"/>
        <v>0</v>
      </c>
      <c r="S375" s="262"/>
      <c r="T375" s="263">
        <f t="shared" si="7053"/>
        <v>0</v>
      </c>
      <c r="U375" s="262"/>
      <c r="V375" s="263">
        <f t="shared" si="7053"/>
        <v>0</v>
      </c>
      <c r="W375" s="264"/>
      <c r="X375" s="263">
        <f t="shared" si="7053"/>
        <v>0</v>
      </c>
      <c r="Y375" s="264"/>
      <c r="Z375" s="263">
        <f t="shared" si="7053"/>
        <v>0</v>
      </c>
      <c r="AA375" s="265"/>
      <c r="AB375" s="263">
        <f t="shared" si="7053"/>
        <v>0</v>
      </c>
      <c r="AC375" s="383">
        <v>0.04</v>
      </c>
      <c r="AD375" s="263">
        <f t="shared" si="7053"/>
        <v>68400</v>
      </c>
      <c r="AE375" s="383">
        <v>0.04</v>
      </c>
      <c r="AF375" s="263">
        <f t="shared" si="7053"/>
        <v>68400</v>
      </c>
      <c r="AG375" s="383">
        <v>0.04</v>
      </c>
      <c r="AH375" s="263">
        <f t="shared" si="7053"/>
        <v>68400</v>
      </c>
      <c r="AI375" s="383">
        <v>0.04</v>
      </c>
      <c r="AJ375" s="263">
        <f t="shared" si="7053"/>
        <v>68400</v>
      </c>
      <c r="AK375" s="383">
        <v>0.04</v>
      </c>
      <c r="AL375" s="263">
        <f t="shared" si="7053"/>
        <v>68400</v>
      </c>
      <c r="AM375" s="383">
        <v>0.04</v>
      </c>
      <c r="AN375" s="263">
        <f t="shared" si="7053"/>
        <v>68400</v>
      </c>
      <c r="AO375" s="383">
        <v>0.04</v>
      </c>
      <c r="AP375" s="263">
        <f t="shared" si="7053"/>
        <v>68400</v>
      </c>
      <c r="AQ375" s="383">
        <v>0.04</v>
      </c>
      <c r="AR375" s="263">
        <f t="shared" si="7053"/>
        <v>68400</v>
      </c>
      <c r="AS375" s="383">
        <v>0.04</v>
      </c>
      <c r="AT375" s="263">
        <f t="shared" si="7053"/>
        <v>68400</v>
      </c>
      <c r="AU375" s="383">
        <v>0.04</v>
      </c>
      <c r="AV375" s="263">
        <f t="shared" si="7053"/>
        <v>68400</v>
      </c>
      <c r="AW375" s="383">
        <v>0.04</v>
      </c>
      <c r="AX375" s="263">
        <f t="shared" si="7053"/>
        <v>68400</v>
      </c>
      <c r="AY375" s="383">
        <v>0.04</v>
      </c>
      <c r="AZ375" s="263">
        <f t="shared" si="7053"/>
        <v>68400</v>
      </c>
      <c r="BA375" s="383">
        <v>0.04</v>
      </c>
      <c r="BB375" s="263">
        <f t="shared" si="7053"/>
        <v>68400</v>
      </c>
      <c r="BC375" s="383">
        <v>0.06</v>
      </c>
      <c r="BD375" s="263">
        <f t="shared" si="7053"/>
        <v>102600</v>
      </c>
      <c r="BE375" s="264">
        <v>0.06</v>
      </c>
      <c r="BF375" s="263">
        <f t="shared" si="7053"/>
        <v>102600</v>
      </c>
      <c r="BG375" s="383">
        <v>0.06</v>
      </c>
      <c r="BH375" s="263">
        <f t="shared" si="7053"/>
        <v>102600</v>
      </c>
      <c r="BI375" s="264">
        <v>0.04</v>
      </c>
      <c r="BJ375" s="263">
        <f t="shared" si="7053"/>
        <v>68400</v>
      </c>
      <c r="BK375" s="264">
        <v>0.04</v>
      </c>
      <c r="BL375" s="263">
        <f t="shared" si="7053"/>
        <v>68400</v>
      </c>
      <c r="BM375" s="264">
        <v>0.04</v>
      </c>
      <c r="BN375" s="263">
        <f t="shared" si="7053"/>
        <v>68400</v>
      </c>
      <c r="BO375" s="264">
        <v>0.06</v>
      </c>
      <c r="BP375" s="263">
        <f t="shared" si="7053"/>
        <v>102600</v>
      </c>
      <c r="BQ375" s="264">
        <v>0.06</v>
      </c>
      <c r="BR375" s="263">
        <f t="shared" si="7053"/>
        <v>102600</v>
      </c>
      <c r="BS375" s="264">
        <v>0.06</v>
      </c>
      <c r="BT375" s="263">
        <f t="shared" si="7053"/>
        <v>102600</v>
      </c>
      <c r="BU375" s="264"/>
      <c r="BV375" s="263">
        <f t="shared" si="7053"/>
        <v>0</v>
      </c>
      <c r="BW375" s="264"/>
      <c r="BX375" s="263">
        <f t="shared" si="7053"/>
        <v>0</v>
      </c>
      <c r="BY375" s="264"/>
      <c r="BZ375" s="263">
        <f t="shared" si="7053"/>
        <v>0</v>
      </c>
      <c r="CA375" s="505">
        <f>+BY375+BW375+BU375+BS375+BQ375+BO375+BM375+BK375+BI375+BG375+BE375+BC375+BA375+AY375+AW375+AU375+AS375+AQ375+AO375+AM375+AK375+AI375+AG375+AE375+AC375+AA375+Y375+W375+U375+S375+Q375+O375+M375+K375</f>
        <v>1.0000000000000004</v>
      </c>
      <c r="CB375" s="504">
        <f>+BZ375+BX375+BV375+BT375+BR375+BP375+BN375+BL375+BJ375+BH375+BF375+BD375+BB375+AZ375+AX375+AV375+AT375+AR375+AP375+AN375+AL375+AJ375+AH375+AF375+AD375+AB375+Z375+X375+V375+T375+R375+P375+N375+L375</f>
        <v>1710000</v>
      </c>
      <c r="CC375" s="171">
        <f t="shared" si="6556"/>
        <v>0</v>
      </c>
    </row>
    <row r="376" spans="1:81" s="187" customFormat="1" ht="15.6" customHeight="1">
      <c r="A376" s="295"/>
      <c r="B376" s="296"/>
      <c r="C376" s="297"/>
      <c r="D376" s="297"/>
      <c r="E376" s="295" t="s">
        <v>430</v>
      </c>
      <c r="F376" s="297"/>
      <c r="G376" s="297"/>
      <c r="H376" s="298"/>
      <c r="I376" s="299">
        <f>SUBTOTAL(109,I375)</f>
        <v>1710000</v>
      </c>
      <c r="J376" s="320"/>
      <c r="K376" s="301">
        <f>+L376/$I376</f>
        <v>0</v>
      </c>
      <c r="L376" s="299">
        <f>SUBTOTAL(109,L375)</f>
        <v>0</v>
      </c>
      <c r="M376" s="301">
        <f t="shared" ref="M376" si="7054">+N376/$I376</f>
        <v>0</v>
      </c>
      <c r="N376" s="299">
        <f t="shared" ref="N376" si="7055">SUBTOTAL(109,N375)</f>
        <v>0</v>
      </c>
      <c r="O376" s="301">
        <f t="shared" ref="O376" si="7056">+P376/$I376</f>
        <v>0</v>
      </c>
      <c r="P376" s="299">
        <f t="shared" ref="P376" si="7057">SUBTOTAL(109,P375)</f>
        <v>0</v>
      </c>
      <c r="Q376" s="301">
        <f t="shared" ref="Q376" si="7058">+R376/$I376</f>
        <v>0</v>
      </c>
      <c r="R376" s="299">
        <f t="shared" ref="R376" si="7059">SUBTOTAL(109,R375)</f>
        <v>0</v>
      </c>
      <c r="S376" s="301">
        <f t="shared" ref="S376" si="7060">+T376/$I376</f>
        <v>0</v>
      </c>
      <c r="T376" s="299">
        <f t="shared" ref="T376" si="7061">SUBTOTAL(109,T375)</f>
        <v>0</v>
      </c>
      <c r="U376" s="301">
        <f t="shared" ref="U376" si="7062">+V376/$I376</f>
        <v>0</v>
      </c>
      <c r="V376" s="299">
        <f t="shared" ref="V376" si="7063">SUBTOTAL(109,V375)</f>
        <v>0</v>
      </c>
      <c r="W376" s="301">
        <f t="shared" ref="W376" si="7064">+X376/$I376</f>
        <v>0</v>
      </c>
      <c r="X376" s="299">
        <f t="shared" ref="X376" si="7065">SUBTOTAL(109,X375)</f>
        <v>0</v>
      </c>
      <c r="Y376" s="301">
        <f t="shared" ref="Y376" si="7066">+Z376/$I376</f>
        <v>0</v>
      </c>
      <c r="Z376" s="299">
        <f t="shared" ref="Z376" si="7067">SUBTOTAL(109,Z375)</f>
        <v>0</v>
      </c>
      <c r="AA376" s="301">
        <f t="shared" ref="AA376" si="7068">+AB376/$I376</f>
        <v>0</v>
      </c>
      <c r="AB376" s="299">
        <f t="shared" ref="AB376" si="7069">SUBTOTAL(109,AB375)</f>
        <v>0</v>
      </c>
      <c r="AC376" s="301">
        <f t="shared" ref="AC376" si="7070">+AD376/$I376</f>
        <v>0.04</v>
      </c>
      <c r="AD376" s="299">
        <f t="shared" ref="AD376" si="7071">SUBTOTAL(109,AD375)</f>
        <v>68400</v>
      </c>
      <c r="AE376" s="301">
        <f t="shared" ref="AE376" si="7072">+AF376/$I376</f>
        <v>0.04</v>
      </c>
      <c r="AF376" s="299">
        <f t="shared" ref="AF376" si="7073">SUBTOTAL(109,AF375)</f>
        <v>68400</v>
      </c>
      <c r="AG376" s="301">
        <f t="shared" ref="AG376" si="7074">+AH376/$I376</f>
        <v>0.04</v>
      </c>
      <c r="AH376" s="299">
        <f t="shared" ref="AH376" si="7075">SUBTOTAL(109,AH375)</f>
        <v>68400</v>
      </c>
      <c r="AI376" s="301">
        <f t="shared" ref="AI376" si="7076">+AJ376/$I376</f>
        <v>0.04</v>
      </c>
      <c r="AJ376" s="299">
        <f t="shared" ref="AJ376" si="7077">SUBTOTAL(109,AJ375)</f>
        <v>68400</v>
      </c>
      <c r="AK376" s="301">
        <f t="shared" ref="AK376" si="7078">+AL376/$I376</f>
        <v>0.04</v>
      </c>
      <c r="AL376" s="299">
        <f t="shared" ref="AL376" si="7079">SUBTOTAL(109,AL375)</f>
        <v>68400</v>
      </c>
      <c r="AM376" s="301">
        <f t="shared" ref="AM376" si="7080">+AN376/$I376</f>
        <v>0.04</v>
      </c>
      <c r="AN376" s="299">
        <f t="shared" ref="AN376" si="7081">SUBTOTAL(109,AN375)</f>
        <v>68400</v>
      </c>
      <c r="AO376" s="301">
        <f t="shared" ref="AO376" si="7082">+AP376/$I376</f>
        <v>0.04</v>
      </c>
      <c r="AP376" s="299">
        <f t="shared" ref="AP376" si="7083">SUBTOTAL(109,AP375)</f>
        <v>68400</v>
      </c>
      <c r="AQ376" s="301">
        <f t="shared" ref="AQ376" si="7084">+AR376/$I376</f>
        <v>0.04</v>
      </c>
      <c r="AR376" s="299">
        <f t="shared" ref="AR376" si="7085">SUBTOTAL(109,AR375)</f>
        <v>68400</v>
      </c>
      <c r="AS376" s="301">
        <f t="shared" ref="AS376" si="7086">+AT376/$I376</f>
        <v>0.04</v>
      </c>
      <c r="AT376" s="299">
        <f t="shared" ref="AT376" si="7087">SUBTOTAL(109,AT375)</f>
        <v>68400</v>
      </c>
      <c r="AU376" s="301">
        <f t="shared" ref="AU376" si="7088">+AV376/$I376</f>
        <v>0.04</v>
      </c>
      <c r="AV376" s="299">
        <f t="shared" ref="AV376" si="7089">SUBTOTAL(109,AV375)</f>
        <v>68400</v>
      </c>
      <c r="AW376" s="301">
        <f t="shared" ref="AW376" si="7090">+AX376/$I376</f>
        <v>0.04</v>
      </c>
      <c r="AX376" s="299">
        <f t="shared" ref="AX376" si="7091">SUBTOTAL(109,AX375)</f>
        <v>68400</v>
      </c>
      <c r="AY376" s="301">
        <f t="shared" ref="AY376" si="7092">+AZ376/$I376</f>
        <v>0.04</v>
      </c>
      <c r="AZ376" s="299">
        <f t="shared" ref="AZ376" si="7093">SUBTOTAL(109,AZ375)</f>
        <v>68400</v>
      </c>
      <c r="BA376" s="301">
        <f t="shared" ref="BA376" si="7094">+BB376/$I376</f>
        <v>0.04</v>
      </c>
      <c r="BB376" s="299">
        <f t="shared" ref="BB376" si="7095">SUBTOTAL(109,BB375)</f>
        <v>68400</v>
      </c>
      <c r="BC376" s="301">
        <f t="shared" ref="BC376" si="7096">+BD376/$I376</f>
        <v>0.06</v>
      </c>
      <c r="BD376" s="299">
        <f t="shared" ref="BD376" si="7097">SUBTOTAL(109,BD375)</f>
        <v>102600</v>
      </c>
      <c r="BE376" s="301">
        <f t="shared" ref="BE376" si="7098">+BF376/$I376</f>
        <v>0.06</v>
      </c>
      <c r="BF376" s="299">
        <f t="shared" ref="BF376" si="7099">SUBTOTAL(109,BF375)</f>
        <v>102600</v>
      </c>
      <c r="BG376" s="301">
        <f t="shared" ref="BG376" si="7100">+BH376/$I376</f>
        <v>0.06</v>
      </c>
      <c r="BH376" s="299">
        <f t="shared" ref="BH376" si="7101">SUBTOTAL(109,BH375)</f>
        <v>102600</v>
      </c>
      <c r="BI376" s="301">
        <f t="shared" ref="BI376" si="7102">+BJ376/$I376</f>
        <v>0.04</v>
      </c>
      <c r="BJ376" s="299">
        <f t="shared" ref="BJ376" si="7103">SUBTOTAL(109,BJ375)</f>
        <v>68400</v>
      </c>
      <c r="BK376" s="301">
        <f t="shared" ref="BK376" si="7104">+BL376/$I376</f>
        <v>0.04</v>
      </c>
      <c r="BL376" s="299">
        <f t="shared" ref="BL376" si="7105">SUBTOTAL(109,BL375)</f>
        <v>68400</v>
      </c>
      <c r="BM376" s="301">
        <f t="shared" ref="BM376" si="7106">+BN376/$I376</f>
        <v>0.04</v>
      </c>
      <c r="BN376" s="299">
        <f t="shared" ref="BN376" si="7107">SUBTOTAL(109,BN375)</f>
        <v>68400</v>
      </c>
      <c r="BO376" s="301">
        <f t="shared" ref="BO376" si="7108">+BP376/$I376</f>
        <v>0.06</v>
      </c>
      <c r="BP376" s="299">
        <f t="shared" ref="BP376" si="7109">SUBTOTAL(109,BP375)</f>
        <v>102600</v>
      </c>
      <c r="BQ376" s="301">
        <f t="shared" ref="BQ376" si="7110">+BR376/$I376</f>
        <v>0.06</v>
      </c>
      <c r="BR376" s="299">
        <f t="shared" ref="BR376" si="7111">SUBTOTAL(109,BR375)</f>
        <v>102600</v>
      </c>
      <c r="BS376" s="301">
        <f t="shared" ref="BS376" si="7112">+BT376/$I376</f>
        <v>0.06</v>
      </c>
      <c r="BT376" s="299">
        <f t="shared" ref="BT376" si="7113">SUBTOTAL(109,BT375)</f>
        <v>102600</v>
      </c>
      <c r="BU376" s="301">
        <f t="shared" ref="BU376" si="7114">+BV376/$I376</f>
        <v>0</v>
      </c>
      <c r="BV376" s="299">
        <f t="shared" ref="BV376" si="7115">SUBTOTAL(109,BV375)</f>
        <v>0</v>
      </c>
      <c r="BW376" s="301">
        <f t="shared" ref="BW376" si="7116">+BX376/$I376</f>
        <v>0</v>
      </c>
      <c r="BX376" s="299">
        <f t="shared" ref="BX376" si="7117">SUBTOTAL(109,BX375)</f>
        <v>0</v>
      </c>
      <c r="BY376" s="301">
        <f t="shared" ref="BY376" si="7118">+BZ376/$I376</f>
        <v>0</v>
      </c>
      <c r="BZ376" s="299">
        <f t="shared" ref="BZ376" si="7119">SUBTOTAL(109,BZ375)</f>
        <v>0</v>
      </c>
      <c r="CA376" s="235">
        <f>+CB376/I376</f>
        <v>1</v>
      </c>
      <c r="CB376" s="234">
        <f>SUBTOTAL(109,CB375)</f>
        <v>1710000</v>
      </c>
      <c r="CC376" s="188">
        <f t="shared" si="6556"/>
        <v>0</v>
      </c>
    </row>
    <row r="377" spans="1:81" s="118" customFormat="1" ht="15.6" customHeight="1">
      <c r="A377" s="449" t="s">
        <v>55</v>
      </c>
      <c r="B377" s="614" t="s">
        <v>1089</v>
      </c>
      <c r="C377" s="615"/>
      <c r="D377" s="615"/>
      <c r="E377" s="615"/>
      <c r="F377" s="460"/>
      <c r="G377" s="461"/>
      <c r="H377" s="461"/>
      <c r="I377" s="462"/>
      <c r="J377" s="233"/>
      <c r="K377" s="262"/>
      <c r="L377" s="263"/>
      <c r="M377" s="262"/>
      <c r="N377" s="263"/>
      <c r="O377" s="262"/>
      <c r="P377" s="263"/>
      <c r="Q377" s="262"/>
      <c r="R377" s="263"/>
      <c r="S377" s="262"/>
      <c r="T377" s="263"/>
      <c r="U377" s="262"/>
      <c r="V377" s="263"/>
      <c r="W377" s="264"/>
      <c r="X377" s="263"/>
      <c r="Y377" s="264"/>
      <c r="Z377" s="263"/>
      <c r="AA377" s="265"/>
      <c r="AB377" s="263"/>
      <c r="AC377" s="265"/>
      <c r="AD377" s="263"/>
      <c r="AE377" s="265"/>
      <c r="AF377" s="263"/>
      <c r="AG377" s="266"/>
      <c r="AH377" s="263"/>
      <c r="AI377" s="265"/>
      <c r="AJ377" s="263"/>
      <c r="AK377" s="265"/>
      <c r="AL377" s="263"/>
      <c r="AM377" s="265"/>
      <c r="AN377" s="263"/>
      <c r="AO377" s="265"/>
      <c r="AP377" s="263"/>
      <c r="AQ377" s="265"/>
      <c r="AR377" s="263"/>
      <c r="AS377" s="265"/>
      <c r="AT377" s="263"/>
      <c r="AU377" s="265"/>
      <c r="AV377" s="263"/>
      <c r="AW377" s="265"/>
      <c r="AX377" s="263"/>
      <c r="AY377" s="265"/>
      <c r="AZ377" s="263"/>
      <c r="BA377" s="265"/>
      <c r="BB377" s="263"/>
      <c r="BC377" s="265"/>
      <c r="BD377" s="263"/>
      <c r="BE377" s="264"/>
      <c r="BF377" s="263"/>
      <c r="BG377" s="265"/>
      <c r="BH377" s="263"/>
      <c r="BI377" s="264"/>
      <c r="BJ377" s="263"/>
      <c r="BK377" s="267"/>
      <c r="BL377" s="263"/>
      <c r="BM377" s="267"/>
      <c r="BN377" s="263"/>
      <c r="BO377" s="267"/>
      <c r="BP377" s="263"/>
      <c r="BQ377" s="267"/>
      <c r="BR377" s="263"/>
      <c r="BS377" s="267"/>
      <c r="BT377" s="263"/>
      <c r="BU377" s="268"/>
      <c r="BV377" s="263"/>
      <c r="BW377" s="268"/>
      <c r="BX377" s="263"/>
      <c r="BY377" s="268"/>
      <c r="BZ377" s="263"/>
      <c r="CA377" s="505">
        <f t="shared" ref="CA377:CA438" si="7120">+BY377+BW377+BU377+BS377+BQ377+BO377+BM377+BK377+BI377+BG377+BE377+BC377+BA377+AY377+AW377+AU377+AS377+AQ377+AO377+AM377+AK377+AI377+AG377+AE377+AC377+AA377+Y377+W377+U377+S377+Q377+O377+M377+K377</f>
        <v>0</v>
      </c>
      <c r="CB377" s="504">
        <f t="shared" ref="CB377:CB438" si="7121">+BZ377+BX377+BV377+BT377+BR377+BP377+BN377+BL377+BJ377+BH377+BF377+BD377+BB377+AZ377+AX377+AV377+AT377+AR377+AP377+AN377+AL377+AJ377+AH377+AF377+AD377+AB377+Z377+X377+V377+T377+R377+P377+N377+L377</f>
        <v>0</v>
      </c>
      <c r="CC377" s="171">
        <f t="shared" si="6556"/>
        <v>0</v>
      </c>
    </row>
    <row r="378" spans="1:81" s="118" customFormat="1" ht="16.2" customHeight="1">
      <c r="A378" s="279" t="s">
        <v>441</v>
      </c>
      <c r="B378" s="414" t="s">
        <v>990</v>
      </c>
      <c r="C378" s="411"/>
      <c r="D378" s="465"/>
      <c r="E378" s="308" t="s">
        <v>1086</v>
      </c>
      <c r="F378" s="442" t="s">
        <v>1084</v>
      </c>
      <c r="G378" s="313">
        <v>1</v>
      </c>
      <c r="H378" s="310">
        <v>104918.21</v>
      </c>
      <c r="I378" s="284">
        <v>104918.21</v>
      </c>
      <c r="J378" s="275">
        <f>+I378/$I$467</f>
        <v>1.3482576594744322E-3</v>
      </c>
      <c r="K378" s="262"/>
      <c r="L378" s="263">
        <f t="shared" ref="L378:BZ380" si="7122">ROUND(K378*$I378,2)</f>
        <v>0</v>
      </c>
      <c r="M378" s="262"/>
      <c r="N378" s="263">
        <f t="shared" si="7122"/>
        <v>0</v>
      </c>
      <c r="O378" s="262"/>
      <c r="P378" s="263">
        <f t="shared" si="7122"/>
        <v>0</v>
      </c>
      <c r="Q378" s="262"/>
      <c r="R378" s="263">
        <f t="shared" si="7122"/>
        <v>0</v>
      </c>
      <c r="S378" s="262"/>
      <c r="T378" s="263">
        <f t="shared" si="7122"/>
        <v>0</v>
      </c>
      <c r="U378" s="262"/>
      <c r="V378" s="263">
        <f t="shared" si="7122"/>
        <v>0</v>
      </c>
      <c r="W378" s="264"/>
      <c r="X378" s="263">
        <f t="shared" si="7122"/>
        <v>0</v>
      </c>
      <c r="Y378" s="264"/>
      <c r="Z378" s="263">
        <f t="shared" si="7122"/>
        <v>0</v>
      </c>
      <c r="AA378" s="265"/>
      <c r="AB378" s="263">
        <f t="shared" si="7122"/>
        <v>0</v>
      </c>
      <c r="AC378" s="265"/>
      <c r="AD378" s="263">
        <f t="shared" si="7122"/>
        <v>0</v>
      </c>
      <c r="AE378" s="265"/>
      <c r="AF378" s="263">
        <f t="shared" si="7122"/>
        <v>0</v>
      </c>
      <c r="AG378" s="266"/>
      <c r="AH378" s="263">
        <f t="shared" si="7122"/>
        <v>0</v>
      </c>
      <c r="AI378" s="265"/>
      <c r="AJ378" s="263">
        <f t="shared" si="7122"/>
        <v>0</v>
      </c>
      <c r="AK378" s="265"/>
      <c r="AL378" s="263">
        <f t="shared" si="7122"/>
        <v>0</v>
      </c>
      <c r="AM378" s="265"/>
      <c r="AN378" s="263">
        <f t="shared" si="7122"/>
        <v>0</v>
      </c>
      <c r="AO378" s="265"/>
      <c r="AP378" s="263">
        <f t="shared" si="7122"/>
        <v>0</v>
      </c>
      <c r="AQ378" s="265"/>
      <c r="AR378" s="263">
        <f t="shared" si="7122"/>
        <v>0</v>
      </c>
      <c r="AS378" s="265"/>
      <c r="AT378" s="263">
        <f t="shared" si="7122"/>
        <v>0</v>
      </c>
      <c r="AU378" s="265"/>
      <c r="AV378" s="263">
        <f t="shared" si="7122"/>
        <v>0</v>
      </c>
      <c r="AW378" s="265"/>
      <c r="AX378" s="263">
        <f t="shared" si="7122"/>
        <v>0</v>
      </c>
      <c r="AY378" s="265"/>
      <c r="AZ378" s="263">
        <f t="shared" si="7122"/>
        <v>0</v>
      </c>
      <c r="BA378" s="265"/>
      <c r="BB378" s="263">
        <f t="shared" si="7122"/>
        <v>0</v>
      </c>
      <c r="BC378" s="265"/>
      <c r="BD378" s="263">
        <f t="shared" si="7122"/>
        <v>0</v>
      </c>
      <c r="BE378" s="264">
        <v>0.4</v>
      </c>
      <c r="BF378" s="263">
        <f t="shared" si="7122"/>
        <v>41967.28</v>
      </c>
      <c r="BG378" s="383">
        <v>0.4</v>
      </c>
      <c r="BH378" s="263">
        <f t="shared" si="7122"/>
        <v>41967.28</v>
      </c>
      <c r="BI378" s="264">
        <v>0.2</v>
      </c>
      <c r="BJ378" s="263">
        <f t="shared" si="7122"/>
        <v>20983.64</v>
      </c>
      <c r="BK378" s="267"/>
      <c r="BL378" s="263">
        <f t="shared" si="7122"/>
        <v>0</v>
      </c>
      <c r="BM378" s="267"/>
      <c r="BN378" s="263">
        <f t="shared" si="7122"/>
        <v>0</v>
      </c>
      <c r="BO378" s="267"/>
      <c r="BP378" s="263">
        <f t="shared" si="7122"/>
        <v>0</v>
      </c>
      <c r="BQ378" s="267"/>
      <c r="BR378" s="263">
        <f t="shared" si="7122"/>
        <v>0</v>
      </c>
      <c r="BS378" s="267"/>
      <c r="BT378" s="263">
        <f t="shared" si="7122"/>
        <v>0</v>
      </c>
      <c r="BU378" s="268"/>
      <c r="BV378" s="263">
        <f t="shared" si="7122"/>
        <v>0</v>
      </c>
      <c r="BW378" s="268"/>
      <c r="BX378" s="263">
        <f t="shared" si="7122"/>
        <v>0</v>
      </c>
      <c r="BY378" s="268"/>
      <c r="BZ378" s="263">
        <f t="shared" si="7122"/>
        <v>0</v>
      </c>
      <c r="CA378" s="505">
        <f t="shared" si="7120"/>
        <v>1</v>
      </c>
      <c r="CB378" s="504">
        <f t="shared" si="7121"/>
        <v>104918.2</v>
      </c>
      <c r="CC378" s="171">
        <f t="shared" si="6556"/>
        <v>1.0000000009313226E-2</v>
      </c>
    </row>
    <row r="379" spans="1:81" s="118" customFormat="1" ht="26.4">
      <c r="A379" s="279" t="s">
        <v>442</v>
      </c>
      <c r="B379" s="414" t="s">
        <v>990</v>
      </c>
      <c r="C379" s="411"/>
      <c r="D379" s="465"/>
      <c r="E379" s="308" t="s">
        <v>1087</v>
      </c>
      <c r="F379" s="442" t="s">
        <v>1084</v>
      </c>
      <c r="G379" s="313">
        <v>1</v>
      </c>
      <c r="H379" s="310">
        <v>58057.66</v>
      </c>
      <c r="I379" s="284">
        <v>58057.66</v>
      </c>
      <c r="J379" s="275">
        <f>+I379/$I$467</f>
        <v>7.4607339170352182E-4</v>
      </c>
      <c r="K379" s="262"/>
      <c r="L379" s="263">
        <f t="shared" si="7122"/>
        <v>0</v>
      </c>
      <c r="M379" s="262"/>
      <c r="N379" s="263">
        <f t="shared" si="7122"/>
        <v>0</v>
      </c>
      <c r="O379" s="262"/>
      <c r="P379" s="263">
        <f t="shared" si="7122"/>
        <v>0</v>
      </c>
      <c r="Q379" s="262"/>
      <c r="R379" s="263">
        <f t="shared" si="7122"/>
        <v>0</v>
      </c>
      <c r="S379" s="262"/>
      <c r="T379" s="263">
        <f t="shared" si="7122"/>
        <v>0</v>
      </c>
      <c r="U379" s="262"/>
      <c r="V379" s="263">
        <f t="shared" si="7122"/>
        <v>0</v>
      </c>
      <c r="W379" s="264"/>
      <c r="X379" s="263">
        <f t="shared" si="7122"/>
        <v>0</v>
      </c>
      <c r="Y379" s="264"/>
      <c r="Z379" s="263">
        <f t="shared" si="7122"/>
        <v>0</v>
      </c>
      <c r="AA379" s="265"/>
      <c r="AB379" s="263">
        <f t="shared" si="7122"/>
        <v>0</v>
      </c>
      <c r="AC379" s="265"/>
      <c r="AD379" s="263">
        <f t="shared" si="7122"/>
        <v>0</v>
      </c>
      <c r="AE379" s="265"/>
      <c r="AF379" s="263">
        <f t="shared" si="7122"/>
        <v>0</v>
      </c>
      <c r="AG379" s="266"/>
      <c r="AH379" s="263">
        <f t="shared" si="7122"/>
        <v>0</v>
      </c>
      <c r="AI379" s="265"/>
      <c r="AJ379" s="263">
        <f t="shared" si="7122"/>
        <v>0</v>
      </c>
      <c r="AK379" s="265"/>
      <c r="AL379" s="263">
        <f t="shared" si="7122"/>
        <v>0</v>
      </c>
      <c r="AM379" s="265"/>
      <c r="AN379" s="263">
        <f t="shared" si="7122"/>
        <v>0</v>
      </c>
      <c r="AO379" s="265"/>
      <c r="AP379" s="263">
        <f t="shared" si="7122"/>
        <v>0</v>
      </c>
      <c r="AQ379" s="265"/>
      <c r="AR379" s="263">
        <f t="shared" si="7122"/>
        <v>0</v>
      </c>
      <c r="AS379" s="265"/>
      <c r="AT379" s="263">
        <f t="shared" si="7122"/>
        <v>0</v>
      </c>
      <c r="AU379" s="265"/>
      <c r="AV379" s="263">
        <f t="shared" si="7122"/>
        <v>0</v>
      </c>
      <c r="AW379" s="265"/>
      <c r="AX379" s="263">
        <f t="shared" si="7122"/>
        <v>0</v>
      </c>
      <c r="AY379" s="265"/>
      <c r="AZ379" s="263">
        <f t="shared" si="7122"/>
        <v>0</v>
      </c>
      <c r="BA379" s="265"/>
      <c r="BB379" s="263">
        <f t="shared" si="7122"/>
        <v>0</v>
      </c>
      <c r="BC379" s="265"/>
      <c r="BD379" s="263">
        <f t="shared" si="7122"/>
        <v>0</v>
      </c>
      <c r="BE379" s="264">
        <v>0.4</v>
      </c>
      <c r="BF379" s="263">
        <f t="shared" si="7122"/>
        <v>23223.06</v>
      </c>
      <c r="BG379" s="383">
        <v>0.4</v>
      </c>
      <c r="BH379" s="263">
        <f t="shared" si="7122"/>
        <v>23223.06</v>
      </c>
      <c r="BI379" s="264">
        <v>0.2</v>
      </c>
      <c r="BJ379" s="263">
        <f t="shared" si="7122"/>
        <v>11611.53</v>
      </c>
      <c r="BK379" s="267"/>
      <c r="BL379" s="263">
        <f t="shared" si="7122"/>
        <v>0</v>
      </c>
      <c r="BM379" s="267"/>
      <c r="BN379" s="263">
        <f t="shared" si="7122"/>
        <v>0</v>
      </c>
      <c r="BO379" s="267"/>
      <c r="BP379" s="263">
        <f t="shared" si="7122"/>
        <v>0</v>
      </c>
      <c r="BQ379" s="267"/>
      <c r="BR379" s="263">
        <f t="shared" si="7122"/>
        <v>0</v>
      </c>
      <c r="BS379" s="267"/>
      <c r="BT379" s="263">
        <f t="shared" si="7122"/>
        <v>0</v>
      </c>
      <c r="BU379" s="268"/>
      <c r="BV379" s="263">
        <f t="shared" si="7122"/>
        <v>0</v>
      </c>
      <c r="BW379" s="268"/>
      <c r="BX379" s="263">
        <f t="shared" si="7122"/>
        <v>0</v>
      </c>
      <c r="BY379" s="268"/>
      <c r="BZ379" s="263">
        <f t="shared" si="7122"/>
        <v>0</v>
      </c>
      <c r="CA379" s="505">
        <f t="shared" si="7120"/>
        <v>1</v>
      </c>
      <c r="CB379" s="504">
        <f t="shared" si="7121"/>
        <v>58057.650000000009</v>
      </c>
      <c r="CC379" s="171">
        <f t="shared" si="6556"/>
        <v>9.9999999947613105E-3</v>
      </c>
    </row>
    <row r="380" spans="1:81" s="118" customFormat="1" ht="26.4">
      <c r="A380" s="279" t="s">
        <v>443</v>
      </c>
      <c r="B380" s="414" t="s">
        <v>990</v>
      </c>
      <c r="C380" s="411"/>
      <c r="D380" s="465"/>
      <c r="E380" s="308" t="s">
        <v>1088</v>
      </c>
      <c r="F380" s="442" t="s">
        <v>1084</v>
      </c>
      <c r="G380" s="313">
        <v>1</v>
      </c>
      <c r="H380" s="310">
        <v>58057.66</v>
      </c>
      <c r="I380" s="284">
        <v>58057.66</v>
      </c>
      <c r="J380" s="275">
        <f>+I380/$I$467</f>
        <v>7.4607339170352182E-4</v>
      </c>
      <c r="K380" s="262"/>
      <c r="L380" s="263">
        <f t="shared" si="7122"/>
        <v>0</v>
      </c>
      <c r="M380" s="262"/>
      <c r="N380" s="263">
        <f t="shared" si="7122"/>
        <v>0</v>
      </c>
      <c r="O380" s="262"/>
      <c r="P380" s="263">
        <f t="shared" si="7122"/>
        <v>0</v>
      </c>
      <c r="Q380" s="262"/>
      <c r="R380" s="263">
        <f t="shared" si="7122"/>
        <v>0</v>
      </c>
      <c r="S380" s="262"/>
      <c r="T380" s="263">
        <f t="shared" si="7122"/>
        <v>0</v>
      </c>
      <c r="U380" s="262"/>
      <c r="V380" s="263">
        <f t="shared" si="7122"/>
        <v>0</v>
      </c>
      <c r="W380" s="264"/>
      <c r="X380" s="263">
        <f t="shared" si="7122"/>
        <v>0</v>
      </c>
      <c r="Y380" s="264"/>
      <c r="Z380" s="263">
        <f t="shared" si="7122"/>
        <v>0</v>
      </c>
      <c r="AA380" s="265"/>
      <c r="AB380" s="263">
        <f t="shared" si="7122"/>
        <v>0</v>
      </c>
      <c r="AC380" s="265"/>
      <c r="AD380" s="263">
        <f t="shared" si="7122"/>
        <v>0</v>
      </c>
      <c r="AE380" s="265"/>
      <c r="AF380" s="263">
        <f t="shared" si="7122"/>
        <v>0</v>
      </c>
      <c r="AG380" s="266"/>
      <c r="AH380" s="263">
        <f t="shared" si="7122"/>
        <v>0</v>
      </c>
      <c r="AI380" s="265"/>
      <c r="AJ380" s="263">
        <f t="shared" si="7122"/>
        <v>0</v>
      </c>
      <c r="AK380" s="265"/>
      <c r="AL380" s="263">
        <f t="shared" si="7122"/>
        <v>0</v>
      </c>
      <c r="AM380" s="265"/>
      <c r="AN380" s="263">
        <f t="shared" si="7122"/>
        <v>0</v>
      </c>
      <c r="AO380" s="265"/>
      <c r="AP380" s="263">
        <f t="shared" si="7122"/>
        <v>0</v>
      </c>
      <c r="AQ380" s="265"/>
      <c r="AR380" s="263">
        <f t="shared" si="7122"/>
        <v>0</v>
      </c>
      <c r="AS380" s="265"/>
      <c r="AT380" s="263">
        <f t="shared" si="7122"/>
        <v>0</v>
      </c>
      <c r="AU380" s="265"/>
      <c r="AV380" s="263">
        <f t="shared" si="7122"/>
        <v>0</v>
      </c>
      <c r="AW380" s="265"/>
      <c r="AX380" s="263">
        <f t="shared" si="7122"/>
        <v>0</v>
      </c>
      <c r="AY380" s="265"/>
      <c r="AZ380" s="263">
        <f t="shared" si="7122"/>
        <v>0</v>
      </c>
      <c r="BA380" s="265"/>
      <c r="BB380" s="263">
        <f t="shared" si="7122"/>
        <v>0</v>
      </c>
      <c r="BC380" s="265"/>
      <c r="BD380" s="263">
        <f t="shared" si="7122"/>
        <v>0</v>
      </c>
      <c r="BE380" s="264">
        <v>0.4</v>
      </c>
      <c r="BF380" s="263">
        <f t="shared" si="7122"/>
        <v>23223.06</v>
      </c>
      <c r="BG380" s="383">
        <v>0.4</v>
      </c>
      <c r="BH380" s="263">
        <f t="shared" si="7122"/>
        <v>23223.06</v>
      </c>
      <c r="BI380" s="264">
        <v>0.2</v>
      </c>
      <c r="BJ380" s="263">
        <f t="shared" si="7122"/>
        <v>11611.53</v>
      </c>
      <c r="BK380" s="267"/>
      <c r="BL380" s="263">
        <f t="shared" si="7122"/>
        <v>0</v>
      </c>
      <c r="BM380" s="267"/>
      <c r="BN380" s="263">
        <f t="shared" si="7122"/>
        <v>0</v>
      </c>
      <c r="BO380" s="267"/>
      <c r="BP380" s="263">
        <f t="shared" si="7122"/>
        <v>0</v>
      </c>
      <c r="BQ380" s="267"/>
      <c r="BR380" s="263">
        <f t="shared" si="7122"/>
        <v>0</v>
      </c>
      <c r="BS380" s="267"/>
      <c r="BT380" s="263">
        <f t="shared" si="7122"/>
        <v>0</v>
      </c>
      <c r="BU380" s="268"/>
      <c r="BV380" s="263">
        <f t="shared" si="7122"/>
        <v>0</v>
      </c>
      <c r="BW380" s="268"/>
      <c r="BX380" s="263">
        <f t="shared" si="7122"/>
        <v>0</v>
      </c>
      <c r="BY380" s="268"/>
      <c r="BZ380" s="263">
        <f t="shared" si="7122"/>
        <v>0</v>
      </c>
      <c r="CA380" s="505">
        <f t="shared" si="7120"/>
        <v>1</v>
      </c>
      <c r="CB380" s="504">
        <f t="shared" si="7121"/>
        <v>58057.650000000009</v>
      </c>
      <c r="CC380" s="171">
        <f t="shared" si="6556"/>
        <v>9.9999999947613105E-3</v>
      </c>
    </row>
    <row r="381" spans="1:81" s="187" customFormat="1" ht="15.6" customHeight="1">
      <c r="A381" s="295"/>
      <c r="B381" s="296"/>
      <c r="C381" s="297"/>
      <c r="D381" s="297"/>
      <c r="E381" s="295" t="s">
        <v>845</v>
      </c>
      <c r="F381" s="297"/>
      <c r="G381" s="297"/>
      <c r="H381" s="298"/>
      <c r="I381" s="299">
        <f>SUBTOTAL(109,I378:I380)</f>
        <v>221033.53</v>
      </c>
      <c r="J381" s="320"/>
      <c r="K381" s="301">
        <f>+L381/$I381</f>
        <v>0</v>
      </c>
      <c r="L381" s="299">
        <f>SUBTOTAL(109,L378:L380)</f>
        <v>0</v>
      </c>
      <c r="M381" s="301">
        <f t="shared" ref="M381" si="7123">+N381/$I381</f>
        <v>0</v>
      </c>
      <c r="N381" s="299">
        <f t="shared" ref="N381" si="7124">SUBTOTAL(109,N378:N380)</f>
        <v>0</v>
      </c>
      <c r="O381" s="301">
        <f t="shared" ref="O381" si="7125">+P381/$I381</f>
        <v>0</v>
      </c>
      <c r="P381" s="299">
        <f t="shared" ref="P381" si="7126">SUBTOTAL(109,P378:P380)</f>
        <v>0</v>
      </c>
      <c r="Q381" s="301">
        <f t="shared" ref="Q381" si="7127">+R381/$I381</f>
        <v>0</v>
      </c>
      <c r="R381" s="299">
        <f t="shared" ref="R381" si="7128">SUBTOTAL(109,R378:R380)</f>
        <v>0</v>
      </c>
      <c r="S381" s="301">
        <f t="shared" ref="S381" si="7129">+T381/$I381</f>
        <v>0</v>
      </c>
      <c r="T381" s="299">
        <f t="shared" ref="T381" si="7130">SUBTOTAL(109,T378:T380)</f>
        <v>0</v>
      </c>
      <c r="U381" s="301">
        <f t="shared" ref="U381" si="7131">+V381/$I381</f>
        <v>0</v>
      </c>
      <c r="V381" s="299">
        <f t="shared" ref="V381" si="7132">SUBTOTAL(109,V378:V380)</f>
        <v>0</v>
      </c>
      <c r="W381" s="301">
        <f t="shared" ref="W381" si="7133">+X381/$I381</f>
        <v>0</v>
      </c>
      <c r="X381" s="299">
        <f t="shared" ref="X381" si="7134">SUBTOTAL(109,X378:X380)</f>
        <v>0</v>
      </c>
      <c r="Y381" s="301">
        <f t="shared" ref="Y381" si="7135">+Z381/$I381</f>
        <v>0</v>
      </c>
      <c r="Z381" s="299">
        <f t="shared" ref="Z381" si="7136">SUBTOTAL(109,Z378:Z380)</f>
        <v>0</v>
      </c>
      <c r="AA381" s="301">
        <f t="shared" ref="AA381" si="7137">+AB381/$I381</f>
        <v>0</v>
      </c>
      <c r="AB381" s="299">
        <f t="shared" ref="AB381" si="7138">SUBTOTAL(109,AB378:AB380)</f>
        <v>0</v>
      </c>
      <c r="AC381" s="301">
        <f t="shared" ref="AC381" si="7139">+AD381/$I381</f>
        <v>0</v>
      </c>
      <c r="AD381" s="299">
        <f t="shared" ref="AD381" si="7140">SUBTOTAL(109,AD378:AD380)</f>
        <v>0</v>
      </c>
      <c r="AE381" s="301">
        <f t="shared" ref="AE381" si="7141">+AF381/$I381</f>
        <v>0</v>
      </c>
      <c r="AF381" s="299">
        <f t="shared" ref="AF381" si="7142">SUBTOTAL(109,AF378:AF380)</f>
        <v>0</v>
      </c>
      <c r="AG381" s="301">
        <f t="shared" ref="AG381" si="7143">+AH381/$I381</f>
        <v>0</v>
      </c>
      <c r="AH381" s="299">
        <f t="shared" ref="AH381" si="7144">SUBTOTAL(109,AH378:AH380)</f>
        <v>0</v>
      </c>
      <c r="AI381" s="301">
        <f t="shared" ref="AI381" si="7145">+AJ381/$I381</f>
        <v>0</v>
      </c>
      <c r="AJ381" s="299">
        <f t="shared" ref="AJ381" si="7146">SUBTOTAL(109,AJ378:AJ380)</f>
        <v>0</v>
      </c>
      <c r="AK381" s="301">
        <f t="shared" ref="AK381" si="7147">+AL381/$I381</f>
        <v>0</v>
      </c>
      <c r="AL381" s="299">
        <f t="shared" ref="AL381" si="7148">SUBTOTAL(109,AL378:AL380)</f>
        <v>0</v>
      </c>
      <c r="AM381" s="301">
        <f t="shared" ref="AM381" si="7149">+AN381/$I381</f>
        <v>0</v>
      </c>
      <c r="AN381" s="299">
        <f t="shared" ref="AN381" si="7150">SUBTOTAL(109,AN378:AN380)</f>
        <v>0</v>
      </c>
      <c r="AO381" s="301">
        <f t="shared" ref="AO381" si="7151">+AP381/$I381</f>
        <v>0</v>
      </c>
      <c r="AP381" s="299">
        <f t="shared" ref="AP381" si="7152">SUBTOTAL(109,AP378:AP380)</f>
        <v>0</v>
      </c>
      <c r="AQ381" s="301">
        <f t="shared" ref="AQ381" si="7153">+AR381/$I381</f>
        <v>0</v>
      </c>
      <c r="AR381" s="299">
        <f t="shared" ref="AR381" si="7154">SUBTOTAL(109,AR378:AR380)</f>
        <v>0</v>
      </c>
      <c r="AS381" s="301">
        <f t="shared" ref="AS381" si="7155">+AT381/$I381</f>
        <v>0</v>
      </c>
      <c r="AT381" s="299">
        <f t="shared" ref="AT381" si="7156">SUBTOTAL(109,AT378:AT380)</f>
        <v>0</v>
      </c>
      <c r="AU381" s="301">
        <f t="shared" ref="AU381" si="7157">+AV381/$I381</f>
        <v>0</v>
      </c>
      <c r="AV381" s="299">
        <f t="shared" ref="AV381" si="7158">SUBTOTAL(109,AV378:AV380)</f>
        <v>0</v>
      </c>
      <c r="AW381" s="301">
        <f t="shared" ref="AW381" si="7159">+AX381/$I381</f>
        <v>0</v>
      </c>
      <c r="AX381" s="299">
        <f t="shared" ref="AX381" si="7160">SUBTOTAL(109,AX378:AX380)</f>
        <v>0</v>
      </c>
      <c r="AY381" s="301">
        <f t="shared" ref="AY381" si="7161">+AZ381/$I381</f>
        <v>0</v>
      </c>
      <c r="AZ381" s="299">
        <f t="shared" ref="AZ381" si="7162">SUBTOTAL(109,AZ378:AZ380)</f>
        <v>0</v>
      </c>
      <c r="BA381" s="301">
        <f t="shared" ref="BA381" si="7163">+BB381/$I381</f>
        <v>0</v>
      </c>
      <c r="BB381" s="299">
        <f t="shared" ref="BB381" si="7164">SUBTOTAL(109,BB378:BB380)</f>
        <v>0</v>
      </c>
      <c r="BC381" s="301">
        <f t="shared" ref="BC381" si="7165">+BD381/$I381</f>
        <v>0</v>
      </c>
      <c r="BD381" s="299">
        <f t="shared" ref="BD381" si="7166">SUBTOTAL(109,BD378:BD380)</f>
        <v>0</v>
      </c>
      <c r="BE381" s="301">
        <f t="shared" ref="BE381" si="7167">+BF381/$I381</f>
        <v>0.39999994570959435</v>
      </c>
      <c r="BF381" s="299">
        <f t="shared" ref="BF381" si="7168">SUBTOTAL(109,BF378:BF380)</f>
        <v>88413.4</v>
      </c>
      <c r="BG381" s="301">
        <f t="shared" ref="BG381" si="7169">+BH381/$I381</f>
        <v>0.39999994570959435</v>
      </c>
      <c r="BH381" s="299">
        <f t="shared" ref="BH381" si="7170">SUBTOTAL(109,BH378:BH380)</f>
        <v>88413.4</v>
      </c>
      <c r="BI381" s="301">
        <f t="shared" ref="BI381" si="7171">+BJ381/$I381</f>
        <v>0.19999997285479718</v>
      </c>
      <c r="BJ381" s="299">
        <f t="shared" ref="BJ381" si="7172">SUBTOTAL(109,BJ378:BJ380)</f>
        <v>44206.7</v>
      </c>
      <c r="BK381" s="301">
        <f t="shared" ref="BK381" si="7173">+BL381/$I381</f>
        <v>0</v>
      </c>
      <c r="BL381" s="299">
        <f t="shared" ref="BL381" si="7174">SUBTOTAL(109,BL378:BL380)</f>
        <v>0</v>
      </c>
      <c r="BM381" s="301">
        <f t="shared" ref="BM381" si="7175">+BN381/$I381</f>
        <v>0</v>
      </c>
      <c r="BN381" s="299">
        <f t="shared" ref="BN381" si="7176">SUBTOTAL(109,BN378:BN380)</f>
        <v>0</v>
      </c>
      <c r="BO381" s="301">
        <f t="shared" ref="BO381" si="7177">+BP381/$I381</f>
        <v>0</v>
      </c>
      <c r="BP381" s="299">
        <f t="shared" ref="BP381" si="7178">SUBTOTAL(109,BP378:BP380)</f>
        <v>0</v>
      </c>
      <c r="BQ381" s="301">
        <f t="shared" ref="BQ381" si="7179">+BR381/$I381</f>
        <v>0</v>
      </c>
      <c r="BR381" s="299">
        <f t="shared" ref="BR381" si="7180">SUBTOTAL(109,BR378:BR380)</f>
        <v>0</v>
      </c>
      <c r="BS381" s="301">
        <f t="shared" ref="BS381" si="7181">+BT381/$I381</f>
        <v>0</v>
      </c>
      <c r="BT381" s="299">
        <f t="shared" ref="BT381" si="7182">SUBTOTAL(109,BT378:BT380)</f>
        <v>0</v>
      </c>
      <c r="BU381" s="301">
        <f t="shared" ref="BU381" si="7183">+BV381/$I381</f>
        <v>0</v>
      </c>
      <c r="BV381" s="299">
        <f t="shared" ref="BV381" si="7184">SUBTOTAL(109,BV378:BV380)</f>
        <v>0</v>
      </c>
      <c r="BW381" s="301">
        <f t="shared" ref="BW381" si="7185">+BX381/$I381</f>
        <v>0</v>
      </c>
      <c r="BX381" s="299">
        <f t="shared" ref="BX381" si="7186">SUBTOTAL(109,BX378:BX380)</f>
        <v>0</v>
      </c>
      <c r="BY381" s="301">
        <f t="shared" ref="BY381" si="7187">+BZ381/$I381</f>
        <v>0</v>
      </c>
      <c r="BZ381" s="299">
        <f t="shared" ref="BZ381" si="7188">SUBTOTAL(109,BZ378:BZ380)</f>
        <v>0</v>
      </c>
      <c r="CA381" s="235">
        <f>+CB381/I381</f>
        <v>0.99999986427398591</v>
      </c>
      <c r="CB381" s="234">
        <f>SUBTOTAL(109,CB378:CB380)</f>
        <v>221033.5</v>
      </c>
      <c r="CC381" s="188">
        <f t="shared" ref="CC381:CC444" si="7189">+I381-CB381</f>
        <v>2.9999999998835847E-2</v>
      </c>
    </row>
    <row r="382" spans="1:81" s="185" customFormat="1" ht="15.6" customHeight="1">
      <c r="A382" s="351"/>
      <c r="B382" s="352"/>
      <c r="C382" s="353"/>
      <c r="D382" s="353"/>
      <c r="E382" s="351" t="s">
        <v>431</v>
      </c>
      <c r="F382" s="353"/>
      <c r="G382" s="353"/>
      <c r="H382" s="355"/>
      <c r="I382" s="356">
        <f>SUBTOTAL(109,I375:I381)</f>
        <v>1931033.5299999998</v>
      </c>
      <c r="J382" s="357"/>
      <c r="K382" s="358">
        <f>+L382/$I382</f>
        <v>0</v>
      </c>
      <c r="L382" s="356">
        <f>SUBTOTAL(109,L375:L381)</f>
        <v>0</v>
      </c>
      <c r="M382" s="358">
        <f t="shared" ref="M382" si="7190">+N382/$I382</f>
        <v>0</v>
      </c>
      <c r="N382" s="356">
        <f t="shared" ref="N382" si="7191">SUBTOTAL(109,N375:N381)</f>
        <v>0</v>
      </c>
      <c r="O382" s="358">
        <f t="shared" ref="O382" si="7192">+P382/$I382</f>
        <v>0</v>
      </c>
      <c r="P382" s="356">
        <f t="shared" ref="P382" si="7193">SUBTOTAL(109,P375:P381)</f>
        <v>0</v>
      </c>
      <c r="Q382" s="358">
        <f t="shared" ref="Q382" si="7194">+R382/$I382</f>
        <v>0</v>
      </c>
      <c r="R382" s="356">
        <f t="shared" ref="R382" si="7195">SUBTOTAL(109,R375:R381)</f>
        <v>0</v>
      </c>
      <c r="S382" s="358">
        <f t="shared" ref="S382" si="7196">+T382/$I382</f>
        <v>0</v>
      </c>
      <c r="T382" s="356">
        <f t="shared" ref="T382" si="7197">SUBTOTAL(109,T375:T381)</f>
        <v>0</v>
      </c>
      <c r="U382" s="358">
        <f t="shared" ref="U382" si="7198">+V382/$I382</f>
        <v>0</v>
      </c>
      <c r="V382" s="356">
        <f t="shared" ref="V382" si="7199">SUBTOTAL(109,V375:V381)</f>
        <v>0</v>
      </c>
      <c r="W382" s="358">
        <f t="shared" ref="W382" si="7200">+X382/$I382</f>
        <v>0</v>
      </c>
      <c r="X382" s="356">
        <f t="shared" ref="X382" si="7201">SUBTOTAL(109,X375:X381)</f>
        <v>0</v>
      </c>
      <c r="Y382" s="358">
        <f t="shared" ref="Y382" si="7202">+Z382/$I382</f>
        <v>0</v>
      </c>
      <c r="Z382" s="356">
        <f t="shared" ref="Z382" si="7203">SUBTOTAL(109,Z375:Z381)</f>
        <v>0</v>
      </c>
      <c r="AA382" s="358">
        <f t="shared" ref="AA382" si="7204">+AB382/$I382</f>
        <v>0</v>
      </c>
      <c r="AB382" s="356">
        <f t="shared" ref="AB382" si="7205">SUBTOTAL(109,AB375:AB381)</f>
        <v>0</v>
      </c>
      <c r="AC382" s="358">
        <f t="shared" ref="AC382" si="7206">+AD382/$I382</f>
        <v>3.5421446048117047E-2</v>
      </c>
      <c r="AD382" s="356">
        <f t="shared" ref="AD382" si="7207">SUBTOTAL(109,AD375:AD381)</f>
        <v>68400</v>
      </c>
      <c r="AE382" s="358">
        <f t="shared" ref="AE382" si="7208">+AF382/$I382</f>
        <v>3.5421446048117047E-2</v>
      </c>
      <c r="AF382" s="356">
        <f t="shared" ref="AF382" si="7209">SUBTOTAL(109,AF375:AF381)</f>
        <v>68400</v>
      </c>
      <c r="AG382" s="358">
        <f t="shared" ref="AG382" si="7210">+AH382/$I382</f>
        <v>3.5421446048117047E-2</v>
      </c>
      <c r="AH382" s="356">
        <f t="shared" ref="AH382" si="7211">SUBTOTAL(109,AH375:AH381)</f>
        <v>68400</v>
      </c>
      <c r="AI382" s="358">
        <f t="shared" ref="AI382" si="7212">+AJ382/$I382</f>
        <v>3.5421446048117047E-2</v>
      </c>
      <c r="AJ382" s="356">
        <f t="shared" ref="AJ382" si="7213">SUBTOTAL(109,AJ375:AJ381)</f>
        <v>68400</v>
      </c>
      <c r="AK382" s="358">
        <f t="shared" ref="AK382" si="7214">+AL382/$I382</f>
        <v>3.5421446048117047E-2</v>
      </c>
      <c r="AL382" s="356">
        <f t="shared" ref="AL382" si="7215">SUBTOTAL(109,AL375:AL381)</f>
        <v>68400</v>
      </c>
      <c r="AM382" s="358">
        <f t="shared" ref="AM382" si="7216">+AN382/$I382</f>
        <v>3.5421446048117047E-2</v>
      </c>
      <c r="AN382" s="356">
        <f t="shared" ref="AN382" si="7217">SUBTOTAL(109,AN375:AN381)</f>
        <v>68400</v>
      </c>
      <c r="AO382" s="358">
        <f t="shared" ref="AO382" si="7218">+AP382/$I382</f>
        <v>3.5421446048117047E-2</v>
      </c>
      <c r="AP382" s="356">
        <f t="shared" ref="AP382" si="7219">SUBTOTAL(109,AP375:AP381)</f>
        <v>68400</v>
      </c>
      <c r="AQ382" s="358">
        <f t="shared" ref="AQ382" si="7220">+AR382/$I382</f>
        <v>3.5421446048117047E-2</v>
      </c>
      <c r="AR382" s="356">
        <f t="shared" ref="AR382" si="7221">SUBTOTAL(109,AR375:AR381)</f>
        <v>68400</v>
      </c>
      <c r="AS382" s="358">
        <f t="shared" ref="AS382" si="7222">+AT382/$I382</f>
        <v>3.5421446048117047E-2</v>
      </c>
      <c r="AT382" s="356">
        <f t="shared" ref="AT382" si="7223">SUBTOTAL(109,AT375:AT381)</f>
        <v>68400</v>
      </c>
      <c r="AU382" s="358">
        <f t="shared" ref="AU382" si="7224">+AV382/$I382</f>
        <v>3.5421446048117047E-2</v>
      </c>
      <c r="AV382" s="356">
        <f t="shared" ref="AV382" si="7225">SUBTOTAL(109,AV375:AV381)</f>
        <v>68400</v>
      </c>
      <c r="AW382" s="358">
        <f t="shared" ref="AW382" si="7226">+AX382/$I382</f>
        <v>3.5421446048117047E-2</v>
      </c>
      <c r="AX382" s="356">
        <f t="shared" ref="AX382" si="7227">SUBTOTAL(109,AX375:AX381)</f>
        <v>68400</v>
      </c>
      <c r="AY382" s="358">
        <f t="shared" ref="AY382" si="7228">+AZ382/$I382</f>
        <v>3.5421446048117047E-2</v>
      </c>
      <c r="AZ382" s="356">
        <f t="shared" ref="AZ382" si="7229">SUBTOTAL(109,AZ375:AZ381)</f>
        <v>68400</v>
      </c>
      <c r="BA382" s="358">
        <f t="shared" ref="BA382" si="7230">+BB382/$I382</f>
        <v>3.5421446048117047E-2</v>
      </c>
      <c r="BB382" s="356">
        <f t="shared" ref="BB382" si="7231">SUBTOTAL(109,BB375:BB381)</f>
        <v>68400</v>
      </c>
      <c r="BC382" s="358">
        <f t="shared" ref="BC382" si="7232">+BD382/$I382</f>
        <v>5.3132169072175564E-2</v>
      </c>
      <c r="BD382" s="356">
        <f t="shared" ref="BD382" si="7233">SUBTOTAL(109,BD375:BD381)</f>
        <v>102600</v>
      </c>
      <c r="BE382" s="358">
        <f t="shared" ref="BE382" si="7234">+BF382/$I382</f>
        <v>9.8917702376716377E-2</v>
      </c>
      <c r="BF382" s="356">
        <f t="shared" ref="BF382" si="7235">SUBTOTAL(109,BF375:BF381)</f>
        <v>191013.4</v>
      </c>
      <c r="BG382" s="358">
        <f t="shared" ref="BG382" si="7236">+BH382/$I382</f>
        <v>9.8917702376716377E-2</v>
      </c>
      <c r="BH382" s="356">
        <f t="shared" ref="BH382" si="7237">SUBTOTAL(109,BH375:BH381)</f>
        <v>191013.4</v>
      </c>
      <c r="BI382" s="358">
        <f t="shared" ref="BI382" si="7238">+BJ382/$I382</f>
        <v>5.8314212700387447E-2</v>
      </c>
      <c r="BJ382" s="356">
        <f t="shared" ref="BJ382" si="7239">SUBTOTAL(109,BJ375:BJ381)</f>
        <v>112606.7</v>
      </c>
      <c r="BK382" s="358">
        <f t="shared" ref="BK382" si="7240">+BL382/$I382</f>
        <v>3.5421446048117047E-2</v>
      </c>
      <c r="BL382" s="356">
        <f t="shared" ref="BL382" si="7241">SUBTOTAL(109,BL375:BL381)</f>
        <v>68400</v>
      </c>
      <c r="BM382" s="358">
        <f t="shared" ref="BM382" si="7242">+BN382/$I382</f>
        <v>3.5421446048117047E-2</v>
      </c>
      <c r="BN382" s="356">
        <f t="shared" ref="BN382" si="7243">SUBTOTAL(109,BN375:BN381)</f>
        <v>68400</v>
      </c>
      <c r="BO382" s="358">
        <f t="shared" ref="BO382" si="7244">+BP382/$I382</f>
        <v>5.3132169072175564E-2</v>
      </c>
      <c r="BP382" s="356">
        <f t="shared" ref="BP382" si="7245">SUBTOTAL(109,BP375:BP381)</f>
        <v>102600</v>
      </c>
      <c r="BQ382" s="358">
        <f t="shared" ref="BQ382" si="7246">+BR382/$I382</f>
        <v>5.3132169072175564E-2</v>
      </c>
      <c r="BR382" s="356">
        <f t="shared" ref="BR382" si="7247">SUBTOTAL(109,BR375:BR381)</f>
        <v>102600</v>
      </c>
      <c r="BS382" s="358">
        <f t="shared" ref="BS382" si="7248">+BT382/$I382</f>
        <v>5.3132169072175564E-2</v>
      </c>
      <c r="BT382" s="356">
        <f t="shared" ref="BT382" si="7249">SUBTOTAL(109,BT375:BT381)</f>
        <v>102600</v>
      </c>
      <c r="BU382" s="358">
        <f t="shared" ref="BU382" si="7250">+BV382/$I382</f>
        <v>0</v>
      </c>
      <c r="BV382" s="356">
        <f t="shared" ref="BV382" si="7251">SUBTOTAL(109,BV375:BV381)</f>
        <v>0</v>
      </c>
      <c r="BW382" s="358">
        <f t="shared" ref="BW382" si="7252">+BX382/$I382</f>
        <v>0</v>
      </c>
      <c r="BX382" s="356">
        <f t="shared" ref="BX382" si="7253">SUBTOTAL(109,BX375:BX381)</f>
        <v>0</v>
      </c>
      <c r="BY382" s="358">
        <f t="shared" ref="BY382" si="7254">+BZ382/$I382</f>
        <v>0</v>
      </c>
      <c r="BZ382" s="356">
        <f t="shared" ref="BZ382" si="7255">SUBTOTAL(109,BZ375:BZ381)</f>
        <v>0</v>
      </c>
      <c r="CA382" s="506">
        <f>+CB382/I382</f>
        <v>0.99999998446427807</v>
      </c>
      <c r="CB382" s="236">
        <f>SUBTOTAL(109,CB375:CB381)</f>
        <v>1931033.4999999998</v>
      </c>
      <c r="CC382" s="186">
        <f t="shared" si="7189"/>
        <v>3.0000000027939677E-2</v>
      </c>
    </row>
    <row r="383" spans="1:81" s="118" customFormat="1" ht="15.6" customHeight="1">
      <c r="A383" s="449" t="s">
        <v>30</v>
      </c>
      <c r="B383" s="614" t="s">
        <v>415</v>
      </c>
      <c r="C383" s="615"/>
      <c r="D383" s="615"/>
      <c r="E383" s="615"/>
      <c r="F383" s="450"/>
      <c r="G383" s="450"/>
      <c r="H383" s="450"/>
      <c r="I383" s="451"/>
      <c r="J383" s="275">
        <f>I384/$I$467</f>
        <v>0.14413608597761568</v>
      </c>
      <c r="K383" s="262"/>
      <c r="L383" s="263"/>
      <c r="M383" s="262"/>
      <c r="N383" s="263"/>
      <c r="O383" s="262"/>
      <c r="P383" s="263"/>
      <c r="Q383" s="262"/>
      <c r="R383" s="263"/>
      <c r="S383" s="262"/>
      <c r="T383" s="263"/>
      <c r="U383" s="262"/>
      <c r="V383" s="263"/>
      <c r="W383" s="264"/>
      <c r="X383" s="263"/>
      <c r="Y383" s="264"/>
      <c r="Z383" s="263"/>
      <c r="AA383" s="265"/>
      <c r="AB383" s="263"/>
      <c r="AC383" s="265"/>
      <c r="AD383" s="263"/>
      <c r="AE383" s="265"/>
      <c r="AF383" s="263"/>
      <c r="AG383" s="266"/>
      <c r="AH383" s="263"/>
      <c r="AI383" s="265"/>
      <c r="AJ383" s="263"/>
      <c r="AK383" s="265"/>
      <c r="AL383" s="263"/>
      <c r="AM383" s="265"/>
      <c r="AN383" s="263"/>
      <c r="AO383" s="265"/>
      <c r="AP383" s="263"/>
      <c r="AQ383" s="265"/>
      <c r="AR383" s="263"/>
      <c r="AS383" s="265"/>
      <c r="AT383" s="263"/>
      <c r="AU383" s="265"/>
      <c r="AV383" s="263"/>
      <c r="AW383" s="265"/>
      <c r="AX383" s="263"/>
      <c r="AY383" s="265"/>
      <c r="AZ383" s="263"/>
      <c r="BA383" s="265"/>
      <c r="BB383" s="263"/>
      <c r="BC383" s="265"/>
      <c r="BD383" s="263"/>
      <c r="BE383" s="264"/>
      <c r="BF383" s="263"/>
      <c r="BG383" s="265"/>
      <c r="BH383" s="263"/>
      <c r="BI383" s="264"/>
      <c r="BJ383" s="263"/>
      <c r="BK383" s="267"/>
      <c r="BL383" s="263"/>
      <c r="BM383" s="267"/>
      <c r="BN383" s="263"/>
      <c r="BO383" s="267"/>
      <c r="BP383" s="263"/>
      <c r="BQ383" s="267"/>
      <c r="BR383" s="263"/>
      <c r="BS383" s="267"/>
      <c r="BT383" s="263"/>
      <c r="BU383" s="268"/>
      <c r="BV383" s="263"/>
      <c r="BW383" s="268"/>
      <c r="BX383" s="263"/>
      <c r="BY383" s="268"/>
      <c r="BZ383" s="263"/>
      <c r="CA383" s="505">
        <f t="shared" si="7120"/>
        <v>0</v>
      </c>
      <c r="CB383" s="504">
        <f t="shared" si="7121"/>
        <v>0</v>
      </c>
      <c r="CC383" s="171">
        <f t="shared" si="7189"/>
        <v>0</v>
      </c>
    </row>
    <row r="384" spans="1:81" s="118" customFormat="1" ht="118.8">
      <c r="A384" s="279" t="s">
        <v>56</v>
      </c>
      <c r="B384" s="280" t="s">
        <v>673</v>
      </c>
      <c r="C384" s="281"/>
      <c r="D384" s="426"/>
      <c r="E384" s="286" t="s">
        <v>1125</v>
      </c>
      <c r="F384" s="279" t="s">
        <v>1126</v>
      </c>
      <c r="G384" s="318">
        <v>600</v>
      </c>
      <c r="H384" s="313">
        <v>18693.88</v>
      </c>
      <c r="I384" s="284">
        <v>11216328</v>
      </c>
      <c r="J384" s="414"/>
      <c r="K384" s="262"/>
      <c r="L384" s="263">
        <f t="shared" ref="L384:BZ384" si="7256">ROUND(K384*$I384,2)</f>
        <v>0</v>
      </c>
      <c r="M384" s="262"/>
      <c r="N384" s="263">
        <f t="shared" si="7256"/>
        <v>0</v>
      </c>
      <c r="O384" s="262"/>
      <c r="P384" s="263">
        <f t="shared" si="7256"/>
        <v>0</v>
      </c>
      <c r="Q384" s="262"/>
      <c r="R384" s="263">
        <f t="shared" si="7256"/>
        <v>0</v>
      </c>
      <c r="S384" s="262"/>
      <c r="T384" s="263">
        <f t="shared" si="7256"/>
        <v>0</v>
      </c>
      <c r="U384" s="262"/>
      <c r="V384" s="263">
        <f t="shared" si="7256"/>
        <v>0</v>
      </c>
      <c r="W384" s="264"/>
      <c r="X384" s="263">
        <f t="shared" si="7256"/>
        <v>0</v>
      </c>
      <c r="Y384" s="264"/>
      <c r="Z384" s="263">
        <f t="shared" si="7256"/>
        <v>0</v>
      </c>
      <c r="AA384" s="265"/>
      <c r="AB384" s="263">
        <f t="shared" si="7256"/>
        <v>0</v>
      </c>
      <c r="AC384" s="265"/>
      <c r="AD384" s="263">
        <f t="shared" si="7256"/>
        <v>0</v>
      </c>
      <c r="AE384" s="265"/>
      <c r="AF384" s="263">
        <f t="shared" si="7256"/>
        <v>0</v>
      </c>
      <c r="AG384" s="266"/>
      <c r="AH384" s="263">
        <f t="shared" si="7256"/>
        <v>0</v>
      </c>
      <c r="AI384" s="265"/>
      <c r="AJ384" s="263">
        <f t="shared" si="7256"/>
        <v>0</v>
      </c>
      <c r="AK384" s="265"/>
      <c r="AL384" s="263">
        <f t="shared" si="7256"/>
        <v>0</v>
      </c>
      <c r="AM384" s="265"/>
      <c r="AN384" s="263">
        <f t="shared" si="7256"/>
        <v>0</v>
      </c>
      <c r="AO384" s="265"/>
      <c r="AP384" s="263">
        <f t="shared" si="7256"/>
        <v>0</v>
      </c>
      <c r="AQ384" s="265"/>
      <c r="AR384" s="263">
        <f t="shared" si="7256"/>
        <v>0</v>
      </c>
      <c r="AS384" s="389">
        <v>6.5000000000000002E-2</v>
      </c>
      <c r="AT384" s="263">
        <f t="shared" si="7256"/>
        <v>729061.32</v>
      </c>
      <c r="AU384" s="389">
        <v>6.5000000000000002E-2</v>
      </c>
      <c r="AV384" s="263">
        <f t="shared" si="7256"/>
        <v>729061.32</v>
      </c>
      <c r="AW384" s="389">
        <v>6.5000000000000002E-2</v>
      </c>
      <c r="AX384" s="263">
        <f t="shared" si="7256"/>
        <v>729061.32</v>
      </c>
      <c r="AY384" s="389">
        <v>6.5000000000000002E-2</v>
      </c>
      <c r="AZ384" s="263">
        <f t="shared" si="7256"/>
        <v>729061.32</v>
      </c>
      <c r="BA384" s="389">
        <v>0.115</v>
      </c>
      <c r="BB384" s="263">
        <f t="shared" si="7256"/>
        <v>1289877.72</v>
      </c>
      <c r="BC384" s="389">
        <v>0.115</v>
      </c>
      <c r="BD384" s="263">
        <f t="shared" si="7256"/>
        <v>1289877.72</v>
      </c>
      <c r="BE384" s="389">
        <v>0.115</v>
      </c>
      <c r="BF384" s="263">
        <f t="shared" si="7256"/>
        <v>1289877.72</v>
      </c>
      <c r="BG384" s="389">
        <v>0.115</v>
      </c>
      <c r="BH384" s="263">
        <f t="shared" si="7256"/>
        <v>1289877.72</v>
      </c>
      <c r="BI384" s="264"/>
      <c r="BJ384" s="263">
        <f t="shared" si="7256"/>
        <v>0</v>
      </c>
      <c r="BK384" s="391">
        <v>0.05</v>
      </c>
      <c r="BL384" s="263">
        <f t="shared" si="7256"/>
        <v>560816.4</v>
      </c>
      <c r="BM384" s="391">
        <v>0.05</v>
      </c>
      <c r="BN384" s="263">
        <f t="shared" si="7256"/>
        <v>560816.4</v>
      </c>
      <c r="BO384" s="267"/>
      <c r="BP384" s="263">
        <f t="shared" si="7256"/>
        <v>0</v>
      </c>
      <c r="BQ384" s="391">
        <v>0.09</v>
      </c>
      <c r="BR384" s="263">
        <f t="shared" si="7256"/>
        <v>1009469.52</v>
      </c>
      <c r="BS384" s="391">
        <v>0.09</v>
      </c>
      <c r="BT384" s="263">
        <f t="shared" si="7256"/>
        <v>1009469.52</v>
      </c>
      <c r="BU384" s="268"/>
      <c r="BV384" s="263">
        <f t="shared" si="7256"/>
        <v>0</v>
      </c>
      <c r="BW384" s="268"/>
      <c r="BX384" s="263">
        <f t="shared" si="7256"/>
        <v>0</v>
      </c>
      <c r="BY384" s="268"/>
      <c r="BZ384" s="263">
        <f t="shared" si="7256"/>
        <v>0</v>
      </c>
      <c r="CA384" s="505">
        <f>+BY384+BW384+BU384+BS384+BQ384+BO384+BM384+BK384+BI384+BG384+BE384+BC384+BA384+AY384+AW384+AU384+AS384+AQ384+AO384+AM384+AK384+AI384+AG384+AE384+AC384+AA384+Y384+W384+U384+S384+Q384+O384+M384+K384</f>
        <v>0.99999999999999978</v>
      </c>
      <c r="CB384" s="504">
        <f>+BZ384+BX384+BV384+BT384+BR384+BP384+BN384+BL384+BJ384+BH384+BF384+BD384+BB384+AZ384+AX384+AV384+AT384+AR384+AP384+AN384+AL384+AJ384+AH384+AF384+AD384+AB384+Z384+X384+V384+T384+R384+P384+N384+L384</f>
        <v>11216328</v>
      </c>
      <c r="CC384" s="171">
        <f t="shared" si="7189"/>
        <v>0</v>
      </c>
    </row>
    <row r="385" spans="1:81" s="185" customFormat="1" ht="15.6" customHeight="1">
      <c r="A385" s="351"/>
      <c r="B385" s="352"/>
      <c r="C385" s="353"/>
      <c r="D385" s="353"/>
      <c r="E385" s="351" t="s">
        <v>1148</v>
      </c>
      <c r="F385" s="353"/>
      <c r="G385" s="353"/>
      <c r="H385" s="355"/>
      <c r="I385" s="356">
        <f>SUBTOTAL(109,I384)</f>
        <v>11216328</v>
      </c>
      <c r="J385" s="357"/>
      <c r="K385" s="358">
        <f>+L385/$I385</f>
        <v>0</v>
      </c>
      <c r="L385" s="356">
        <f>SUBTOTAL(109,L384)</f>
        <v>0</v>
      </c>
      <c r="M385" s="358">
        <f t="shared" ref="M385" si="7257">+N385/$I385</f>
        <v>0</v>
      </c>
      <c r="N385" s="356">
        <f t="shared" ref="N385" si="7258">SUBTOTAL(109,N384)</f>
        <v>0</v>
      </c>
      <c r="O385" s="358">
        <f t="shared" ref="O385" si="7259">+P385/$I385</f>
        <v>0</v>
      </c>
      <c r="P385" s="356">
        <f t="shared" ref="P385" si="7260">SUBTOTAL(109,P384)</f>
        <v>0</v>
      </c>
      <c r="Q385" s="358">
        <f t="shared" ref="Q385" si="7261">+R385/$I385</f>
        <v>0</v>
      </c>
      <c r="R385" s="356">
        <f t="shared" ref="R385" si="7262">SUBTOTAL(109,R384)</f>
        <v>0</v>
      </c>
      <c r="S385" s="358">
        <f t="shared" ref="S385" si="7263">+T385/$I385</f>
        <v>0</v>
      </c>
      <c r="T385" s="356">
        <f t="shared" ref="T385" si="7264">SUBTOTAL(109,T384)</f>
        <v>0</v>
      </c>
      <c r="U385" s="358">
        <f t="shared" ref="U385" si="7265">+V385/$I385</f>
        <v>0</v>
      </c>
      <c r="V385" s="356">
        <f t="shared" ref="V385" si="7266">SUBTOTAL(109,V384)</f>
        <v>0</v>
      </c>
      <c r="W385" s="358">
        <f t="shared" ref="W385" si="7267">+X385/$I385</f>
        <v>0</v>
      </c>
      <c r="X385" s="356">
        <f t="shared" ref="X385" si="7268">SUBTOTAL(109,X384)</f>
        <v>0</v>
      </c>
      <c r="Y385" s="358">
        <f t="shared" ref="Y385" si="7269">+Z385/$I385</f>
        <v>0</v>
      </c>
      <c r="Z385" s="356">
        <f t="shared" ref="Z385" si="7270">SUBTOTAL(109,Z384)</f>
        <v>0</v>
      </c>
      <c r="AA385" s="358">
        <f t="shared" ref="AA385" si="7271">+AB385/$I385</f>
        <v>0</v>
      </c>
      <c r="AB385" s="356">
        <f t="shared" ref="AB385" si="7272">SUBTOTAL(109,AB384)</f>
        <v>0</v>
      </c>
      <c r="AC385" s="358">
        <f t="shared" ref="AC385" si="7273">+AD385/$I385</f>
        <v>0</v>
      </c>
      <c r="AD385" s="356">
        <f t="shared" ref="AD385" si="7274">SUBTOTAL(109,AD384)</f>
        <v>0</v>
      </c>
      <c r="AE385" s="358">
        <f t="shared" ref="AE385" si="7275">+AF385/$I385</f>
        <v>0</v>
      </c>
      <c r="AF385" s="356">
        <f t="shared" ref="AF385" si="7276">SUBTOTAL(109,AF384)</f>
        <v>0</v>
      </c>
      <c r="AG385" s="358">
        <f t="shared" ref="AG385" si="7277">+AH385/$I385</f>
        <v>0</v>
      </c>
      <c r="AH385" s="356">
        <f t="shared" ref="AH385" si="7278">SUBTOTAL(109,AH384)</f>
        <v>0</v>
      </c>
      <c r="AI385" s="358">
        <f t="shared" ref="AI385" si="7279">+AJ385/$I385</f>
        <v>0</v>
      </c>
      <c r="AJ385" s="356">
        <f t="shared" ref="AJ385" si="7280">SUBTOTAL(109,AJ384)</f>
        <v>0</v>
      </c>
      <c r="AK385" s="358">
        <f t="shared" ref="AK385" si="7281">+AL385/$I385</f>
        <v>0</v>
      </c>
      <c r="AL385" s="356">
        <f t="shared" ref="AL385" si="7282">SUBTOTAL(109,AL384)</f>
        <v>0</v>
      </c>
      <c r="AM385" s="358">
        <f t="shared" ref="AM385" si="7283">+AN385/$I385</f>
        <v>0</v>
      </c>
      <c r="AN385" s="356">
        <f t="shared" ref="AN385" si="7284">SUBTOTAL(109,AN384)</f>
        <v>0</v>
      </c>
      <c r="AO385" s="358">
        <f t="shared" ref="AO385" si="7285">+AP385/$I385</f>
        <v>0</v>
      </c>
      <c r="AP385" s="356">
        <f t="shared" ref="AP385" si="7286">SUBTOTAL(109,AP384)</f>
        <v>0</v>
      </c>
      <c r="AQ385" s="358">
        <f t="shared" ref="AQ385" si="7287">+AR385/$I385</f>
        <v>0</v>
      </c>
      <c r="AR385" s="356">
        <f t="shared" ref="AR385" si="7288">SUBTOTAL(109,AR384)</f>
        <v>0</v>
      </c>
      <c r="AS385" s="358">
        <f t="shared" ref="AS385" si="7289">+AT385/$I385</f>
        <v>6.5000000000000002E-2</v>
      </c>
      <c r="AT385" s="356">
        <f t="shared" ref="AT385" si="7290">SUBTOTAL(109,AT384)</f>
        <v>729061.32</v>
      </c>
      <c r="AU385" s="358">
        <f t="shared" ref="AU385" si="7291">+AV385/$I385</f>
        <v>6.5000000000000002E-2</v>
      </c>
      <c r="AV385" s="356">
        <f t="shared" ref="AV385" si="7292">SUBTOTAL(109,AV384)</f>
        <v>729061.32</v>
      </c>
      <c r="AW385" s="358">
        <f t="shared" ref="AW385" si="7293">+AX385/$I385</f>
        <v>6.5000000000000002E-2</v>
      </c>
      <c r="AX385" s="356">
        <f t="shared" ref="AX385" si="7294">SUBTOTAL(109,AX384)</f>
        <v>729061.32</v>
      </c>
      <c r="AY385" s="358">
        <f t="shared" ref="AY385" si="7295">+AZ385/$I385</f>
        <v>6.5000000000000002E-2</v>
      </c>
      <c r="AZ385" s="356">
        <f t="shared" ref="AZ385" si="7296">SUBTOTAL(109,AZ384)</f>
        <v>729061.32</v>
      </c>
      <c r="BA385" s="358">
        <f t="shared" ref="BA385" si="7297">+BB385/$I385</f>
        <v>0.11499999999999999</v>
      </c>
      <c r="BB385" s="356">
        <f t="shared" ref="BB385" si="7298">SUBTOTAL(109,BB384)</f>
        <v>1289877.72</v>
      </c>
      <c r="BC385" s="358">
        <f t="shared" ref="BC385" si="7299">+BD385/$I385</f>
        <v>0.11499999999999999</v>
      </c>
      <c r="BD385" s="356">
        <f t="shared" ref="BD385" si="7300">SUBTOTAL(109,BD384)</f>
        <v>1289877.72</v>
      </c>
      <c r="BE385" s="358">
        <f t="shared" ref="BE385" si="7301">+BF385/$I385</f>
        <v>0.11499999999999999</v>
      </c>
      <c r="BF385" s="356">
        <f t="shared" ref="BF385" si="7302">SUBTOTAL(109,BF384)</f>
        <v>1289877.72</v>
      </c>
      <c r="BG385" s="358">
        <f t="shared" ref="BG385" si="7303">+BH385/$I385</f>
        <v>0.11499999999999999</v>
      </c>
      <c r="BH385" s="356">
        <f t="shared" ref="BH385" si="7304">SUBTOTAL(109,BH384)</f>
        <v>1289877.72</v>
      </c>
      <c r="BI385" s="358">
        <f t="shared" ref="BI385" si="7305">+BJ385/$I385</f>
        <v>0</v>
      </c>
      <c r="BJ385" s="356">
        <f t="shared" ref="BJ385" si="7306">SUBTOTAL(109,BJ384)</f>
        <v>0</v>
      </c>
      <c r="BK385" s="358">
        <f t="shared" ref="BK385" si="7307">+BL385/$I385</f>
        <v>0.05</v>
      </c>
      <c r="BL385" s="356">
        <f t="shared" ref="BL385" si="7308">SUBTOTAL(109,BL384)</f>
        <v>560816.4</v>
      </c>
      <c r="BM385" s="358">
        <f t="shared" ref="BM385" si="7309">+BN385/$I385</f>
        <v>0.05</v>
      </c>
      <c r="BN385" s="356">
        <f t="shared" ref="BN385" si="7310">SUBTOTAL(109,BN384)</f>
        <v>560816.4</v>
      </c>
      <c r="BO385" s="358">
        <f t="shared" ref="BO385" si="7311">+BP385/$I385</f>
        <v>0</v>
      </c>
      <c r="BP385" s="356">
        <f t="shared" ref="BP385" si="7312">SUBTOTAL(109,BP384)</f>
        <v>0</v>
      </c>
      <c r="BQ385" s="358">
        <f t="shared" ref="BQ385" si="7313">+BR385/$I385</f>
        <v>0.09</v>
      </c>
      <c r="BR385" s="356">
        <f t="shared" ref="BR385" si="7314">SUBTOTAL(109,BR384)</f>
        <v>1009469.52</v>
      </c>
      <c r="BS385" s="358">
        <f t="shared" ref="BS385" si="7315">+BT385/$I385</f>
        <v>0.09</v>
      </c>
      <c r="BT385" s="356">
        <f t="shared" ref="BT385" si="7316">SUBTOTAL(109,BT384)</f>
        <v>1009469.52</v>
      </c>
      <c r="BU385" s="358">
        <f t="shared" ref="BU385" si="7317">+BV385/$I385</f>
        <v>0</v>
      </c>
      <c r="BV385" s="356">
        <f t="shared" ref="BV385" si="7318">SUBTOTAL(109,BV384)</f>
        <v>0</v>
      </c>
      <c r="BW385" s="358">
        <f t="shared" ref="BW385" si="7319">+BX385/$I385</f>
        <v>0</v>
      </c>
      <c r="BX385" s="356">
        <f t="shared" ref="BX385" si="7320">SUBTOTAL(109,BX384)</f>
        <v>0</v>
      </c>
      <c r="BY385" s="358">
        <f t="shared" ref="BY385" si="7321">+BZ385/$I385</f>
        <v>0</v>
      </c>
      <c r="BZ385" s="356">
        <f t="shared" ref="BZ385" si="7322">SUBTOTAL(109,BZ384)</f>
        <v>0</v>
      </c>
      <c r="CA385" s="506">
        <f>+CB385/I385</f>
        <v>1</v>
      </c>
      <c r="CB385" s="236">
        <f>SUBTOTAL(109,CB384)</f>
        <v>11216328</v>
      </c>
      <c r="CC385" s="186">
        <f t="shared" si="7189"/>
        <v>0</v>
      </c>
    </row>
    <row r="386" spans="1:81" s="118" customFormat="1" ht="13.2">
      <c r="A386" s="321" t="s">
        <v>32</v>
      </c>
      <c r="B386" s="616" t="s">
        <v>432</v>
      </c>
      <c r="C386" s="617"/>
      <c r="D386" s="617"/>
      <c r="E386" s="618"/>
      <c r="F386" s="321"/>
      <c r="G386" s="467"/>
      <c r="H386" s="467"/>
      <c r="I386" s="467"/>
      <c r="J386" s="275">
        <f>+I402/$I$467</f>
        <v>8.9348516230200528E-3</v>
      </c>
      <c r="K386" s="262"/>
      <c r="L386" s="263"/>
      <c r="M386" s="262"/>
      <c r="N386" s="263"/>
      <c r="O386" s="262"/>
      <c r="P386" s="263"/>
      <c r="Q386" s="262"/>
      <c r="R386" s="263"/>
      <c r="S386" s="262"/>
      <c r="T386" s="263"/>
      <c r="U386" s="262"/>
      <c r="V386" s="263"/>
      <c r="W386" s="264"/>
      <c r="X386" s="263"/>
      <c r="Y386" s="264"/>
      <c r="Z386" s="263"/>
      <c r="AA386" s="265"/>
      <c r="AB386" s="263"/>
      <c r="AC386" s="265"/>
      <c r="AD386" s="263"/>
      <c r="AE386" s="265"/>
      <c r="AF386" s="263"/>
      <c r="AG386" s="266"/>
      <c r="AH386" s="263"/>
      <c r="AI386" s="265"/>
      <c r="AJ386" s="263"/>
      <c r="AK386" s="265"/>
      <c r="AL386" s="263"/>
      <c r="AM386" s="265"/>
      <c r="AN386" s="263"/>
      <c r="AO386" s="265"/>
      <c r="AP386" s="263"/>
      <c r="AQ386" s="265"/>
      <c r="AR386" s="263"/>
      <c r="AS386" s="265"/>
      <c r="AT386" s="263"/>
      <c r="AU386" s="265"/>
      <c r="AV386" s="263"/>
      <c r="AW386" s="265"/>
      <c r="AX386" s="263"/>
      <c r="AY386" s="265"/>
      <c r="AZ386" s="263"/>
      <c r="BA386" s="265"/>
      <c r="BB386" s="263"/>
      <c r="BC386" s="265"/>
      <c r="BD386" s="263"/>
      <c r="BE386" s="264"/>
      <c r="BF386" s="263"/>
      <c r="BG386" s="265"/>
      <c r="BH386" s="263"/>
      <c r="BI386" s="264"/>
      <c r="BJ386" s="263"/>
      <c r="BK386" s="267"/>
      <c r="BL386" s="263"/>
      <c r="BM386" s="267"/>
      <c r="BN386" s="263"/>
      <c r="BO386" s="267"/>
      <c r="BP386" s="263"/>
      <c r="BQ386" s="267"/>
      <c r="BR386" s="263"/>
      <c r="BS386" s="267"/>
      <c r="BT386" s="263"/>
      <c r="BU386" s="268"/>
      <c r="BV386" s="263"/>
      <c r="BW386" s="268"/>
      <c r="BX386" s="263"/>
      <c r="BY386" s="268"/>
      <c r="BZ386" s="263"/>
      <c r="CA386" s="505">
        <f t="shared" si="7120"/>
        <v>0</v>
      </c>
      <c r="CB386" s="504">
        <f t="shared" si="7121"/>
        <v>0</v>
      </c>
      <c r="CC386" s="171">
        <f t="shared" si="7189"/>
        <v>0</v>
      </c>
    </row>
    <row r="387" spans="1:81" ht="17.25" customHeight="1">
      <c r="A387" s="321" t="s">
        <v>57</v>
      </c>
      <c r="B387" s="616" t="s">
        <v>433</v>
      </c>
      <c r="C387" s="617"/>
      <c r="D387" s="617"/>
      <c r="E387" s="618"/>
      <c r="F387" s="321"/>
      <c r="G387" s="467"/>
      <c r="H387" s="467"/>
      <c r="I387" s="467"/>
      <c r="J387" s="233"/>
      <c r="K387" s="262"/>
      <c r="L387" s="263"/>
      <c r="M387" s="262"/>
      <c r="N387" s="263"/>
      <c r="O387" s="262"/>
      <c r="P387" s="263"/>
      <c r="Q387" s="262"/>
      <c r="R387" s="263"/>
      <c r="S387" s="262"/>
      <c r="T387" s="263"/>
      <c r="U387" s="262"/>
      <c r="V387" s="263"/>
      <c r="W387" s="264"/>
      <c r="X387" s="263"/>
      <c r="Y387" s="264"/>
      <c r="Z387" s="263"/>
      <c r="AA387" s="265"/>
      <c r="AB387" s="263"/>
      <c r="AC387" s="265"/>
      <c r="AD387" s="263"/>
      <c r="AE387" s="265"/>
      <c r="AF387" s="263"/>
      <c r="AG387" s="266"/>
      <c r="AH387" s="263"/>
      <c r="AI387" s="265"/>
      <c r="AJ387" s="263"/>
      <c r="AK387" s="265"/>
      <c r="AL387" s="263"/>
      <c r="AM387" s="265"/>
      <c r="AN387" s="263"/>
      <c r="AO387" s="265"/>
      <c r="AP387" s="263"/>
      <c r="AQ387" s="265"/>
      <c r="AR387" s="263"/>
      <c r="AS387" s="265"/>
      <c r="AT387" s="263"/>
      <c r="AU387" s="265"/>
      <c r="AV387" s="263"/>
      <c r="AW387" s="265"/>
      <c r="AX387" s="263"/>
      <c r="AY387" s="265"/>
      <c r="AZ387" s="263"/>
      <c r="BA387" s="265"/>
      <c r="BB387" s="263"/>
      <c r="BC387" s="265"/>
      <c r="BD387" s="263"/>
      <c r="BE387" s="264"/>
      <c r="BF387" s="263"/>
      <c r="BG387" s="265"/>
      <c r="BH387" s="263"/>
      <c r="BI387" s="264"/>
      <c r="BJ387" s="263"/>
      <c r="BK387" s="267"/>
      <c r="BL387" s="263"/>
      <c r="BM387" s="267"/>
      <c r="BN387" s="263"/>
      <c r="BO387" s="267"/>
      <c r="BP387" s="263"/>
      <c r="BQ387" s="267"/>
      <c r="BR387" s="263"/>
      <c r="BS387" s="267"/>
      <c r="BT387" s="263"/>
      <c r="BU387" s="268"/>
      <c r="BV387" s="263"/>
      <c r="BW387" s="268"/>
      <c r="BX387" s="263"/>
      <c r="BY387" s="268"/>
      <c r="BZ387" s="263"/>
      <c r="CA387" s="505">
        <f t="shared" si="7120"/>
        <v>0</v>
      </c>
      <c r="CB387" s="504">
        <f t="shared" si="7121"/>
        <v>0</v>
      </c>
      <c r="CC387" s="171">
        <f t="shared" si="7189"/>
        <v>0</v>
      </c>
    </row>
    <row r="388" spans="1:81" s="118" customFormat="1" ht="26.4">
      <c r="A388" s="279" t="s">
        <v>1150</v>
      </c>
      <c r="B388" s="280" t="s">
        <v>162</v>
      </c>
      <c r="C388" s="432"/>
      <c r="D388" s="433">
        <v>85180</v>
      </c>
      <c r="E388" s="286" t="s">
        <v>435</v>
      </c>
      <c r="F388" s="442" t="s">
        <v>186</v>
      </c>
      <c r="G388" s="313">
        <v>1060</v>
      </c>
      <c r="H388" s="318">
        <v>15.41</v>
      </c>
      <c r="I388" s="284">
        <v>17246.2</v>
      </c>
      <c r="J388" s="275">
        <f t="shared" ref="J388:J393" si="7323">+I388/$I$467</f>
        <v>2.2162331254820254E-4</v>
      </c>
      <c r="K388" s="262"/>
      <c r="L388" s="263">
        <f t="shared" ref="L388:BZ393" si="7324">ROUND(K388*$I388,2)</f>
        <v>0</v>
      </c>
      <c r="M388" s="262"/>
      <c r="N388" s="263">
        <f t="shared" si="7324"/>
        <v>0</v>
      </c>
      <c r="O388" s="262"/>
      <c r="P388" s="263">
        <f t="shared" si="7324"/>
        <v>0</v>
      </c>
      <c r="Q388" s="262"/>
      <c r="R388" s="263">
        <f t="shared" si="7324"/>
        <v>0</v>
      </c>
      <c r="S388" s="262"/>
      <c r="T388" s="263">
        <f t="shared" si="7324"/>
        <v>0</v>
      </c>
      <c r="U388" s="262"/>
      <c r="V388" s="263">
        <f t="shared" si="7324"/>
        <v>0</v>
      </c>
      <c r="W388" s="264"/>
      <c r="X388" s="263">
        <f t="shared" si="7324"/>
        <v>0</v>
      </c>
      <c r="Y388" s="264"/>
      <c r="Z388" s="263">
        <f t="shared" si="7324"/>
        <v>0</v>
      </c>
      <c r="AA388" s="265"/>
      <c r="AB388" s="263">
        <f t="shared" si="7324"/>
        <v>0</v>
      </c>
      <c r="AC388" s="265"/>
      <c r="AD388" s="263">
        <f t="shared" si="7324"/>
        <v>0</v>
      </c>
      <c r="AE388" s="265"/>
      <c r="AF388" s="263">
        <f t="shared" si="7324"/>
        <v>0</v>
      </c>
      <c r="AG388" s="266"/>
      <c r="AH388" s="263">
        <f t="shared" si="7324"/>
        <v>0</v>
      </c>
      <c r="AI388" s="265"/>
      <c r="AJ388" s="263">
        <f t="shared" si="7324"/>
        <v>0</v>
      </c>
      <c r="AK388" s="265"/>
      <c r="AL388" s="263">
        <f t="shared" si="7324"/>
        <v>0</v>
      </c>
      <c r="AM388" s="265"/>
      <c r="AN388" s="263">
        <f t="shared" si="7324"/>
        <v>0</v>
      </c>
      <c r="AO388" s="265"/>
      <c r="AP388" s="263">
        <f t="shared" si="7324"/>
        <v>0</v>
      </c>
      <c r="AQ388" s="265"/>
      <c r="AR388" s="263">
        <f t="shared" si="7324"/>
        <v>0</v>
      </c>
      <c r="AS388" s="265"/>
      <c r="AT388" s="263">
        <f t="shared" si="7324"/>
        <v>0</v>
      </c>
      <c r="AU388" s="265"/>
      <c r="AV388" s="263">
        <f t="shared" si="7324"/>
        <v>0</v>
      </c>
      <c r="AW388" s="265"/>
      <c r="AX388" s="263">
        <f t="shared" si="7324"/>
        <v>0</v>
      </c>
      <c r="AY388" s="265"/>
      <c r="AZ388" s="263">
        <f t="shared" si="7324"/>
        <v>0</v>
      </c>
      <c r="BA388" s="265"/>
      <c r="BB388" s="263">
        <f t="shared" si="7324"/>
        <v>0</v>
      </c>
      <c r="BC388" s="265"/>
      <c r="BD388" s="263">
        <f t="shared" si="7324"/>
        <v>0</v>
      </c>
      <c r="BE388" s="264"/>
      <c r="BF388" s="263">
        <f t="shared" si="7324"/>
        <v>0</v>
      </c>
      <c r="BG388" s="383">
        <v>0.6</v>
      </c>
      <c r="BH388" s="263">
        <f t="shared" si="7324"/>
        <v>10347.719999999999</v>
      </c>
      <c r="BI388" s="264">
        <v>0.4</v>
      </c>
      <c r="BJ388" s="263">
        <f t="shared" si="7324"/>
        <v>6898.48</v>
      </c>
      <c r="BK388" s="267"/>
      <c r="BL388" s="263">
        <f t="shared" si="7324"/>
        <v>0</v>
      </c>
      <c r="BM388" s="267"/>
      <c r="BN388" s="263">
        <f t="shared" si="7324"/>
        <v>0</v>
      </c>
      <c r="BO388" s="267"/>
      <c r="BP388" s="263">
        <f t="shared" si="7324"/>
        <v>0</v>
      </c>
      <c r="BQ388" s="267"/>
      <c r="BR388" s="263">
        <f t="shared" si="7324"/>
        <v>0</v>
      </c>
      <c r="BS388" s="267"/>
      <c r="BT388" s="263">
        <f t="shared" si="7324"/>
        <v>0</v>
      </c>
      <c r="BU388" s="268"/>
      <c r="BV388" s="263">
        <f t="shared" si="7324"/>
        <v>0</v>
      </c>
      <c r="BW388" s="268"/>
      <c r="BX388" s="263">
        <f t="shared" si="7324"/>
        <v>0</v>
      </c>
      <c r="BY388" s="268"/>
      <c r="BZ388" s="263">
        <f t="shared" si="7324"/>
        <v>0</v>
      </c>
      <c r="CA388" s="505">
        <f t="shared" si="7120"/>
        <v>1</v>
      </c>
      <c r="CB388" s="504">
        <f t="shared" si="7121"/>
        <v>17246.199999999997</v>
      </c>
      <c r="CC388" s="171">
        <f t="shared" si="7189"/>
        <v>0</v>
      </c>
    </row>
    <row r="389" spans="1:81" s="118" customFormat="1" ht="16.5" customHeight="1">
      <c r="A389" s="279" t="s">
        <v>1151</v>
      </c>
      <c r="B389" s="280" t="s">
        <v>162</v>
      </c>
      <c r="C389" s="432"/>
      <c r="D389" s="433">
        <v>85178</v>
      </c>
      <c r="E389" s="286" t="s">
        <v>436</v>
      </c>
      <c r="F389" s="442" t="s">
        <v>252</v>
      </c>
      <c r="G389" s="313">
        <v>59</v>
      </c>
      <c r="H389" s="318">
        <v>99.58</v>
      </c>
      <c r="I389" s="284">
        <v>5820.35</v>
      </c>
      <c r="J389" s="275">
        <f t="shared" si="7323"/>
        <v>7.4794751724433829E-5</v>
      </c>
      <c r="K389" s="262"/>
      <c r="L389" s="263">
        <f t="shared" si="7324"/>
        <v>0</v>
      </c>
      <c r="M389" s="262"/>
      <c r="N389" s="263">
        <f t="shared" si="7324"/>
        <v>0</v>
      </c>
      <c r="O389" s="262"/>
      <c r="P389" s="263">
        <f t="shared" si="7324"/>
        <v>0</v>
      </c>
      <c r="Q389" s="262"/>
      <c r="R389" s="263">
        <f t="shared" si="7324"/>
        <v>0</v>
      </c>
      <c r="S389" s="262"/>
      <c r="T389" s="263">
        <f t="shared" si="7324"/>
        <v>0</v>
      </c>
      <c r="U389" s="262"/>
      <c r="V389" s="263">
        <f t="shared" si="7324"/>
        <v>0</v>
      </c>
      <c r="W389" s="264"/>
      <c r="X389" s="263">
        <f t="shared" si="7324"/>
        <v>0</v>
      </c>
      <c r="Y389" s="264"/>
      <c r="Z389" s="263">
        <f t="shared" si="7324"/>
        <v>0</v>
      </c>
      <c r="AA389" s="265"/>
      <c r="AB389" s="263">
        <f t="shared" si="7324"/>
        <v>0</v>
      </c>
      <c r="AC389" s="265"/>
      <c r="AD389" s="263">
        <f t="shared" si="7324"/>
        <v>0</v>
      </c>
      <c r="AE389" s="265"/>
      <c r="AF389" s="263">
        <f t="shared" si="7324"/>
        <v>0</v>
      </c>
      <c r="AG389" s="266"/>
      <c r="AH389" s="263">
        <f t="shared" si="7324"/>
        <v>0</v>
      </c>
      <c r="AI389" s="265"/>
      <c r="AJ389" s="263">
        <f t="shared" si="7324"/>
        <v>0</v>
      </c>
      <c r="AK389" s="265"/>
      <c r="AL389" s="263">
        <f t="shared" si="7324"/>
        <v>0</v>
      </c>
      <c r="AM389" s="265"/>
      <c r="AN389" s="263">
        <f t="shared" si="7324"/>
        <v>0</v>
      </c>
      <c r="AO389" s="265"/>
      <c r="AP389" s="263">
        <f t="shared" si="7324"/>
        <v>0</v>
      </c>
      <c r="AQ389" s="265"/>
      <c r="AR389" s="263">
        <f t="shared" si="7324"/>
        <v>0</v>
      </c>
      <c r="AS389" s="265"/>
      <c r="AT389" s="263">
        <f t="shared" si="7324"/>
        <v>0</v>
      </c>
      <c r="AU389" s="265"/>
      <c r="AV389" s="263">
        <f t="shared" si="7324"/>
        <v>0</v>
      </c>
      <c r="AW389" s="265"/>
      <c r="AX389" s="263">
        <f t="shared" si="7324"/>
        <v>0</v>
      </c>
      <c r="AY389" s="265"/>
      <c r="AZ389" s="263">
        <f t="shared" si="7324"/>
        <v>0</v>
      </c>
      <c r="BA389" s="265"/>
      <c r="BB389" s="263">
        <f t="shared" si="7324"/>
        <v>0</v>
      </c>
      <c r="BC389" s="265"/>
      <c r="BD389" s="263">
        <f t="shared" si="7324"/>
        <v>0</v>
      </c>
      <c r="BE389" s="264"/>
      <c r="BF389" s="263">
        <f t="shared" si="7324"/>
        <v>0</v>
      </c>
      <c r="BG389" s="383">
        <v>0.6</v>
      </c>
      <c r="BH389" s="263">
        <f t="shared" si="7324"/>
        <v>3492.21</v>
      </c>
      <c r="BI389" s="264">
        <v>0.4</v>
      </c>
      <c r="BJ389" s="263">
        <f t="shared" si="7324"/>
        <v>2328.14</v>
      </c>
      <c r="BK389" s="267"/>
      <c r="BL389" s="263">
        <f t="shared" si="7324"/>
        <v>0</v>
      </c>
      <c r="BM389" s="267"/>
      <c r="BN389" s="263">
        <f t="shared" si="7324"/>
        <v>0</v>
      </c>
      <c r="BO389" s="267"/>
      <c r="BP389" s="263">
        <f t="shared" si="7324"/>
        <v>0</v>
      </c>
      <c r="BQ389" s="267"/>
      <c r="BR389" s="263">
        <f t="shared" si="7324"/>
        <v>0</v>
      </c>
      <c r="BS389" s="267"/>
      <c r="BT389" s="263">
        <f t="shared" si="7324"/>
        <v>0</v>
      </c>
      <c r="BU389" s="268"/>
      <c r="BV389" s="263">
        <f t="shared" si="7324"/>
        <v>0</v>
      </c>
      <c r="BW389" s="268"/>
      <c r="BX389" s="263">
        <f t="shared" si="7324"/>
        <v>0</v>
      </c>
      <c r="BY389" s="268"/>
      <c r="BZ389" s="263">
        <f t="shared" si="7324"/>
        <v>0</v>
      </c>
      <c r="CA389" s="505">
        <f t="shared" si="7120"/>
        <v>1</v>
      </c>
      <c r="CB389" s="504">
        <f t="shared" si="7121"/>
        <v>5820.35</v>
      </c>
      <c r="CC389" s="171">
        <f t="shared" si="7189"/>
        <v>0</v>
      </c>
    </row>
    <row r="390" spans="1:81" s="118" customFormat="1" ht="16.5" customHeight="1">
      <c r="A390" s="279" t="s">
        <v>1152</v>
      </c>
      <c r="B390" s="280" t="s">
        <v>162</v>
      </c>
      <c r="C390" s="432"/>
      <c r="D390" s="433" t="s">
        <v>437</v>
      </c>
      <c r="E390" s="286" t="s">
        <v>438</v>
      </c>
      <c r="F390" s="442" t="s">
        <v>252</v>
      </c>
      <c r="G390" s="313">
        <v>10</v>
      </c>
      <c r="H390" s="318">
        <v>128.66</v>
      </c>
      <c r="I390" s="284">
        <v>1202.4000000000001</v>
      </c>
      <c r="J390" s="275">
        <f t="shared" si="7323"/>
        <v>1.5451512275629341E-5</v>
      </c>
      <c r="K390" s="262"/>
      <c r="L390" s="263">
        <f t="shared" si="7324"/>
        <v>0</v>
      </c>
      <c r="M390" s="262"/>
      <c r="N390" s="263">
        <f t="shared" si="7324"/>
        <v>0</v>
      </c>
      <c r="O390" s="262"/>
      <c r="P390" s="263">
        <f t="shared" si="7324"/>
        <v>0</v>
      </c>
      <c r="Q390" s="262"/>
      <c r="R390" s="263">
        <f t="shared" si="7324"/>
        <v>0</v>
      </c>
      <c r="S390" s="262"/>
      <c r="T390" s="263">
        <f t="shared" si="7324"/>
        <v>0</v>
      </c>
      <c r="U390" s="262"/>
      <c r="V390" s="263">
        <f t="shared" si="7324"/>
        <v>0</v>
      </c>
      <c r="W390" s="264"/>
      <c r="X390" s="263">
        <f t="shared" si="7324"/>
        <v>0</v>
      </c>
      <c r="Y390" s="264"/>
      <c r="Z390" s="263">
        <f t="shared" si="7324"/>
        <v>0</v>
      </c>
      <c r="AA390" s="265"/>
      <c r="AB390" s="263">
        <f t="shared" si="7324"/>
        <v>0</v>
      </c>
      <c r="AC390" s="265"/>
      <c r="AD390" s="263">
        <f t="shared" si="7324"/>
        <v>0</v>
      </c>
      <c r="AE390" s="265"/>
      <c r="AF390" s="263">
        <f t="shared" si="7324"/>
        <v>0</v>
      </c>
      <c r="AG390" s="266"/>
      <c r="AH390" s="263">
        <f t="shared" si="7324"/>
        <v>0</v>
      </c>
      <c r="AI390" s="265"/>
      <c r="AJ390" s="263">
        <f t="shared" si="7324"/>
        <v>0</v>
      </c>
      <c r="AK390" s="265"/>
      <c r="AL390" s="263">
        <f t="shared" si="7324"/>
        <v>0</v>
      </c>
      <c r="AM390" s="265"/>
      <c r="AN390" s="263">
        <f t="shared" si="7324"/>
        <v>0</v>
      </c>
      <c r="AO390" s="265"/>
      <c r="AP390" s="263">
        <f t="shared" si="7324"/>
        <v>0</v>
      </c>
      <c r="AQ390" s="265"/>
      <c r="AR390" s="263">
        <f t="shared" si="7324"/>
        <v>0</v>
      </c>
      <c r="AS390" s="265"/>
      <c r="AT390" s="263">
        <f t="shared" si="7324"/>
        <v>0</v>
      </c>
      <c r="AU390" s="265"/>
      <c r="AV390" s="263">
        <f t="shared" si="7324"/>
        <v>0</v>
      </c>
      <c r="AW390" s="265"/>
      <c r="AX390" s="263">
        <f t="shared" si="7324"/>
        <v>0</v>
      </c>
      <c r="AY390" s="265"/>
      <c r="AZ390" s="263">
        <f t="shared" si="7324"/>
        <v>0</v>
      </c>
      <c r="BA390" s="265"/>
      <c r="BB390" s="263">
        <f t="shared" si="7324"/>
        <v>0</v>
      </c>
      <c r="BC390" s="265"/>
      <c r="BD390" s="263">
        <f t="shared" si="7324"/>
        <v>0</v>
      </c>
      <c r="BE390" s="264"/>
      <c r="BF390" s="263">
        <f t="shared" si="7324"/>
        <v>0</v>
      </c>
      <c r="BG390" s="383">
        <v>0.6</v>
      </c>
      <c r="BH390" s="263">
        <f t="shared" si="7324"/>
        <v>721.44</v>
      </c>
      <c r="BI390" s="264">
        <v>0.4</v>
      </c>
      <c r="BJ390" s="263">
        <f t="shared" si="7324"/>
        <v>480.96</v>
      </c>
      <c r="BK390" s="267"/>
      <c r="BL390" s="263">
        <f t="shared" si="7324"/>
        <v>0</v>
      </c>
      <c r="BM390" s="267"/>
      <c r="BN390" s="263">
        <f t="shared" si="7324"/>
        <v>0</v>
      </c>
      <c r="BO390" s="267"/>
      <c r="BP390" s="263">
        <f t="shared" si="7324"/>
        <v>0</v>
      </c>
      <c r="BQ390" s="267"/>
      <c r="BR390" s="263">
        <f t="shared" si="7324"/>
        <v>0</v>
      </c>
      <c r="BS390" s="267"/>
      <c r="BT390" s="263">
        <f t="shared" si="7324"/>
        <v>0</v>
      </c>
      <c r="BU390" s="268"/>
      <c r="BV390" s="263">
        <f t="shared" si="7324"/>
        <v>0</v>
      </c>
      <c r="BW390" s="268"/>
      <c r="BX390" s="263">
        <f t="shared" si="7324"/>
        <v>0</v>
      </c>
      <c r="BY390" s="268"/>
      <c r="BZ390" s="263">
        <f t="shared" si="7324"/>
        <v>0</v>
      </c>
      <c r="CA390" s="505">
        <f t="shared" si="7120"/>
        <v>1</v>
      </c>
      <c r="CB390" s="504">
        <f t="shared" si="7121"/>
        <v>1202.4000000000001</v>
      </c>
      <c r="CC390" s="171">
        <f t="shared" si="7189"/>
        <v>0</v>
      </c>
    </row>
    <row r="391" spans="1:81" s="118" customFormat="1" ht="26.4">
      <c r="A391" s="279" t="s">
        <v>1153</v>
      </c>
      <c r="B391" s="280" t="s">
        <v>162</v>
      </c>
      <c r="C391" s="432"/>
      <c r="D391" s="433" t="s">
        <v>439</v>
      </c>
      <c r="E391" s="286" t="s">
        <v>440</v>
      </c>
      <c r="F391" s="442" t="s">
        <v>252</v>
      </c>
      <c r="G391" s="313">
        <v>10</v>
      </c>
      <c r="H391" s="318">
        <v>184.69</v>
      </c>
      <c r="I391" s="284">
        <v>1874.9</v>
      </c>
      <c r="J391" s="275">
        <f t="shared" si="7323"/>
        <v>2.4093513278091692E-5</v>
      </c>
      <c r="K391" s="262"/>
      <c r="L391" s="263">
        <f t="shared" si="7324"/>
        <v>0</v>
      </c>
      <c r="M391" s="262"/>
      <c r="N391" s="263">
        <f t="shared" si="7324"/>
        <v>0</v>
      </c>
      <c r="O391" s="262"/>
      <c r="P391" s="263">
        <f t="shared" si="7324"/>
        <v>0</v>
      </c>
      <c r="Q391" s="262"/>
      <c r="R391" s="263">
        <f t="shared" si="7324"/>
        <v>0</v>
      </c>
      <c r="S391" s="262"/>
      <c r="T391" s="263">
        <f t="shared" si="7324"/>
        <v>0</v>
      </c>
      <c r="U391" s="262"/>
      <c r="V391" s="263">
        <f t="shared" si="7324"/>
        <v>0</v>
      </c>
      <c r="W391" s="264"/>
      <c r="X391" s="263">
        <f t="shared" si="7324"/>
        <v>0</v>
      </c>
      <c r="Y391" s="264"/>
      <c r="Z391" s="263">
        <f t="shared" si="7324"/>
        <v>0</v>
      </c>
      <c r="AA391" s="265"/>
      <c r="AB391" s="263">
        <f t="shared" si="7324"/>
        <v>0</v>
      </c>
      <c r="AC391" s="265"/>
      <c r="AD391" s="263">
        <f t="shared" si="7324"/>
        <v>0</v>
      </c>
      <c r="AE391" s="265"/>
      <c r="AF391" s="263">
        <f t="shared" si="7324"/>
        <v>0</v>
      </c>
      <c r="AG391" s="266"/>
      <c r="AH391" s="263">
        <f t="shared" si="7324"/>
        <v>0</v>
      </c>
      <c r="AI391" s="265"/>
      <c r="AJ391" s="263">
        <f t="shared" si="7324"/>
        <v>0</v>
      </c>
      <c r="AK391" s="265"/>
      <c r="AL391" s="263">
        <f t="shared" si="7324"/>
        <v>0</v>
      </c>
      <c r="AM391" s="265"/>
      <c r="AN391" s="263">
        <f t="shared" si="7324"/>
        <v>0</v>
      </c>
      <c r="AO391" s="265"/>
      <c r="AP391" s="263">
        <f t="shared" si="7324"/>
        <v>0</v>
      </c>
      <c r="AQ391" s="265"/>
      <c r="AR391" s="263">
        <f t="shared" si="7324"/>
        <v>0</v>
      </c>
      <c r="AS391" s="265"/>
      <c r="AT391" s="263">
        <f t="shared" si="7324"/>
        <v>0</v>
      </c>
      <c r="AU391" s="265"/>
      <c r="AV391" s="263">
        <f t="shared" si="7324"/>
        <v>0</v>
      </c>
      <c r="AW391" s="265"/>
      <c r="AX391" s="263">
        <f t="shared" si="7324"/>
        <v>0</v>
      </c>
      <c r="AY391" s="265"/>
      <c r="AZ391" s="263">
        <f t="shared" si="7324"/>
        <v>0</v>
      </c>
      <c r="BA391" s="265"/>
      <c r="BB391" s="263">
        <f t="shared" si="7324"/>
        <v>0</v>
      </c>
      <c r="BC391" s="265"/>
      <c r="BD391" s="263">
        <f t="shared" si="7324"/>
        <v>0</v>
      </c>
      <c r="BE391" s="264"/>
      <c r="BF391" s="263">
        <f t="shared" si="7324"/>
        <v>0</v>
      </c>
      <c r="BG391" s="383">
        <v>0.6</v>
      </c>
      <c r="BH391" s="263">
        <f t="shared" si="7324"/>
        <v>1124.94</v>
      </c>
      <c r="BI391" s="264">
        <v>0.4</v>
      </c>
      <c r="BJ391" s="263">
        <f t="shared" si="7324"/>
        <v>749.96</v>
      </c>
      <c r="BK391" s="267"/>
      <c r="BL391" s="263">
        <f t="shared" si="7324"/>
        <v>0</v>
      </c>
      <c r="BM391" s="267"/>
      <c r="BN391" s="263">
        <f t="shared" si="7324"/>
        <v>0</v>
      </c>
      <c r="BO391" s="267"/>
      <c r="BP391" s="263">
        <f t="shared" si="7324"/>
        <v>0</v>
      </c>
      <c r="BQ391" s="267"/>
      <c r="BR391" s="263">
        <f t="shared" si="7324"/>
        <v>0</v>
      </c>
      <c r="BS391" s="267"/>
      <c r="BT391" s="263">
        <f t="shared" si="7324"/>
        <v>0</v>
      </c>
      <c r="BU391" s="268"/>
      <c r="BV391" s="263">
        <f t="shared" si="7324"/>
        <v>0</v>
      </c>
      <c r="BW391" s="268"/>
      <c r="BX391" s="263">
        <f t="shared" si="7324"/>
        <v>0</v>
      </c>
      <c r="BY391" s="268"/>
      <c r="BZ391" s="263">
        <f t="shared" si="7324"/>
        <v>0</v>
      </c>
      <c r="CA391" s="505">
        <f t="shared" si="7120"/>
        <v>1</v>
      </c>
      <c r="CB391" s="504">
        <f t="shared" si="7121"/>
        <v>1874.9</v>
      </c>
      <c r="CC391" s="171">
        <f t="shared" si="7189"/>
        <v>0</v>
      </c>
    </row>
    <row r="392" spans="1:81" s="118" customFormat="1" ht="39.6">
      <c r="A392" s="279" t="s">
        <v>1154</v>
      </c>
      <c r="B392" s="280" t="s">
        <v>474</v>
      </c>
      <c r="C392" s="281"/>
      <c r="D392" s="279">
        <v>3420</v>
      </c>
      <c r="E392" s="286" t="s">
        <v>678</v>
      </c>
      <c r="F392" s="281" t="s">
        <v>186</v>
      </c>
      <c r="G392" s="313">
        <v>15.93</v>
      </c>
      <c r="H392" s="318">
        <v>876.03</v>
      </c>
      <c r="I392" s="284">
        <v>13955.16</v>
      </c>
      <c r="J392" s="275">
        <f t="shared" si="7323"/>
        <v>1.7933160848999629E-4</v>
      </c>
      <c r="K392" s="262"/>
      <c r="L392" s="263">
        <f t="shared" si="7324"/>
        <v>0</v>
      </c>
      <c r="M392" s="262"/>
      <c r="N392" s="263">
        <f t="shared" si="7324"/>
        <v>0</v>
      </c>
      <c r="O392" s="262"/>
      <c r="P392" s="263">
        <f t="shared" si="7324"/>
        <v>0</v>
      </c>
      <c r="Q392" s="262"/>
      <c r="R392" s="263">
        <f t="shared" si="7324"/>
        <v>0</v>
      </c>
      <c r="S392" s="262"/>
      <c r="T392" s="263">
        <f t="shared" si="7324"/>
        <v>0</v>
      </c>
      <c r="U392" s="262"/>
      <c r="V392" s="263">
        <f t="shared" si="7324"/>
        <v>0</v>
      </c>
      <c r="W392" s="264"/>
      <c r="X392" s="263">
        <f t="shared" si="7324"/>
        <v>0</v>
      </c>
      <c r="Y392" s="264"/>
      <c r="Z392" s="263">
        <f t="shared" si="7324"/>
        <v>0</v>
      </c>
      <c r="AA392" s="265"/>
      <c r="AB392" s="263">
        <f t="shared" si="7324"/>
        <v>0</v>
      </c>
      <c r="AC392" s="265"/>
      <c r="AD392" s="263">
        <f t="shared" si="7324"/>
        <v>0</v>
      </c>
      <c r="AE392" s="265"/>
      <c r="AF392" s="263">
        <f t="shared" si="7324"/>
        <v>0</v>
      </c>
      <c r="AG392" s="266"/>
      <c r="AH392" s="263">
        <f t="shared" si="7324"/>
        <v>0</v>
      </c>
      <c r="AI392" s="265"/>
      <c r="AJ392" s="263">
        <f t="shared" si="7324"/>
        <v>0</v>
      </c>
      <c r="AK392" s="265"/>
      <c r="AL392" s="263">
        <f t="shared" si="7324"/>
        <v>0</v>
      </c>
      <c r="AM392" s="265"/>
      <c r="AN392" s="263">
        <f t="shared" si="7324"/>
        <v>0</v>
      </c>
      <c r="AO392" s="265"/>
      <c r="AP392" s="263">
        <f t="shared" si="7324"/>
        <v>0</v>
      </c>
      <c r="AQ392" s="265"/>
      <c r="AR392" s="263">
        <f t="shared" si="7324"/>
        <v>0</v>
      </c>
      <c r="AS392" s="265"/>
      <c r="AT392" s="263">
        <f t="shared" si="7324"/>
        <v>0</v>
      </c>
      <c r="AU392" s="265"/>
      <c r="AV392" s="263">
        <f t="shared" si="7324"/>
        <v>0</v>
      </c>
      <c r="AW392" s="265"/>
      <c r="AX392" s="263">
        <f t="shared" si="7324"/>
        <v>0</v>
      </c>
      <c r="AY392" s="265"/>
      <c r="AZ392" s="263">
        <f t="shared" si="7324"/>
        <v>0</v>
      </c>
      <c r="BA392" s="265"/>
      <c r="BB392" s="263">
        <f t="shared" si="7324"/>
        <v>0</v>
      </c>
      <c r="BC392" s="265"/>
      <c r="BD392" s="263">
        <f t="shared" si="7324"/>
        <v>0</v>
      </c>
      <c r="BE392" s="264"/>
      <c r="BF392" s="263">
        <f t="shared" si="7324"/>
        <v>0</v>
      </c>
      <c r="BG392" s="383">
        <v>0.6</v>
      </c>
      <c r="BH392" s="263">
        <f t="shared" si="7324"/>
        <v>8373.1</v>
      </c>
      <c r="BI392" s="264">
        <v>0.4</v>
      </c>
      <c r="BJ392" s="263">
        <f t="shared" si="7324"/>
        <v>5582.06</v>
      </c>
      <c r="BK392" s="267"/>
      <c r="BL392" s="263">
        <f t="shared" si="7324"/>
        <v>0</v>
      </c>
      <c r="BM392" s="267"/>
      <c r="BN392" s="263">
        <f t="shared" si="7324"/>
        <v>0</v>
      </c>
      <c r="BO392" s="267"/>
      <c r="BP392" s="263">
        <f t="shared" si="7324"/>
        <v>0</v>
      </c>
      <c r="BQ392" s="267"/>
      <c r="BR392" s="263">
        <f t="shared" si="7324"/>
        <v>0</v>
      </c>
      <c r="BS392" s="267"/>
      <c r="BT392" s="263">
        <f t="shared" si="7324"/>
        <v>0</v>
      </c>
      <c r="BU392" s="268"/>
      <c r="BV392" s="263">
        <f t="shared" si="7324"/>
        <v>0</v>
      </c>
      <c r="BW392" s="268"/>
      <c r="BX392" s="263">
        <f t="shared" si="7324"/>
        <v>0</v>
      </c>
      <c r="BY392" s="268"/>
      <c r="BZ392" s="263">
        <f t="shared" si="7324"/>
        <v>0</v>
      </c>
      <c r="CA392" s="505">
        <f t="shared" si="7120"/>
        <v>1</v>
      </c>
      <c r="CB392" s="504">
        <f t="shared" si="7121"/>
        <v>13955.16</v>
      </c>
      <c r="CC392" s="171">
        <f t="shared" si="7189"/>
        <v>0</v>
      </c>
    </row>
    <row r="393" spans="1:81" s="123" customFormat="1" ht="26.4">
      <c r="A393" s="279" t="s">
        <v>1155</v>
      </c>
      <c r="B393" s="280" t="s">
        <v>145</v>
      </c>
      <c r="C393" s="281"/>
      <c r="D393" s="279" t="s">
        <v>1146</v>
      </c>
      <c r="E393" s="286" t="s">
        <v>676</v>
      </c>
      <c r="F393" s="281" t="s">
        <v>297</v>
      </c>
      <c r="G393" s="344">
        <v>81</v>
      </c>
      <c r="H393" s="344">
        <v>130.66</v>
      </c>
      <c r="I393" s="284">
        <v>10583.46</v>
      </c>
      <c r="J393" s="275">
        <f t="shared" si="7323"/>
        <v>1.3600337833385902E-4</v>
      </c>
      <c r="K393" s="262"/>
      <c r="L393" s="263">
        <f t="shared" si="7324"/>
        <v>0</v>
      </c>
      <c r="M393" s="262"/>
      <c r="N393" s="263">
        <f t="shared" si="7324"/>
        <v>0</v>
      </c>
      <c r="O393" s="262"/>
      <c r="P393" s="263">
        <f t="shared" si="7324"/>
        <v>0</v>
      </c>
      <c r="Q393" s="262"/>
      <c r="R393" s="263">
        <f t="shared" si="7324"/>
        <v>0</v>
      </c>
      <c r="S393" s="262"/>
      <c r="T393" s="263">
        <f t="shared" si="7324"/>
        <v>0</v>
      </c>
      <c r="U393" s="262"/>
      <c r="V393" s="263">
        <f t="shared" si="7324"/>
        <v>0</v>
      </c>
      <c r="W393" s="264"/>
      <c r="X393" s="263">
        <f t="shared" si="7324"/>
        <v>0</v>
      </c>
      <c r="Y393" s="264"/>
      <c r="Z393" s="263">
        <f t="shared" si="7324"/>
        <v>0</v>
      </c>
      <c r="AA393" s="265"/>
      <c r="AB393" s="263">
        <f t="shared" si="7324"/>
        <v>0</v>
      </c>
      <c r="AC393" s="265"/>
      <c r="AD393" s="263">
        <f t="shared" si="7324"/>
        <v>0</v>
      </c>
      <c r="AE393" s="265"/>
      <c r="AF393" s="263">
        <f t="shared" si="7324"/>
        <v>0</v>
      </c>
      <c r="AG393" s="266"/>
      <c r="AH393" s="263">
        <f t="shared" si="7324"/>
        <v>0</v>
      </c>
      <c r="AI393" s="265"/>
      <c r="AJ393" s="263">
        <f t="shared" si="7324"/>
        <v>0</v>
      </c>
      <c r="AK393" s="265"/>
      <c r="AL393" s="263">
        <f t="shared" si="7324"/>
        <v>0</v>
      </c>
      <c r="AM393" s="265"/>
      <c r="AN393" s="263">
        <f t="shared" si="7324"/>
        <v>0</v>
      </c>
      <c r="AO393" s="265"/>
      <c r="AP393" s="263">
        <f t="shared" si="7324"/>
        <v>0</v>
      </c>
      <c r="AQ393" s="265"/>
      <c r="AR393" s="263">
        <f t="shared" si="7324"/>
        <v>0</v>
      </c>
      <c r="AS393" s="265"/>
      <c r="AT393" s="263">
        <f t="shared" si="7324"/>
        <v>0</v>
      </c>
      <c r="AU393" s="265"/>
      <c r="AV393" s="263">
        <f t="shared" si="7324"/>
        <v>0</v>
      </c>
      <c r="AW393" s="265"/>
      <c r="AX393" s="263">
        <f t="shared" si="7324"/>
        <v>0</v>
      </c>
      <c r="AY393" s="265"/>
      <c r="AZ393" s="263">
        <f t="shared" si="7324"/>
        <v>0</v>
      </c>
      <c r="BA393" s="265"/>
      <c r="BB393" s="263">
        <f t="shared" si="7324"/>
        <v>0</v>
      </c>
      <c r="BC393" s="265"/>
      <c r="BD393" s="263">
        <f t="shared" si="7324"/>
        <v>0</v>
      </c>
      <c r="BE393" s="264"/>
      <c r="BF393" s="263">
        <f t="shared" si="7324"/>
        <v>0</v>
      </c>
      <c r="BG393" s="383">
        <v>0.6</v>
      </c>
      <c r="BH393" s="263">
        <f t="shared" si="7324"/>
        <v>6350.08</v>
      </c>
      <c r="BI393" s="264">
        <v>0.4</v>
      </c>
      <c r="BJ393" s="263">
        <f t="shared" si="7324"/>
        <v>4233.38</v>
      </c>
      <c r="BK393" s="267"/>
      <c r="BL393" s="263">
        <f t="shared" si="7324"/>
        <v>0</v>
      </c>
      <c r="BM393" s="267"/>
      <c r="BN393" s="263">
        <f t="shared" si="7324"/>
        <v>0</v>
      </c>
      <c r="BO393" s="267"/>
      <c r="BP393" s="263">
        <f t="shared" si="7324"/>
        <v>0</v>
      </c>
      <c r="BQ393" s="267"/>
      <c r="BR393" s="263">
        <f t="shared" si="7324"/>
        <v>0</v>
      </c>
      <c r="BS393" s="267"/>
      <c r="BT393" s="263">
        <f t="shared" si="7324"/>
        <v>0</v>
      </c>
      <c r="BU393" s="268"/>
      <c r="BV393" s="263">
        <f t="shared" si="7324"/>
        <v>0</v>
      </c>
      <c r="BW393" s="268"/>
      <c r="BX393" s="263">
        <f t="shared" si="7324"/>
        <v>0</v>
      </c>
      <c r="BY393" s="268"/>
      <c r="BZ393" s="263">
        <f t="shared" si="7324"/>
        <v>0</v>
      </c>
      <c r="CA393" s="505">
        <f t="shared" si="7120"/>
        <v>1</v>
      </c>
      <c r="CB393" s="504">
        <f t="shared" si="7121"/>
        <v>10583.46</v>
      </c>
      <c r="CC393" s="171">
        <f t="shared" si="7189"/>
        <v>0</v>
      </c>
    </row>
    <row r="394" spans="1:81" s="187" customFormat="1" ht="15.6" customHeight="1">
      <c r="A394" s="295"/>
      <c r="B394" s="296"/>
      <c r="C394" s="297"/>
      <c r="D394" s="297"/>
      <c r="E394" s="295" t="s">
        <v>1301</v>
      </c>
      <c r="F394" s="297"/>
      <c r="G394" s="297"/>
      <c r="H394" s="298"/>
      <c r="I394" s="299">
        <f>SUBTOTAL(109,I388:I393)</f>
        <v>50682.470000000008</v>
      </c>
      <c r="J394" s="468"/>
      <c r="K394" s="301">
        <f>+L394/$I394</f>
        <v>0</v>
      </c>
      <c r="L394" s="299">
        <f>SUBTOTAL(109,L388:L393)</f>
        <v>0</v>
      </c>
      <c r="M394" s="301">
        <f t="shared" ref="M394" si="7325">+N394/$I394</f>
        <v>0</v>
      </c>
      <c r="N394" s="299">
        <f t="shared" ref="N394" si="7326">SUBTOTAL(109,N388:N393)</f>
        <v>0</v>
      </c>
      <c r="O394" s="301">
        <f t="shared" ref="O394" si="7327">+P394/$I394</f>
        <v>0</v>
      </c>
      <c r="P394" s="299">
        <f t="shared" ref="P394" si="7328">SUBTOTAL(109,P388:P393)</f>
        <v>0</v>
      </c>
      <c r="Q394" s="301">
        <f t="shared" ref="Q394" si="7329">+R394/$I394</f>
        <v>0</v>
      </c>
      <c r="R394" s="299">
        <f t="shared" ref="R394" si="7330">SUBTOTAL(109,R388:R393)</f>
        <v>0</v>
      </c>
      <c r="S394" s="301">
        <f t="shared" ref="S394" si="7331">+T394/$I394</f>
        <v>0</v>
      </c>
      <c r="T394" s="299">
        <f t="shared" ref="T394" si="7332">SUBTOTAL(109,T388:T393)</f>
        <v>0</v>
      </c>
      <c r="U394" s="301">
        <f t="shared" ref="U394" si="7333">+V394/$I394</f>
        <v>0</v>
      </c>
      <c r="V394" s="299">
        <f t="shared" ref="V394" si="7334">SUBTOTAL(109,V388:V393)</f>
        <v>0</v>
      </c>
      <c r="W394" s="301">
        <f t="shared" ref="W394" si="7335">+X394/$I394</f>
        <v>0</v>
      </c>
      <c r="X394" s="299">
        <f t="shared" ref="X394" si="7336">SUBTOTAL(109,X388:X393)</f>
        <v>0</v>
      </c>
      <c r="Y394" s="301">
        <f t="shared" ref="Y394" si="7337">+Z394/$I394</f>
        <v>0</v>
      </c>
      <c r="Z394" s="299">
        <f t="shared" ref="Z394" si="7338">SUBTOTAL(109,Z388:Z393)</f>
        <v>0</v>
      </c>
      <c r="AA394" s="301">
        <f t="shared" ref="AA394" si="7339">+AB394/$I394</f>
        <v>0</v>
      </c>
      <c r="AB394" s="299">
        <f t="shared" ref="AB394" si="7340">SUBTOTAL(109,AB388:AB393)</f>
        <v>0</v>
      </c>
      <c r="AC394" s="301">
        <f t="shared" ref="AC394" si="7341">+AD394/$I394</f>
        <v>0</v>
      </c>
      <c r="AD394" s="299">
        <f t="shared" ref="AD394" si="7342">SUBTOTAL(109,AD388:AD393)</f>
        <v>0</v>
      </c>
      <c r="AE394" s="301">
        <f t="shared" ref="AE394" si="7343">+AF394/$I394</f>
        <v>0</v>
      </c>
      <c r="AF394" s="299">
        <f t="shared" ref="AF394" si="7344">SUBTOTAL(109,AF388:AF393)</f>
        <v>0</v>
      </c>
      <c r="AG394" s="301">
        <f t="shared" ref="AG394" si="7345">+AH394/$I394</f>
        <v>0</v>
      </c>
      <c r="AH394" s="299">
        <f t="shared" ref="AH394" si="7346">SUBTOTAL(109,AH388:AH393)</f>
        <v>0</v>
      </c>
      <c r="AI394" s="301">
        <f t="shared" ref="AI394" si="7347">+AJ394/$I394</f>
        <v>0</v>
      </c>
      <c r="AJ394" s="299">
        <f t="shared" ref="AJ394" si="7348">SUBTOTAL(109,AJ388:AJ393)</f>
        <v>0</v>
      </c>
      <c r="AK394" s="301">
        <f t="shared" ref="AK394" si="7349">+AL394/$I394</f>
        <v>0</v>
      </c>
      <c r="AL394" s="299">
        <f t="shared" ref="AL394" si="7350">SUBTOTAL(109,AL388:AL393)</f>
        <v>0</v>
      </c>
      <c r="AM394" s="301">
        <f t="shared" ref="AM394" si="7351">+AN394/$I394</f>
        <v>0</v>
      </c>
      <c r="AN394" s="299">
        <f t="shared" ref="AN394" si="7352">SUBTOTAL(109,AN388:AN393)</f>
        <v>0</v>
      </c>
      <c r="AO394" s="301">
        <f t="shared" ref="AO394" si="7353">+AP394/$I394</f>
        <v>0</v>
      </c>
      <c r="AP394" s="299">
        <f t="shared" ref="AP394" si="7354">SUBTOTAL(109,AP388:AP393)</f>
        <v>0</v>
      </c>
      <c r="AQ394" s="301">
        <f t="shared" ref="AQ394" si="7355">+AR394/$I394</f>
        <v>0</v>
      </c>
      <c r="AR394" s="299">
        <f t="shared" ref="AR394" si="7356">SUBTOTAL(109,AR388:AR393)</f>
        <v>0</v>
      </c>
      <c r="AS394" s="301">
        <f t="shared" ref="AS394" si="7357">+AT394/$I394</f>
        <v>0</v>
      </c>
      <c r="AT394" s="299">
        <f t="shared" ref="AT394" si="7358">SUBTOTAL(109,AT388:AT393)</f>
        <v>0</v>
      </c>
      <c r="AU394" s="301">
        <f t="shared" ref="AU394" si="7359">+AV394/$I394</f>
        <v>0</v>
      </c>
      <c r="AV394" s="299">
        <f t="shared" ref="AV394" si="7360">SUBTOTAL(109,AV388:AV393)</f>
        <v>0</v>
      </c>
      <c r="AW394" s="301">
        <f t="shared" ref="AW394" si="7361">+AX394/$I394</f>
        <v>0</v>
      </c>
      <c r="AX394" s="299">
        <f t="shared" ref="AX394" si="7362">SUBTOTAL(109,AX388:AX393)</f>
        <v>0</v>
      </c>
      <c r="AY394" s="301">
        <f t="shared" ref="AY394" si="7363">+AZ394/$I394</f>
        <v>0</v>
      </c>
      <c r="AZ394" s="299">
        <f t="shared" ref="AZ394" si="7364">SUBTOTAL(109,AZ388:AZ393)</f>
        <v>0</v>
      </c>
      <c r="BA394" s="301">
        <f t="shared" ref="BA394" si="7365">+BB394/$I394</f>
        <v>0</v>
      </c>
      <c r="BB394" s="299">
        <f t="shared" ref="BB394" si="7366">SUBTOTAL(109,BB388:BB393)</f>
        <v>0</v>
      </c>
      <c r="BC394" s="301">
        <f t="shared" ref="BC394" si="7367">+BD394/$I394</f>
        <v>0</v>
      </c>
      <c r="BD394" s="299">
        <f t="shared" ref="BD394" si="7368">SUBTOTAL(109,BD388:BD393)</f>
        <v>0</v>
      </c>
      <c r="BE394" s="301">
        <f t="shared" ref="BE394" si="7369">+BF394/$I394</f>
        <v>0</v>
      </c>
      <c r="BF394" s="299">
        <f t="shared" ref="BF394" si="7370">SUBTOTAL(109,BF388:BF393)</f>
        <v>0</v>
      </c>
      <c r="BG394" s="301">
        <f t="shared" ref="BG394" si="7371">+BH394/$I394</f>
        <v>0.60000015784550353</v>
      </c>
      <c r="BH394" s="299">
        <f t="shared" ref="BH394" si="7372">SUBTOTAL(109,BH388:BH393)</f>
        <v>30409.490000000005</v>
      </c>
      <c r="BI394" s="301">
        <f t="shared" ref="BI394" si="7373">+BJ394/$I394</f>
        <v>0.39999984215449635</v>
      </c>
      <c r="BJ394" s="299">
        <f t="shared" ref="BJ394" si="7374">SUBTOTAL(109,BJ388:BJ393)</f>
        <v>20272.98</v>
      </c>
      <c r="BK394" s="301">
        <f t="shared" ref="BK394" si="7375">+BL394/$I394</f>
        <v>0</v>
      </c>
      <c r="BL394" s="299">
        <f t="shared" ref="BL394" si="7376">SUBTOTAL(109,BL388:BL393)</f>
        <v>0</v>
      </c>
      <c r="BM394" s="301">
        <f t="shared" ref="BM394" si="7377">+BN394/$I394</f>
        <v>0</v>
      </c>
      <c r="BN394" s="299">
        <f t="shared" ref="BN394" si="7378">SUBTOTAL(109,BN388:BN393)</f>
        <v>0</v>
      </c>
      <c r="BO394" s="301">
        <f t="shared" ref="BO394" si="7379">+BP394/$I394</f>
        <v>0</v>
      </c>
      <c r="BP394" s="299">
        <f t="shared" ref="BP394" si="7380">SUBTOTAL(109,BP388:BP393)</f>
        <v>0</v>
      </c>
      <c r="BQ394" s="301">
        <f t="shared" ref="BQ394" si="7381">+BR394/$I394</f>
        <v>0</v>
      </c>
      <c r="BR394" s="299">
        <f t="shared" ref="BR394" si="7382">SUBTOTAL(109,BR388:BR393)</f>
        <v>0</v>
      </c>
      <c r="BS394" s="301">
        <f t="shared" ref="BS394" si="7383">+BT394/$I394</f>
        <v>0</v>
      </c>
      <c r="BT394" s="299">
        <f t="shared" ref="BT394" si="7384">SUBTOTAL(109,BT388:BT393)</f>
        <v>0</v>
      </c>
      <c r="BU394" s="301">
        <f t="shared" ref="BU394" si="7385">+BV394/$I394</f>
        <v>0</v>
      </c>
      <c r="BV394" s="299">
        <f t="shared" ref="BV394" si="7386">SUBTOTAL(109,BV388:BV393)</f>
        <v>0</v>
      </c>
      <c r="BW394" s="301">
        <f t="shared" ref="BW394" si="7387">+BX394/$I394</f>
        <v>0</v>
      </c>
      <c r="BX394" s="299">
        <f t="shared" ref="BX394" si="7388">SUBTOTAL(109,BX388:BX393)</f>
        <v>0</v>
      </c>
      <c r="BY394" s="301">
        <f t="shared" ref="BY394" si="7389">+BZ394/$I394</f>
        <v>0</v>
      </c>
      <c r="BZ394" s="299">
        <f t="shared" ref="BZ394" si="7390">SUBTOTAL(109,BZ388:BZ393)</f>
        <v>0</v>
      </c>
      <c r="CA394" s="235">
        <f>+CB394/I394</f>
        <v>0.99999999999999967</v>
      </c>
      <c r="CB394" s="234">
        <f>SUBTOTAL(109,CB388:CB393)</f>
        <v>50682.469999999994</v>
      </c>
      <c r="CC394" s="188">
        <f t="shared" si="7189"/>
        <v>0</v>
      </c>
    </row>
    <row r="395" spans="1:81" ht="16.5" customHeight="1">
      <c r="A395" s="321" t="s">
        <v>58</v>
      </c>
      <c r="B395" s="616" t="s">
        <v>445</v>
      </c>
      <c r="C395" s="617"/>
      <c r="D395" s="617"/>
      <c r="E395" s="618"/>
      <c r="F395" s="321"/>
      <c r="G395" s="467"/>
      <c r="H395" s="467"/>
      <c r="I395" s="467"/>
      <c r="J395" s="233"/>
      <c r="K395" s="262"/>
      <c r="L395" s="263"/>
      <c r="M395" s="262"/>
      <c r="N395" s="263"/>
      <c r="O395" s="262"/>
      <c r="P395" s="263"/>
      <c r="Q395" s="262"/>
      <c r="R395" s="263"/>
      <c r="S395" s="262"/>
      <c r="T395" s="263"/>
      <c r="U395" s="262"/>
      <c r="V395" s="263"/>
      <c r="W395" s="264"/>
      <c r="X395" s="263"/>
      <c r="Y395" s="264"/>
      <c r="Z395" s="263"/>
      <c r="AA395" s="265"/>
      <c r="AB395" s="263"/>
      <c r="AC395" s="265"/>
      <c r="AD395" s="263"/>
      <c r="AE395" s="265"/>
      <c r="AF395" s="263"/>
      <c r="AG395" s="266"/>
      <c r="AH395" s="263"/>
      <c r="AI395" s="265"/>
      <c r="AJ395" s="263"/>
      <c r="AK395" s="265"/>
      <c r="AL395" s="263"/>
      <c r="AM395" s="265"/>
      <c r="AN395" s="263"/>
      <c r="AO395" s="265"/>
      <c r="AP395" s="263"/>
      <c r="AQ395" s="265"/>
      <c r="AR395" s="263"/>
      <c r="AS395" s="265"/>
      <c r="AT395" s="263"/>
      <c r="AU395" s="265"/>
      <c r="AV395" s="263"/>
      <c r="AW395" s="265"/>
      <c r="AX395" s="263"/>
      <c r="AY395" s="265"/>
      <c r="AZ395" s="263"/>
      <c r="BA395" s="265"/>
      <c r="BB395" s="263"/>
      <c r="BC395" s="265"/>
      <c r="BD395" s="263"/>
      <c r="BE395" s="264"/>
      <c r="BF395" s="263"/>
      <c r="BG395" s="265"/>
      <c r="BH395" s="263"/>
      <c r="BI395" s="264"/>
      <c r="BJ395" s="263"/>
      <c r="BK395" s="267"/>
      <c r="BL395" s="263"/>
      <c r="BM395" s="267"/>
      <c r="BN395" s="263"/>
      <c r="BO395" s="267"/>
      <c r="BP395" s="263"/>
      <c r="BQ395" s="267"/>
      <c r="BR395" s="263"/>
      <c r="BS395" s="267"/>
      <c r="BT395" s="263"/>
      <c r="BU395" s="268"/>
      <c r="BV395" s="263"/>
      <c r="BW395" s="268"/>
      <c r="BX395" s="263"/>
      <c r="BY395" s="268"/>
      <c r="BZ395" s="263"/>
      <c r="CA395" s="505">
        <f t="shared" si="7120"/>
        <v>0</v>
      </c>
      <c r="CB395" s="504">
        <f t="shared" si="7121"/>
        <v>0</v>
      </c>
      <c r="CC395" s="171">
        <f t="shared" si="7189"/>
        <v>0</v>
      </c>
    </row>
    <row r="396" spans="1:81" ht="66">
      <c r="A396" s="279" t="s">
        <v>1156</v>
      </c>
      <c r="B396" s="280" t="s">
        <v>162</v>
      </c>
      <c r="C396" s="281"/>
      <c r="D396" s="279">
        <v>94273</v>
      </c>
      <c r="E396" s="286" t="s">
        <v>985</v>
      </c>
      <c r="F396" s="281" t="s">
        <v>297</v>
      </c>
      <c r="G396" s="344">
        <v>1673.8</v>
      </c>
      <c r="H396" s="344">
        <v>33.07</v>
      </c>
      <c r="I396" s="284">
        <v>55352.57</v>
      </c>
      <c r="J396" s="275">
        <f>+I396/$I$467</f>
        <v>7.1131147275668022E-4</v>
      </c>
      <c r="K396" s="262"/>
      <c r="L396" s="263">
        <f t="shared" ref="L396:BZ400" si="7391">ROUND(K396*$I396,2)</f>
        <v>0</v>
      </c>
      <c r="M396" s="262"/>
      <c r="N396" s="263">
        <f t="shared" si="7391"/>
        <v>0</v>
      </c>
      <c r="O396" s="262"/>
      <c r="P396" s="263">
        <f t="shared" si="7391"/>
        <v>0</v>
      </c>
      <c r="Q396" s="262"/>
      <c r="R396" s="263">
        <f t="shared" si="7391"/>
        <v>0</v>
      </c>
      <c r="S396" s="262"/>
      <c r="T396" s="263">
        <f t="shared" si="7391"/>
        <v>0</v>
      </c>
      <c r="U396" s="262"/>
      <c r="V396" s="263">
        <f t="shared" si="7391"/>
        <v>0</v>
      </c>
      <c r="W396" s="264"/>
      <c r="X396" s="263">
        <f t="shared" si="7391"/>
        <v>0</v>
      </c>
      <c r="Y396" s="264"/>
      <c r="Z396" s="263">
        <f t="shared" si="7391"/>
        <v>0</v>
      </c>
      <c r="AA396" s="265"/>
      <c r="AB396" s="263">
        <f t="shared" si="7391"/>
        <v>0</v>
      </c>
      <c r="AC396" s="265"/>
      <c r="AD396" s="263">
        <f t="shared" si="7391"/>
        <v>0</v>
      </c>
      <c r="AE396" s="265"/>
      <c r="AF396" s="263">
        <f t="shared" si="7391"/>
        <v>0</v>
      </c>
      <c r="AG396" s="266"/>
      <c r="AH396" s="263">
        <f t="shared" si="7391"/>
        <v>0</v>
      </c>
      <c r="AI396" s="265"/>
      <c r="AJ396" s="263">
        <f t="shared" si="7391"/>
        <v>0</v>
      </c>
      <c r="AK396" s="265"/>
      <c r="AL396" s="263">
        <f t="shared" si="7391"/>
        <v>0</v>
      </c>
      <c r="AM396" s="265"/>
      <c r="AN396" s="263">
        <f t="shared" si="7391"/>
        <v>0</v>
      </c>
      <c r="AO396" s="265"/>
      <c r="AP396" s="263">
        <f t="shared" si="7391"/>
        <v>0</v>
      </c>
      <c r="AQ396" s="265"/>
      <c r="AR396" s="263">
        <f t="shared" si="7391"/>
        <v>0</v>
      </c>
      <c r="AS396" s="265"/>
      <c r="AT396" s="263">
        <f t="shared" si="7391"/>
        <v>0</v>
      </c>
      <c r="AU396" s="265"/>
      <c r="AV396" s="263">
        <f t="shared" si="7391"/>
        <v>0</v>
      </c>
      <c r="AW396" s="265"/>
      <c r="AX396" s="263">
        <f t="shared" si="7391"/>
        <v>0</v>
      </c>
      <c r="AY396" s="265"/>
      <c r="AZ396" s="263">
        <f t="shared" si="7391"/>
        <v>0</v>
      </c>
      <c r="BA396" s="265"/>
      <c r="BB396" s="263">
        <f t="shared" si="7391"/>
        <v>0</v>
      </c>
      <c r="BC396" s="383">
        <v>0.5</v>
      </c>
      <c r="BD396" s="263">
        <f t="shared" si="7391"/>
        <v>27676.29</v>
      </c>
      <c r="BE396" s="264">
        <v>0.5</v>
      </c>
      <c r="BF396" s="263">
        <f t="shared" si="7391"/>
        <v>27676.29</v>
      </c>
      <c r="BG396" s="265"/>
      <c r="BH396" s="263">
        <f t="shared" si="7391"/>
        <v>0</v>
      </c>
      <c r="BI396" s="264"/>
      <c r="BJ396" s="263">
        <f t="shared" si="7391"/>
        <v>0</v>
      </c>
      <c r="BK396" s="267"/>
      <c r="BL396" s="263">
        <f t="shared" si="7391"/>
        <v>0</v>
      </c>
      <c r="BM396" s="267"/>
      <c r="BN396" s="263">
        <f t="shared" si="7391"/>
        <v>0</v>
      </c>
      <c r="BO396" s="267"/>
      <c r="BP396" s="263">
        <f t="shared" si="7391"/>
        <v>0</v>
      </c>
      <c r="BQ396" s="267"/>
      <c r="BR396" s="263">
        <f t="shared" si="7391"/>
        <v>0</v>
      </c>
      <c r="BS396" s="267"/>
      <c r="BT396" s="263">
        <f t="shared" si="7391"/>
        <v>0</v>
      </c>
      <c r="BU396" s="268"/>
      <c r="BV396" s="263">
        <f t="shared" si="7391"/>
        <v>0</v>
      </c>
      <c r="BW396" s="268"/>
      <c r="BX396" s="263">
        <f t="shared" si="7391"/>
        <v>0</v>
      </c>
      <c r="BY396" s="268"/>
      <c r="BZ396" s="263">
        <f t="shared" si="7391"/>
        <v>0</v>
      </c>
      <c r="CA396" s="505">
        <f t="shared" si="7120"/>
        <v>1</v>
      </c>
      <c r="CB396" s="504">
        <f t="shared" si="7121"/>
        <v>55352.58</v>
      </c>
      <c r="CC396" s="171">
        <f t="shared" si="7189"/>
        <v>-1.0000000002037268E-2</v>
      </c>
    </row>
    <row r="397" spans="1:81" ht="39.6">
      <c r="A397" s="279" t="s">
        <v>1157</v>
      </c>
      <c r="B397" s="280" t="s">
        <v>162</v>
      </c>
      <c r="C397" s="281"/>
      <c r="D397" s="279">
        <v>94281</v>
      </c>
      <c r="E397" s="286" t="s">
        <v>986</v>
      </c>
      <c r="F397" s="281" t="s">
        <v>297</v>
      </c>
      <c r="G397" s="344">
        <v>1673.8</v>
      </c>
      <c r="H397" s="344">
        <v>31.16</v>
      </c>
      <c r="I397" s="284">
        <v>52155.61</v>
      </c>
      <c r="J397" s="275">
        <f>+I397/$I$467</f>
        <v>6.7022874929968093E-4</v>
      </c>
      <c r="K397" s="262"/>
      <c r="L397" s="263">
        <f t="shared" si="7391"/>
        <v>0</v>
      </c>
      <c r="M397" s="262"/>
      <c r="N397" s="263">
        <f t="shared" si="7391"/>
        <v>0</v>
      </c>
      <c r="O397" s="262"/>
      <c r="P397" s="263">
        <f t="shared" si="7391"/>
        <v>0</v>
      </c>
      <c r="Q397" s="262"/>
      <c r="R397" s="263">
        <f t="shared" si="7391"/>
        <v>0</v>
      </c>
      <c r="S397" s="262"/>
      <c r="T397" s="263">
        <f t="shared" si="7391"/>
        <v>0</v>
      </c>
      <c r="U397" s="262"/>
      <c r="V397" s="263">
        <f t="shared" si="7391"/>
        <v>0</v>
      </c>
      <c r="W397" s="264"/>
      <c r="X397" s="263">
        <f t="shared" si="7391"/>
        <v>0</v>
      </c>
      <c r="Y397" s="264"/>
      <c r="Z397" s="263">
        <f t="shared" si="7391"/>
        <v>0</v>
      </c>
      <c r="AA397" s="265"/>
      <c r="AB397" s="263">
        <f t="shared" si="7391"/>
        <v>0</v>
      </c>
      <c r="AC397" s="265"/>
      <c r="AD397" s="263">
        <f t="shared" si="7391"/>
        <v>0</v>
      </c>
      <c r="AE397" s="265"/>
      <c r="AF397" s="263">
        <f t="shared" si="7391"/>
        <v>0</v>
      </c>
      <c r="AG397" s="266"/>
      <c r="AH397" s="263">
        <f t="shared" si="7391"/>
        <v>0</v>
      </c>
      <c r="AI397" s="265"/>
      <c r="AJ397" s="263">
        <f t="shared" si="7391"/>
        <v>0</v>
      </c>
      <c r="AK397" s="265"/>
      <c r="AL397" s="263">
        <f t="shared" si="7391"/>
        <v>0</v>
      </c>
      <c r="AM397" s="265"/>
      <c r="AN397" s="263">
        <f t="shared" si="7391"/>
        <v>0</v>
      </c>
      <c r="AO397" s="265"/>
      <c r="AP397" s="263">
        <f t="shared" si="7391"/>
        <v>0</v>
      </c>
      <c r="AQ397" s="265"/>
      <c r="AR397" s="263">
        <f t="shared" si="7391"/>
        <v>0</v>
      </c>
      <c r="AS397" s="265"/>
      <c r="AT397" s="263">
        <f t="shared" si="7391"/>
        <v>0</v>
      </c>
      <c r="AU397" s="265"/>
      <c r="AV397" s="263">
        <f t="shared" si="7391"/>
        <v>0</v>
      </c>
      <c r="AW397" s="265"/>
      <c r="AX397" s="263">
        <f t="shared" si="7391"/>
        <v>0</v>
      </c>
      <c r="AY397" s="265"/>
      <c r="AZ397" s="263">
        <f t="shared" si="7391"/>
        <v>0</v>
      </c>
      <c r="BA397" s="265"/>
      <c r="BB397" s="263">
        <f t="shared" si="7391"/>
        <v>0</v>
      </c>
      <c r="BC397" s="383">
        <v>0.5</v>
      </c>
      <c r="BD397" s="263">
        <f t="shared" si="7391"/>
        <v>26077.81</v>
      </c>
      <c r="BE397" s="264">
        <v>0.5</v>
      </c>
      <c r="BF397" s="263">
        <f t="shared" si="7391"/>
        <v>26077.81</v>
      </c>
      <c r="BG397" s="265"/>
      <c r="BH397" s="263">
        <f t="shared" si="7391"/>
        <v>0</v>
      </c>
      <c r="BI397" s="264"/>
      <c r="BJ397" s="263">
        <f t="shared" si="7391"/>
        <v>0</v>
      </c>
      <c r="BK397" s="267"/>
      <c r="BL397" s="263">
        <f t="shared" si="7391"/>
        <v>0</v>
      </c>
      <c r="BM397" s="267"/>
      <c r="BN397" s="263">
        <f t="shared" si="7391"/>
        <v>0</v>
      </c>
      <c r="BO397" s="267"/>
      <c r="BP397" s="263">
        <f t="shared" si="7391"/>
        <v>0</v>
      </c>
      <c r="BQ397" s="267"/>
      <c r="BR397" s="263">
        <f t="shared" si="7391"/>
        <v>0</v>
      </c>
      <c r="BS397" s="267"/>
      <c r="BT397" s="263">
        <f t="shared" si="7391"/>
        <v>0</v>
      </c>
      <c r="BU397" s="268"/>
      <c r="BV397" s="263">
        <f t="shared" si="7391"/>
        <v>0</v>
      </c>
      <c r="BW397" s="268"/>
      <c r="BX397" s="263">
        <f t="shared" si="7391"/>
        <v>0</v>
      </c>
      <c r="BY397" s="268"/>
      <c r="BZ397" s="263">
        <f t="shared" si="7391"/>
        <v>0</v>
      </c>
      <c r="CA397" s="505">
        <f t="shared" si="7120"/>
        <v>1</v>
      </c>
      <c r="CB397" s="504">
        <f t="shared" si="7121"/>
        <v>52155.62</v>
      </c>
      <c r="CC397" s="171">
        <f t="shared" si="7189"/>
        <v>-1.0000000002037268E-2</v>
      </c>
    </row>
    <row r="398" spans="1:81" ht="52.8">
      <c r="A398" s="279" t="s">
        <v>1158</v>
      </c>
      <c r="B398" s="280" t="s">
        <v>162</v>
      </c>
      <c r="C398" s="281"/>
      <c r="D398" s="279" t="s">
        <v>446</v>
      </c>
      <c r="E398" s="286" t="s">
        <v>677</v>
      </c>
      <c r="F398" s="281" t="s">
        <v>186</v>
      </c>
      <c r="G398" s="344">
        <v>8783.44</v>
      </c>
      <c r="H398" s="313">
        <v>38.49</v>
      </c>
      <c r="I398" s="284">
        <v>338074.61</v>
      </c>
      <c r="J398" s="275">
        <f>+I398/$I$467</f>
        <v>4.3444477598915511E-3</v>
      </c>
      <c r="K398" s="262"/>
      <c r="L398" s="263">
        <f t="shared" si="7391"/>
        <v>0</v>
      </c>
      <c r="M398" s="262"/>
      <c r="N398" s="263">
        <f t="shared" si="7391"/>
        <v>0</v>
      </c>
      <c r="O398" s="262"/>
      <c r="P398" s="263">
        <f t="shared" si="7391"/>
        <v>0</v>
      </c>
      <c r="Q398" s="262"/>
      <c r="R398" s="263">
        <f t="shared" si="7391"/>
        <v>0</v>
      </c>
      <c r="S398" s="262"/>
      <c r="T398" s="263">
        <f t="shared" si="7391"/>
        <v>0</v>
      </c>
      <c r="U398" s="262"/>
      <c r="V398" s="263">
        <f t="shared" si="7391"/>
        <v>0</v>
      </c>
      <c r="W398" s="264"/>
      <c r="X398" s="263">
        <f t="shared" si="7391"/>
        <v>0</v>
      </c>
      <c r="Y398" s="264"/>
      <c r="Z398" s="263">
        <f t="shared" si="7391"/>
        <v>0</v>
      </c>
      <c r="AA398" s="265"/>
      <c r="AB398" s="263">
        <f t="shared" si="7391"/>
        <v>0</v>
      </c>
      <c r="AC398" s="265"/>
      <c r="AD398" s="263">
        <f t="shared" si="7391"/>
        <v>0</v>
      </c>
      <c r="AE398" s="265"/>
      <c r="AF398" s="263">
        <f t="shared" si="7391"/>
        <v>0</v>
      </c>
      <c r="AG398" s="266"/>
      <c r="AH398" s="263">
        <f t="shared" si="7391"/>
        <v>0</v>
      </c>
      <c r="AI398" s="265"/>
      <c r="AJ398" s="263">
        <f t="shared" si="7391"/>
        <v>0</v>
      </c>
      <c r="AK398" s="265"/>
      <c r="AL398" s="263">
        <f t="shared" si="7391"/>
        <v>0</v>
      </c>
      <c r="AM398" s="265"/>
      <c r="AN398" s="263">
        <f t="shared" si="7391"/>
        <v>0</v>
      </c>
      <c r="AO398" s="265"/>
      <c r="AP398" s="263">
        <f t="shared" si="7391"/>
        <v>0</v>
      </c>
      <c r="AQ398" s="265"/>
      <c r="AR398" s="263">
        <f t="shared" si="7391"/>
        <v>0</v>
      </c>
      <c r="AS398" s="265"/>
      <c r="AT398" s="263">
        <f t="shared" si="7391"/>
        <v>0</v>
      </c>
      <c r="AU398" s="265"/>
      <c r="AV398" s="263">
        <f t="shared" si="7391"/>
        <v>0</v>
      </c>
      <c r="AW398" s="265"/>
      <c r="AX398" s="263">
        <f t="shared" si="7391"/>
        <v>0</v>
      </c>
      <c r="AY398" s="265"/>
      <c r="AZ398" s="263">
        <f t="shared" si="7391"/>
        <v>0</v>
      </c>
      <c r="BA398" s="265"/>
      <c r="BB398" s="263">
        <f t="shared" si="7391"/>
        <v>0</v>
      </c>
      <c r="BC398" s="383">
        <v>0.3</v>
      </c>
      <c r="BD398" s="263">
        <f t="shared" si="7391"/>
        <v>101422.38</v>
      </c>
      <c r="BE398" s="264">
        <v>0.45</v>
      </c>
      <c r="BF398" s="263">
        <f t="shared" si="7391"/>
        <v>152133.57</v>
      </c>
      <c r="BG398" s="383">
        <v>0.2</v>
      </c>
      <c r="BH398" s="263">
        <f t="shared" si="7391"/>
        <v>67614.92</v>
      </c>
      <c r="BI398" s="264">
        <v>0.05</v>
      </c>
      <c r="BJ398" s="263">
        <f t="shared" si="7391"/>
        <v>16903.73</v>
      </c>
      <c r="BK398" s="267"/>
      <c r="BL398" s="263">
        <f t="shared" si="7391"/>
        <v>0</v>
      </c>
      <c r="BM398" s="267"/>
      <c r="BN398" s="263">
        <f t="shared" si="7391"/>
        <v>0</v>
      </c>
      <c r="BO398" s="267"/>
      <c r="BP398" s="263">
        <f t="shared" si="7391"/>
        <v>0</v>
      </c>
      <c r="BQ398" s="267"/>
      <c r="BR398" s="263">
        <f t="shared" si="7391"/>
        <v>0</v>
      </c>
      <c r="BS398" s="267"/>
      <c r="BT398" s="263">
        <f t="shared" si="7391"/>
        <v>0</v>
      </c>
      <c r="BU398" s="268"/>
      <c r="BV398" s="263">
        <f t="shared" si="7391"/>
        <v>0</v>
      </c>
      <c r="BW398" s="268"/>
      <c r="BX398" s="263">
        <f t="shared" si="7391"/>
        <v>0</v>
      </c>
      <c r="BY398" s="268"/>
      <c r="BZ398" s="263">
        <f t="shared" si="7391"/>
        <v>0</v>
      </c>
      <c r="CA398" s="505">
        <f t="shared" si="7120"/>
        <v>1</v>
      </c>
      <c r="CB398" s="504">
        <f t="shared" si="7121"/>
        <v>338074.6</v>
      </c>
      <c r="CC398" s="171">
        <f t="shared" si="7189"/>
        <v>1.0000000009313226E-2</v>
      </c>
    </row>
    <row r="399" spans="1:81" ht="39.6">
      <c r="A399" s="279" t="s">
        <v>1159</v>
      </c>
      <c r="B399" s="280" t="s">
        <v>145</v>
      </c>
      <c r="C399" s="281"/>
      <c r="D399" s="279" t="s">
        <v>1024</v>
      </c>
      <c r="E399" s="286" t="s">
        <v>1023</v>
      </c>
      <c r="F399" s="281" t="s">
        <v>693</v>
      </c>
      <c r="G399" s="344">
        <v>252.39</v>
      </c>
      <c r="H399" s="313">
        <v>97.67</v>
      </c>
      <c r="I399" s="284">
        <v>24650.93</v>
      </c>
      <c r="J399" s="275">
        <f>+I399/$I$467</f>
        <v>3.1677823311766431E-4</v>
      </c>
      <c r="K399" s="262"/>
      <c r="L399" s="263">
        <f t="shared" si="7391"/>
        <v>0</v>
      </c>
      <c r="M399" s="262"/>
      <c r="N399" s="263">
        <f t="shared" si="7391"/>
        <v>0</v>
      </c>
      <c r="O399" s="262"/>
      <c r="P399" s="263">
        <f t="shared" si="7391"/>
        <v>0</v>
      </c>
      <c r="Q399" s="262"/>
      <c r="R399" s="263">
        <f t="shared" si="7391"/>
        <v>0</v>
      </c>
      <c r="S399" s="262"/>
      <c r="T399" s="263">
        <f t="shared" si="7391"/>
        <v>0</v>
      </c>
      <c r="U399" s="262"/>
      <c r="V399" s="263">
        <f t="shared" si="7391"/>
        <v>0</v>
      </c>
      <c r="W399" s="264"/>
      <c r="X399" s="263">
        <f t="shared" si="7391"/>
        <v>0</v>
      </c>
      <c r="Y399" s="264"/>
      <c r="Z399" s="263">
        <f t="shared" si="7391"/>
        <v>0</v>
      </c>
      <c r="AA399" s="265"/>
      <c r="AB399" s="263">
        <f t="shared" si="7391"/>
        <v>0</v>
      </c>
      <c r="AC399" s="265"/>
      <c r="AD399" s="263">
        <f t="shared" si="7391"/>
        <v>0</v>
      </c>
      <c r="AE399" s="265"/>
      <c r="AF399" s="263">
        <f t="shared" si="7391"/>
        <v>0</v>
      </c>
      <c r="AG399" s="266"/>
      <c r="AH399" s="263">
        <f t="shared" si="7391"/>
        <v>0</v>
      </c>
      <c r="AI399" s="265"/>
      <c r="AJ399" s="263">
        <f t="shared" si="7391"/>
        <v>0</v>
      </c>
      <c r="AK399" s="265"/>
      <c r="AL399" s="263">
        <f t="shared" si="7391"/>
        <v>0</v>
      </c>
      <c r="AM399" s="265"/>
      <c r="AN399" s="263">
        <f t="shared" si="7391"/>
        <v>0</v>
      </c>
      <c r="AO399" s="265"/>
      <c r="AP399" s="263">
        <f t="shared" si="7391"/>
        <v>0</v>
      </c>
      <c r="AQ399" s="265"/>
      <c r="AR399" s="263">
        <f t="shared" si="7391"/>
        <v>0</v>
      </c>
      <c r="AS399" s="265"/>
      <c r="AT399" s="263">
        <f t="shared" si="7391"/>
        <v>0</v>
      </c>
      <c r="AU399" s="265"/>
      <c r="AV399" s="263">
        <f t="shared" si="7391"/>
        <v>0</v>
      </c>
      <c r="AW399" s="265"/>
      <c r="AX399" s="263">
        <f t="shared" si="7391"/>
        <v>0</v>
      </c>
      <c r="AY399" s="265"/>
      <c r="AZ399" s="263">
        <f t="shared" si="7391"/>
        <v>0</v>
      </c>
      <c r="BA399" s="265"/>
      <c r="BB399" s="263">
        <f t="shared" si="7391"/>
        <v>0</v>
      </c>
      <c r="BC399" s="265"/>
      <c r="BD399" s="263">
        <f t="shared" si="7391"/>
        <v>0</v>
      </c>
      <c r="BE399" s="264"/>
      <c r="BF399" s="263">
        <f t="shared" si="7391"/>
        <v>0</v>
      </c>
      <c r="BG399" s="383">
        <v>1</v>
      </c>
      <c r="BH399" s="263">
        <f t="shared" si="7391"/>
        <v>24650.93</v>
      </c>
      <c r="BI399" s="264"/>
      <c r="BJ399" s="263">
        <f t="shared" si="7391"/>
        <v>0</v>
      </c>
      <c r="BK399" s="267"/>
      <c r="BL399" s="263">
        <f t="shared" si="7391"/>
        <v>0</v>
      </c>
      <c r="BM399" s="267"/>
      <c r="BN399" s="263">
        <f t="shared" si="7391"/>
        <v>0</v>
      </c>
      <c r="BO399" s="267"/>
      <c r="BP399" s="263">
        <f t="shared" si="7391"/>
        <v>0</v>
      </c>
      <c r="BQ399" s="267"/>
      <c r="BR399" s="263">
        <f t="shared" si="7391"/>
        <v>0</v>
      </c>
      <c r="BS399" s="267"/>
      <c r="BT399" s="263">
        <f t="shared" si="7391"/>
        <v>0</v>
      </c>
      <c r="BU399" s="268"/>
      <c r="BV399" s="263">
        <f t="shared" si="7391"/>
        <v>0</v>
      </c>
      <c r="BW399" s="268"/>
      <c r="BX399" s="263">
        <f t="shared" si="7391"/>
        <v>0</v>
      </c>
      <c r="BY399" s="268"/>
      <c r="BZ399" s="263">
        <f t="shared" si="7391"/>
        <v>0</v>
      </c>
      <c r="CA399" s="505">
        <f t="shared" si="7120"/>
        <v>1</v>
      </c>
      <c r="CB399" s="504">
        <f t="shared" si="7121"/>
        <v>24650.93</v>
      </c>
      <c r="CC399" s="171">
        <f t="shared" si="7189"/>
        <v>0</v>
      </c>
    </row>
    <row r="400" spans="1:81" ht="26.4">
      <c r="A400" s="279" t="s">
        <v>1160</v>
      </c>
      <c r="B400" s="280" t="s">
        <v>162</v>
      </c>
      <c r="C400" s="281"/>
      <c r="D400" s="279" t="s">
        <v>835</v>
      </c>
      <c r="E400" s="286" t="s">
        <v>778</v>
      </c>
      <c r="F400" s="281" t="s">
        <v>693</v>
      </c>
      <c r="G400" s="344">
        <v>1975</v>
      </c>
      <c r="H400" s="313">
        <v>88.29</v>
      </c>
      <c r="I400" s="284">
        <v>174372.75</v>
      </c>
      <c r="J400" s="275">
        <f>+I400/$I$467</f>
        <v>2.2407873313042633E-3</v>
      </c>
      <c r="K400" s="262"/>
      <c r="L400" s="263">
        <f t="shared" si="7391"/>
        <v>0</v>
      </c>
      <c r="M400" s="262"/>
      <c r="N400" s="263">
        <f t="shared" si="7391"/>
        <v>0</v>
      </c>
      <c r="O400" s="262"/>
      <c r="P400" s="263">
        <f t="shared" si="7391"/>
        <v>0</v>
      </c>
      <c r="Q400" s="262"/>
      <c r="R400" s="263">
        <f t="shared" si="7391"/>
        <v>0</v>
      </c>
      <c r="S400" s="262"/>
      <c r="T400" s="263">
        <f t="shared" si="7391"/>
        <v>0</v>
      </c>
      <c r="U400" s="262"/>
      <c r="V400" s="263">
        <f t="shared" si="7391"/>
        <v>0</v>
      </c>
      <c r="W400" s="264"/>
      <c r="X400" s="263">
        <f t="shared" si="7391"/>
        <v>0</v>
      </c>
      <c r="Y400" s="264"/>
      <c r="Z400" s="263">
        <f t="shared" si="7391"/>
        <v>0</v>
      </c>
      <c r="AA400" s="265"/>
      <c r="AB400" s="263">
        <f t="shared" si="7391"/>
        <v>0</v>
      </c>
      <c r="AC400" s="265"/>
      <c r="AD400" s="263">
        <f t="shared" si="7391"/>
        <v>0</v>
      </c>
      <c r="AE400" s="265"/>
      <c r="AF400" s="263">
        <f t="shared" si="7391"/>
        <v>0</v>
      </c>
      <c r="AG400" s="266"/>
      <c r="AH400" s="263">
        <f t="shared" si="7391"/>
        <v>0</v>
      </c>
      <c r="AI400" s="265"/>
      <c r="AJ400" s="263">
        <f t="shared" si="7391"/>
        <v>0</v>
      </c>
      <c r="AK400" s="265"/>
      <c r="AL400" s="263">
        <f t="shared" si="7391"/>
        <v>0</v>
      </c>
      <c r="AM400" s="265"/>
      <c r="AN400" s="263">
        <f t="shared" si="7391"/>
        <v>0</v>
      </c>
      <c r="AO400" s="265"/>
      <c r="AP400" s="263">
        <f t="shared" si="7391"/>
        <v>0</v>
      </c>
      <c r="AQ400" s="265"/>
      <c r="AR400" s="263">
        <f t="shared" si="7391"/>
        <v>0</v>
      </c>
      <c r="AS400" s="265"/>
      <c r="AT400" s="263">
        <f t="shared" si="7391"/>
        <v>0</v>
      </c>
      <c r="AU400" s="265"/>
      <c r="AV400" s="263">
        <f t="shared" si="7391"/>
        <v>0</v>
      </c>
      <c r="AW400" s="265"/>
      <c r="AX400" s="263">
        <f t="shared" si="7391"/>
        <v>0</v>
      </c>
      <c r="AY400" s="265"/>
      <c r="AZ400" s="263">
        <f t="shared" si="7391"/>
        <v>0</v>
      </c>
      <c r="BA400" s="265"/>
      <c r="BB400" s="263">
        <f t="shared" si="7391"/>
        <v>0</v>
      </c>
      <c r="BC400" s="265"/>
      <c r="BD400" s="263">
        <f t="shared" si="7391"/>
        <v>0</v>
      </c>
      <c r="BE400" s="264"/>
      <c r="BF400" s="263">
        <f t="shared" si="7391"/>
        <v>0</v>
      </c>
      <c r="BG400" s="383">
        <v>0.8</v>
      </c>
      <c r="BH400" s="263">
        <f t="shared" si="7391"/>
        <v>139498.20000000001</v>
      </c>
      <c r="BI400" s="264">
        <v>0.2</v>
      </c>
      <c r="BJ400" s="263">
        <f t="shared" si="7391"/>
        <v>34874.550000000003</v>
      </c>
      <c r="BK400" s="267"/>
      <c r="BL400" s="263">
        <f t="shared" si="7391"/>
        <v>0</v>
      </c>
      <c r="BM400" s="267"/>
      <c r="BN400" s="263">
        <f t="shared" si="7391"/>
        <v>0</v>
      </c>
      <c r="BO400" s="267"/>
      <c r="BP400" s="263">
        <f t="shared" si="7391"/>
        <v>0</v>
      </c>
      <c r="BQ400" s="267"/>
      <c r="BR400" s="263">
        <f t="shared" si="7391"/>
        <v>0</v>
      </c>
      <c r="BS400" s="267"/>
      <c r="BT400" s="263">
        <f t="shared" si="7391"/>
        <v>0</v>
      </c>
      <c r="BU400" s="268"/>
      <c r="BV400" s="263">
        <f t="shared" si="7391"/>
        <v>0</v>
      </c>
      <c r="BW400" s="268"/>
      <c r="BX400" s="263">
        <f t="shared" si="7391"/>
        <v>0</v>
      </c>
      <c r="BY400" s="268"/>
      <c r="BZ400" s="263">
        <f t="shared" si="7391"/>
        <v>0</v>
      </c>
      <c r="CA400" s="505">
        <f t="shared" si="7120"/>
        <v>1</v>
      </c>
      <c r="CB400" s="504">
        <f t="shared" si="7121"/>
        <v>174372.75</v>
      </c>
      <c r="CC400" s="171">
        <f t="shared" si="7189"/>
        <v>0</v>
      </c>
    </row>
    <row r="401" spans="1:81" s="187" customFormat="1" ht="13.8">
      <c r="A401" s="295"/>
      <c r="B401" s="296"/>
      <c r="C401" s="296"/>
      <c r="D401" s="296"/>
      <c r="E401" s="295" t="s">
        <v>1302</v>
      </c>
      <c r="F401" s="296"/>
      <c r="G401" s="296"/>
      <c r="H401" s="469"/>
      <c r="I401" s="299">
        <f>SUBTOTAL(109,I396:I400)</f>
        <v>644606.47</v>
      </c>
      <c r="J401" s="320"/>
      <c r="K401" s="301">
        <f>+L401/$I401</f>
        <v>0</v>
      </c>
      <c r="L401" s="299">
        <f>SUBTOTAL(109,L396:L400)</f>
        <v>0</v>
      </c>
      <c r="M401" s="301">
        <f t="shared" ref="M401" si="7392">+N401/$I401</f>
        <v>0</v>
      </c>
      <c r="N401" s="299">
        <f t="shared" ref="N401" si="7393">SUBTOTAL(109,N396:N400)</f>
        <v>0</v>
      </c>
      <c r="O401" s="301">
        <f t="shared" ref="O401" si="7394">+P401/$I401</f>
        <v>0</v>
      </c>
      <c r="P401" s="299">
        <f t="shared" ref="P401" si="7395">SUBTOTAL(109,P396:P400)</f>
        <v>0</v>
      </c>
      <c r="Q401" s="301">
        <f t="shared" ref="Q401" si="7396">+R401/$I401</f>
        <v>0</v>
      </c>
      <c r="R401" s="299">
        <f t="shared" ref="R401" si="7397">SUBTOTAL(109,R396:R400)</f>
        <v>0</v>
      </c>
      <c r="S401" s="301">
        <f t="shared" ref="S401" si="7398">+T401/$I401</f>
        <v>0</v>
      </c>
      <c r="T401" s="299">
        <f t="shared" ref="T401" si="7399">SUBTOTAL(109,T396:T400)</f>
        <v>0</v>
      </c>
      <c r="U401" s="301">
        <f t="shared" ref="U401" si="7400">+V401/$I401</f>
        <v>0</v>
      </c>
      <c r="V401" s="299">
        <f t="shared" ref="V401" si="7401">SUBTOTAL(109,V396:V400)</f>
        <v>0</v>
      </c>
      <c r="W401" s="301">
        <f t="shared" ref="W401" si="7402">+X401/$I401</f>
        <v>0</v>
      </c>
      <c r="X401" s="299">
        <f t="shared" ref="X401" si="7403">SUBTOTAL(109,X396:X400)</f>
        <v>0</v>
      </c>
      <c r="Y401" s="301">
        <f t="shared" ref="Y401" si="7404">+Z401/$I401</f>
        <v>0</v>
      </c>
      <c r="Z401" s="299">
        <f t="shared" ref="Z401" si="7405">SUBTOTAL(109,Z396:Z400)</f>
        <v>0</v>
      </c>
      <c r="AA401" s="301">
        <f t="shared" ref="AA401" si="7406">+AB401/$I401</f>
        <v>0</v>
      </c>
      <c r="AB401" s="299">
        <f t="shared" ref="AB401" si="7407">SUBTOTAL(109,AB396:AB400)</f>
        <v>0</v>
      </c>
      <c r="AC401" s="301">
        <f t="shared" ref="AC401" si="7408">+AD401/$I401</f>
        <v>0</v>
      </c>
      <c r="AD401" s="299">
        <f t="shared" ref="AD401" si="7409">SUBTOTAL(109,AD396:AD400)</f>
        <v>0</v>
      </c>
      <c r="AE401" s="301">
        <f t="shared" ref="AE401" si="7410">+AF401/$I401</f>
        <v>0</v>
      </c>
      <c r="AF401" s="299">
        <f t="shared" ref="AF401" si="7411">SUBTOTAL(109,AF396:AF400)</f>
        <v>0</v>
      </c>
      <c r="AG401" s="301">
        <f t="shared" ref="AG401" si="7412">+AH401/$I401</f>
        <v>0</v>
      </c>
      <c r="AH401" s="299">
        <f t="shared" ref="AH401" si="7413">SUBTOTAL(109,AH396:AH400)</f>
        <v>0</v>
      </c>
      <c r="AI401" s="301">
        <f t="shared" ref="AI401" si="7414">+AJ401/$I401</f>
        <v>0</v>
      </c>
      <c r="AJ401" s="299">
        <f t="shared" ref="AJ401" si="7415">SUBTOTAL(109,AJ396:AJ400)</f>
        <v>0</v>
      </c>
      <c r="AK401" s="301">
        <f t="shared" ref="AK401" si="7416">+AL401/$I401</f>
        <v>0</v>
      </c>
      <c r="AL401" s="299">
        <f t="shared" ref="AL401" si="7417">SUBTOTAL(109,AL396:AL400)</f>
        <v>0</v>
      </c>
      <c r="AM401" s="301">
        <f t="shared" ref="AM401" si="7418">+AN401/$I401</f>
        <v>0</v>
      </c>
      <c r="AN401" s="299">
        <f t="shared" ref="AN401" si="7419">SUBTOTAL(109,AN396:AN400)</f>
        <v>0</v>
      </c>
      <c r="AO401" s="301">
        <f t="shared" ref="AO401" si="7420">+AP401/$I401</f>
        <v>0</v>
      </c>
      <c r="AP401" s="299">
        <f t="shared" ref="AP401" si="7421">SUBTOTAL(109,AP396:AP400)</f>
        <v>0</v>
      </c>
      <c r="AQ401" s="301">
        <f t="shared" ref="AQ401" si="7422">+AR401/$I401</f>
        <v>0</v>
      </c>
      <c r="AR401" s="299">
        <f t="shared" ref="AR401" si="7423">SUBTOTAL(109,AR396:AR400)</f>
        <v>0</v>
      </c>
      <c r="AS401" s="301">
        <f t="shared" ref="AS401" si="7424">+AT401/$I401</f>
        <v>0</v>
      </c>
      <c r="AT401" s="299">
        <f t="shared" ref="AT401" si="7425">SUBTOTAL(109,AT396:AT400)</f>
        <v>0</v>
      </c>
      <c r="AU401" s="301">
        <f t="shared" ref="AU401" si="7426">+AV401/$I401</f>
        <v>0</v>
      </c>
      <c r="AV401" s="299">
        <f t="shared" ref="AV401" si="7427">SUBTOTAL(109,AV396:AV400)</f>
        <v>0</v>
      </c>
      <c r="AW401" s="301">
        <f t="shared" ref="AW401" si="7428">+AX401/$I401</f>
        <v>0</v>
      </c>
      <c r="AX401" s="299">
        <f t="shared" ref="AX401" si="7429">SUBTOTAL(109,AX396:AX400)</f>
        <v>0</v>
      </c>
      <c r="AY401" s="301">
        <f t="shared" ref="AY401" si="7430">+AZ401/$I401</f>
        <v>0</v>
      </c>
      <c r="AZ401" s="299">
        <f t="shared" ref="AZ401" si="7431">SUBTOTAL(109,AZ396:AZ400)</f>
        <v>0</v>
      </c>
      <c r="BA401" s="301">
        <f t="shared" ref="BA401" si="7432">+BB401/$I401</f>
        <v>0</v>
      </c>
      <c r="BB401" s="299">
        <f t="shared" ref="BB401" si="7433">SUBTOTAL(109,BB396:BB400)</f>
        <v>0</v>
      </c>
      <c r="BC401" s="301">
        <f t="shared" ref="BC401" si="7434">+BD401/$I401</f>
        <v>0.2407305654254448</v>
      </c>
      <c r="BD401" s="299">
        <f t="shared" ref="BD401" si="7435">SUBTOTAL(109,BD396:BD400)</f>
        <v>155176.48000000001</v>
      </c>
      <c r="BE401" s="301">
        <f t="shared" ref="BE401" si="7436">+BF401/$I401</f>
        <v>0.31940056388202248</v>
      </c>
      <c r="BF401" s="299">
        <f t="shared" ref="BF401" si="7437">SUBTOTAL(109,BF396:BF400)</f>
        <v>205887.67</v>
      </c>
      <c r="BG401" s="301">
        <f t="shared" ref="BG401" si="7438">+BH401/$I401</f>
        <v>0.35954347464120245</v>
      </c>
      <c r="BH401" s="299">
        <f t="shared" ref="BH401" si="7439">SUBTOTAL(109,BH396:BH400)</f>
        <v>231764.05000000002</v>
      </c>
      <c r="BI401" s="301">
        <f t="shared" ref="BI401" si="7440">+BJ401/$I401</f>
        <v>8.0325411564671392E-2</v>
      </c>
      <c r="BJ401" s="299">
        <f t="shared" ref="BJ401" si="7441">SUBTOTAL(109,BJ396:BJ400)</f>
        <v>51778.28</v>
      </c>
      <c r="BK401" s="301">
        <f t="shared" ref="BK401" si="7442">+BL401/$I401</f>
        <v>0</v>
      </c>
      <c r="BL401" s="299">
        <f t="shared" ref="BL401" si="7443">SUBTOTAL(109,BL396:BL400)</f>
        <v>0</v>
      </c>
      <c r="BM401" s="301">
        <f t="shared" ref="BM401" si="7444">+BN401/$I401</f>
        <v>0</v>
      </c>
      <c r="BN401" s="299">
        <f t="shared" ref="BN401" si="7445">SUBTOTAL(109,BN396:BN400)</f>
        <v>0</v>
      </c>
      <c r="BO401" s="301">
        <f t="shared" ref="BO401" si="7446">+BP401/$I401</f>
        <v>0</v>
      </c>
      <c r="BP401" s="299">
        <f t="shared" ref="BP401" si="7447">SUBTOTAL(109,BP396:BP400)</f>
        <v>0</v>
      </c>
      <c r="BQ401" s="301">
        <f t="shared" ref="BQ401" si="7448">+BR401/$I401</f>
        <v>0</v>
      </c>
      <c r="BR401" s="299">
        <f t="shared" ref="BR401" si="7449">SUBTOTAL(109,BR396:BR400)</f>
        <v>0</v>
      </c>
      <c r="BS401" s="301">
        <f t="shared" ref="BS401" si="7450">+BT401/$I401</f>
        <v>0</v>
      </c>
      <c r="BT401" s="299">
        <f t="shared" ref="BT401" si="7451">SUBTOTAL(109,BT396:BT400)</f>
        <v>0</v>
      </c>
      <c r="BU401" s="301">
        <f t="shared" ref="BU401" si="7452">+BV401/$I401</f>
        <v>0</v>
      </c>
      <c r="BV401" s="299">
        <f t="shared" ref="BV401" si="7453">SUBTOTAL(109,BV396:BV400)</f>
        <v>0</v>
      </c>
      <c r="BW401" s="301">
        <f t="shared" ref="BW401" si="7454">+BX401/$I401</f>
        <v>0</v>
      </c>
      <c r="BX401" s="299">
        <f t="shared" ref="BX401" si="7455">SUBTOTAL(109,BX396:BX400)</f>
        <v>0</v>
      </c>
      <c r="BY401" s="301">
        <f t="shared" ref="BY401" si="7456">+BZ401/$I401</f>
        <v>0</v>
      </c>
      <c r="BZ401" s="299">
        <f t="shared" ref="BZ401" si="7457">SUBTOTAL(109,BZ396:BZ400)</f>
        <v>0</v>
      </c>
      <c r="CA401" s="235">
        <f>+CB401/I401</f>
        <v>1.0000000155133411</v>
      </c>
      <c r="CB401" s="234">
        <f>SUBTOTAL(109,CB396:CB400)</f>
        <v>644606.48</v>
      </c>
      <c r="CC401" s="188">
        <f t="shared" si="7189"/>
        <v>-1.0000000009313226E-2</v>
      </c>
    </row>
    <row r="402" spans="1:81" s="185" customFormat="1" ht="16.2" customHeight="1" thickBot="1">
      <c r="A402" s="395"/>
      <c r="B402" s="396"/>
      <c r="C402" s="397"/>
      <c r="D402" s="397"/>
      <c r="E402" s="395" t="s">
        <v>447</v>
      </c>
      <c r="F402" s="397"/>
      <c r="G402" s="397"/>
      <c r="H402" s="398"/>
      <c r="I402" s="356">
        <f>SUBTOTAL(109,I388:I401)</f>
        <v>695288.94</v>
      </c>
      <c r="J402" s="357"/>
      <c r="K402" s="358">
        <f>+L402/$I402</f>
        <v>0</v>
      </c>
      <c r="L402" s="356">
        <f>SUBTOTAL(109,L388:L401)</f>
        <v>0</v>
      </c>
      <c r="M402" s="358">
        <f t="shared" ref="M402" si="7458">+N402/$I402</f>
        <v>0</v>
      </c>
      <c r="N402" s="356">
        <f t="shared" ref="N402" si="7459">SUBTOTAL(109,N388:N401)</f>
        <v>0</v>
      </c>
      <c r="O402" s="358">
        <f t="shared" ref="O402" si="7460">+P402/$I402</f>
        <v>0</v>
      </c>
      <c r="P402" s="356">
        <f t="shared" ref="P402" si="7461">SUBTOTAL(109,P388:P401)</f>
        <v>0</v>
      </c>
      <c r="Q402" s="358">
        <f t="shared" ref="Q402" si="7462">+R402/$I402</f>
        <v>0</v>
      </c>
      <c r="R402" s="356">
        <f t="shared" ref="R402" si="7463">SUBTOTAL(109,R388:R401)</f>
        <v>0</v>
      </c>
      <c r="S402" s="358">
        <f t="shared" ref="S402" si="7464">+T402/$I402</f>
        <v>0</v>
      </c>
      <c r="T402" s="356">
        <f t="shared" ref="T402" si="7465">SUBTOTAL(109,T388:T401)</f>
        <v>0</v>
      </c>
      <c r="U402" s="358">
        <f t="shared" ref="U402" si="7466">+V402/$I402</f>
        <v>0</v>
      </c>
      <c r="V402" s="356">
        <f t="shared" ref="V402" si="7467">SUBTOTAL(109,V388:V401)</f>
        <v>0</v>
      </c>
      <c r="W402" s="358">
        <f t="shared" ref="W402" si="7468">+X402/$I402</f>
        <v>0</v>
      </c>
      <c r="X402" s="356">
        <f t="shared" ref="X402" si="7469">SUBTOTAL(109,X388:X401)</f>
        <v>0</v>
      </c>
      <c r="Y402" s="358">
        <f t="shared" ref="Y402" si="7470">+Z402/$I402</f>
        <v>0</v>
      </c>
      <c r="Z402" s="356">
        <f t="shared" ref="Z402" si="7471">SUBTOTAL(109,Z388:Z401)</f>
        <v>0</v>
      </c>
      <c r="AA402" s="358">
        <f t="shared" ref="AA402" si="7472">+AB402/$I402</f>
        <v>0</v>
      </c>
      <c r="AB402" s="356">
        <f t="shared" ref="AB402" si="7473">SUBTOTAL(109,AB388:AB401)</f>
        <v>0</v>
      </c>
      <c r="AC402" s="358">
        <f t="shared" ref="AC402" si="7474">+AD402/$I402</f>
        <v>0</v>
      </c>
      <c r="AD402" s="356">
        <f t="shared" ref="AD402" si="7475">SUBTOTAL(109,AD388:AD401)</f>
        <v>0</v>
      </c>
      <c r="AE402" s="358">
        <f t="shared" ref="AE402" si="7476">+AF402/$I402</f>
        <v>0</v>
      </c>
      <c r="AF402" s="356">
        <f t="shared" ref="AF402" si="7477">SUBTOTAL(109,AF388:AF401)</f>
        <v>0</v>
      </c>
      <c r="AG402" s="358">
        <f t="shared" ref="AG402" si="7478">+AH402/$I402</f>
        <v>0</v>
      </c>
      <c r="AH402" s="356">
        <f t="shared" ref="AH402" si="7479">SUBTOTAL(109,AH388:AH401)</f>
        <v>0</v>
      </c>
      <c r="AI402" s="358">
        <f t="shared" ref="AI402" si="7480">+AJ402/$I402</f>
        <v>0</v>
      </c>
      <c r="AJ402" s="356">
        <f t="shared" ref="AJ402" si="7481">SUBTOTAL(109,AJ388:AJ401)</f>
        <v>0</v>
      </c>
      <c r="AK402" s="358">
        <f t="shared" ref="AK402" si="7482">+AL402/$I402</f>
        <v>0</v>
      </c>
      <c r="AL402" s="356">
        <f t="shared" ref="AL402" si="7483">SUBTOTAL(109,AL388:AL401)</f>
        <v>0</v>
      </c>
      <c r="AM402" s="358">
        <f t="shared" ref="AM402" si="7484">+AN402/$I402</f>
        <v>0</v>
      </c>
      <c r="AN402" s="356">
        <f t="shared" ref="AN402" si="7485">SUBTOTAL(109,AN388:AN401)</f>
        <v>0</v>
      </c>
      <c r="AO402" s="358">
        <f t="shared" ref="AO402" si="7486">+AP402/$I402</f>
        <v>0</v>
      </c>
      <c r="AP402" s="356">
        <f t="shared" ref="AP402" si="7487">SUBTOTAL(109,AP388:AP401)</f>
        <v>0</v>
      </c>
      <c r="AQ402" s="358">
        <f t="shared" ref="AQ402" si="7488">+AR402/$I402</f>
        <v>0</v>
      </c>
      <c r="AR402" s="356">
        <f t="shared" ref="AR402" si="7489">SUBTOTAL(109,AR388:AR401)</f>
        <v>0</v>
      </c>
      <c r="AS402" s="358">
        <f t="shared" ref="AS402" si="7490">+AT402/$I402</f>
        <v>0</v>
      </c>
      <c r="AT402" s="356">
        <f t="shared" ref="AT402" si="7491">SUBTOTAL(109,AT388:AT401)</f>
        <v>0</v>
      </c>
      <c r="AU402" s="358">
        <f t="shared" ref="AU402" si="7492">+AV402/$I402</f>
        <v>0</v>
      </c>
      <c r="AV402" s="356">
        <f t="shared" ref="AV402" si="7493">SUBTOTAL(109,AV388:AV401)</f>
        <v>0</v>
      </c>
      <c r="AW402" s="358">
        <f t="shared" ref="AW402" si="7494">+AX402/$I402</f>
        <v>0</v>
      </c>
      <c r="AX402" s="356">
        <f t="shared" ref="AX402" si="7495">SUBTOTAL(109,AX388:AX401)</f>
        <v>0</v>
      </c>
      <c r="AY402" s="358">
        <f t="shared" ref="AY402" si="7496">+AZ402/$I402</f>
        <v>0</v>
      </c>
      <c r="AZ402" s="356">
        <f t="shared" ref="AZ402" si="7497">SUBTOTAL(109,AZ388:AZ401)</f>
        <v>0</v>
      </c>
      <c r="BA402" s="358">
        <f t="shared" ref="BA402" si="7498">+BB402/$I402</f>
        <v>0</v>
      </c>
      <c r="BB402" s="356">
        <f t="shared" ref="BB402" si="7499">SUBTOTAL(109,BB388:BB401)</f>
        <v>0</v>
      </c>
      <c r="BC402" s="358">
        <f t="shared" ref="BC402" si="7500">+BD402/$I402</f>
        <v>0.22318272458066141</v>
      </c>
      <c r="BD402" s="356">
        <f t="shared" ref="BD402" si="7501">SUBTOTAL(109,BD388:BD401)</f>
        <v>155176.48000000001</v>
      </c>
      <c r="BE402" s="358">
        <f t="shared" ref="BE402" si="7502">+BF402/$I402</f>
        <v>0.29611814334339914</v>
      </c>
      <c r="BF402" s="356">
        <f t="shared" ref="BF402" si="7503">SUBTOTAL(109,BF388:BF401)</f>
        <v>205887.67</v>
      </c>
      <c r="BG402" s="358">
        <f t="shared" ref="BG402" si="7504">+BH402/$I402</f>
        <v>0.37707135108462975</v>
      </c>
      <c r="BH402" s="356">
        <f t="shared" ref="BH402" si="7505">SUBTOTAL(109,BH388:BH401)</f>
        <v>262173.54000000004</v>
      </c>
      <c r="BI402" s="358">
        <f t="shared" ref="BI402" si="7506">+BJ402/$I402</f>
        <v>0.10362779537381972</v>
      </c>
      <c r="BJ402" s="356">
        <f t="shared" ref="BJ402" si="7507">SUBTOTAL(109,BJ388:BJ401)</f>
        <v>72051.260000000009</v>
      </c>
      <c r="BK402" s="358">
        <f t="shared" ref="BK402" si="7508">+BL402/$I402</f>
        <v>0</v>
      </c>
      <c r="BL402" s="356">
        <f t="shared" ref="BL402" si="7509">SUBTOTAL(109,BL388:BL401)</f>
        <v>0</v>
      </c>
      <c r="BM402" s="358">
        <f t="shared" ref="BM402" si="7510">+BN402/$I402</f>
        <v>0</v>
      </c>
      <c r="BN402" s="356">
        <f t="shared" ref="BN402" si="7511">SUBTOTAL(109,BN388:BN401)</f>
        <v>0</v>
      </c>
      <c r="BO402" s="358">
        <f t="shared" ref="BO402" si="7512">+BP402/$I402</f>
        <v>0</v>
      </c>
      <c r="BP402" s="356">
        <f t="shared" ref="BP402" si="7513">SUBTOTAL(109,BP388:BP401)</f>
        <v>0</v>
      </c>
      <c r="BQ402" s="358">
        <f t="shared" ref="BQ402" si="7514">+BR402/$I402</f>
        <v>0</v>
      </c>
      <c r="BR402" s="356">
        <f t="shared" ref="BR402" si="7515">SUBTOTAL(109,BR388:BR401)</f>
        <v>0</v>
      </c>
      <c r="BS402" s="358">
        <f t="shared" ref="BS402" si="7516">+BT402/$I402</f>
        <v>0</v>
      </c>
      <c r="BT402" s="356">
        <f t="shared" ref="BT402" si="7517">SUBTOTAL(109,BT388:BT401)</f>
        <v>0</v>
      </c>
      <c r="BU402" s="358">
        <f t="shared" ref="BU402" si="7518">+BV402/$I402</f>
        <v>0</v>
      </c>
      <c r="BV402" s="356">
        <f t="shared" ref="BV402" si="7519">SUBTOTAL(109,BV388:BV401)</f>
        <v>0</v>
      </c>
      <c r="BW402" s="358">
        <f t="shared" ref="BW402" si="7520">+BX402/$I402</f>
        <v>0</v>
      </c>
      <c r="BX402" s="356">
        <f t="shared" ref="BX402" si="7521">SUBTOTAL(109,BX388:BX401)</f>
        <v>0</v>
      </c>
      <c r="BY402" s="358">
        <f t="shared" ref="BY402" si="7522">+BZ402/$I402</f>
        <v>0</v>
      </c>
      <c r="BZ402" s="356">
        <f t="shared" ref="BZ402" si="7523">SUBTOTAL(109,BZ388:BZ401)</f>
        <v>0</v>
      </c>
      <c r="CA402" s="506">
        <f>+CB402/I402</f>
        <v>1.0000000143825098</v>
      </c>
      <c r="CB402" s="236">
        <f>SUBTOTAL(109,CB388:CB401)</f>
        <v>695288.95</v>
      </c>
      <c r="CC402" s="186">
        <f t="shared" si="7189"/>
        <v>-1.0000000009313226E-2</v>
      </c>
    </row>
    <row r="403" spans="1:81" ht="15.6" customHeight="1">
      <c r="A403" s="470" t="s">
        <v>34</v>
      </c>
      <c r="B403" s="607" t="s">
        <v>448</v>
      </c>
      <c r="C403" s="608"/>
      <c r="D403" s="608"/>
      <c r="E403" s="608"/>
      <c r="F403" s="471"/>
      <c r="G403" s="472"/>
      <c r="H403" s="472"/>
      <c r="I403" s="473"/>
      <c r="J403" s="275">
        <f>I447/$I$467</f>
        <v>1.0633329168115879E-2</v>
      </c>
      <c r="K403" s="262"/>
      <c r="L403" s="263"/>
      <c r="M403" s="262"/>
      <c r="N403" s="263"/>
      <c r="O403" s="262"/>
      <c r="P403" s="263"/>
      <c r="Q403" s="262"/>
      <c r="R403" s="263"/>
      <c r="S403" s="262"/>
      <c r="T403" s="263"/>
      <c r="U403" s="262"/>
      <c r="V403" s="263"/>
      <c r="W403" s="264"/>
      <c r="X403" s="263"/>
      <c r="Y403" s="264"/>
      <c r="Z403" s="263"/>
      <c r="AA403" s="265"/>
      <c r="AB403" s="263"/>
      <c r="AC403" s="265"/>
      <c r="AD403" s="263"/>
      <c r="AE403" s="265"/>
      <c r="AF403" s="263"/>
      <c r="AG403" s="266"/>
      <c r="AH403" s="263"/>
      <c r="AI403" s="265"/>
      <c r="AJ403" s="263"/>
      <c r="AK403" s="265"/>
      <c r="AL403" s="263"/>
      <c r="AM403" s="265"/>
      <c r="AN403" s="263"/>
      <c r="AO403" s="265"/>
      <c r="AP403" s="263"/>
      <c r="AQ403" s="265"/>
      <c r="AR403" s="263"/>
      <c r="AS403" s="265"/>
      <c r="AT403" s="263"/>
      <c r="AU403" s="265"/>
      <c r="AV403" s="263"/>
      <c r="AW403" s="265"/>
      <c r="AX403" s="263"/>
      <c r="AY403" s="265"/>
      <c r="AZ403" s="263"/>
      <c r="BA403" s="265"/>
      <c r="BB403" s="263"/>
      <c r="BC403" s="265"/>
      <c r="BD403" s="263"/>
      <c r="BE403" s="264"/>
      <c r="BF403" s="263"/>
      <c r="BG403" s="265"/>
      <c r="BH403" s="263"/>
      <c r="BI403" s="264"/>
      <c r="BJ403" s="263"/>
      <c r="BK403" s="267"/>
      <c r="BL403" s="263"/>
      <c r="BM403" s="267"/>
      <c r="BN403" s="263"/>
      <c r="BO403" s="267"/>
      <c r="BP403" s="263"/>
      <c r="BQ403" s="267"/>
      <c r="BR403" s="263"/>
      <c r="BS403" s="267"/>
      <c r="BT403" s="263"/>
      <c r="BU403" s="268"/>
      <c r="BV403" s="263"/>
      <c r="BW403" s="268"/>
      <c r="BX403" s="263"/>
      <c r="BY403" s="268"/>
      <c r="BZ403" s="263"/>
      <c r="CA403" s="505">
        <f t="shared" si="7120"/>
        <v>0</v>
      </c>
      <c r="CB403" s="504">
        <f t="shared" si="7121"/>
        <v>0</v>
      </c>
      <c r="CC403" s="171">
        <f t="shared" si="7189"/>
        <v>0</v>
      </c>
    </row>
    <row r="404" spans="1:81" s="118" customFormat="1" ht="15.6" customHeight="1">
      <c r="A404" s="449" t="s">
        <v>59</v>
      </c>
      <c r="B404" s="619" t="s">
        <v>782</v>
      </c>
      <c r="C404" s="620"/>
      <c r="D404" s="620"/>
      <c r="E404" s="620"/>
      <c r="F404" s="620"/>
      <c r="G404" s="620"/>
      <c r="H404" s="620"/>
      <c r="I404" s="621"/>
      <c r="J404" s="414"/>
      <c r="K404" s="262"/>
      <c r="L404" s="263"/>
      <c r="M404" s="262"/>
      <c r="N404" s="263"/>
      <c r="O404" s="262"/>
      <c r="P404" s="263"/>
      <c r="Q404" s="262"/>
      <c r="R404" s="263"/>
      <c r="S404" s="262"/>
      <c r="T404" s="263"/>
      <c r="U404" s="262"/>
      <c r="V404" s="263"/>
      <c r="W404" s="264"/>
      <c r="X404" s="263"/>
      <c r="Y404" s="264"/>
      <c r="Z404" s="263"/>
      <c r="AA404" s="265"/>
      <c r="AB404" s="263"/>
      <c r="AC404" s="265"/>
      <c r="AD404" s="263"/>
      <c r="AE404" s="265"/>
      <c r="AF404" s="263"/>
      <c r="AG404" s="266"/>
      <c r="AH404" s="263"/>
      <c r="AI404" s="265"/>
      <c r="AJ404" s="263"/>
      <c r="AK404" s="265"/>
      <c r="AL404" s="263"/>
      <c r="AM404" s="265"/>
      <c r="AN404" s="263"/>
      <c r="AO404" s="265"/>
      <c r="AP404" s="263"/>
      <c r="AQ404" s="265"/>
      <c r="AR404" s="263"/>
      <c r="AS404" s="265"/>
      <c r="AT404" s="263"/>
      <c r="AU404" s="265"/>
      <c r="AV404" s="263"/>
      <c r="AW404" s="265"/>
      <c r="AX404" s="263"/>
      <c r="AY404" s="265"/>
      <c r="AZ404" s="263"/>
      <c r="BA404" s="265"/>
      <c r="BB404" s="263"/>
      <c r="BC404" s="265"/>
      <c r="BD404" s="263"/>
      <c r="BE404" s="264"/>
      <c r="BF404" s="263"/>
      <c r="BG404" s="265"/>
      <c r="BH404" s="263"/>
      <c r="BI404" s="264"/>
      <c r="BJ404" s="263"/>
      <c r="BK404" s="267"/>
      <c r="BL404" s="263"/>
      <c r="BM404" s="267"/>
      <c r="BN404" s="263"/>
      <c r="BO404" s="267"/>
      <c r="BP404" s="263"/>
      <c r="BQ404" s="267"/>
      <c r="BR404" s="263"/>
      <c r="BS404" s="267"/>
      <c r="BT404" s="263"/>
      <c r="BU404" s="268"/>
      <c r="BV404" s="263"/>
      <c r="BW404" s="268"/>
      <c r="BX404" s="263"/>
      <c r="BY404" s="268"/>
      <c r="BZ404" s="263"/>
      <c r="CA404" s="505">
        <f t="shared" si="7120"/>
        <v>0</v>
      </c>
      <c r="CB404" s="504">
        <f t="shared" si="7121"/>
        <v>0</v>
      </c>
      <c r="CC404" s="171">
        <f t="shared" si="7189"/>
        <v>0</v>
      </c>
    </row>
    <row r="405" spans="1:81" s="118" customFormat="1" ht="52.8">
      <c r="A405" s="279" t="s">
        <v>1161</v>
      </c>
      <c r="B405" s="280" t="s">
        <v>990</v>
      </c>
      <c r="C405" s="281"/>
      <c r="D405" s="281"/>
      <c r="E405" s="475" t="s">
        <v>779</v>
      </c>
      <c r="F405" s="476" t="s">
        <v>695</v>
      </c>
      <c r="G405" s="477">
        <v>1</v>
      </c>
      <c r="H405" s="477">
        <v>18000</v>
      </c>
      <c r="I405" s="477">
        <v>18000</v>
      </c>
      <c r="J405" s="275">
        <f t="shared" ref="J405:J423" si="7524">+I405/$I$467</f>
        <v>2.3131006400642725E-4</v>
      </c>
      <c r="K405" s="262"/>
      <c r="L405" s="263">
        <f t="shared" ref="L405:AL423" si="7525">ROUND(K405*$I405,2)</f>
        <v>0</v>
      </c>
      <c r="M405" s="262"/>
      <c r="N405" s="263">
        <f t="shared" si="7525"/>
        <v>0</v>
      </c>
      <c r="O405" s="262">
        <v>0.5</v>
      </c>
      <c r="P405" s="263">
        <f t="shared" si="7525"/>
        <v>9000</v>
      </c>
      <c r="Q405" s="262"/>
      <c r="R405" s="263">
        <f t="shared" si="7525"/>
        <v>0</v>
      </c>
      <c r="S405" s="262"/>
      <c r="T405" s="263">
        <f t="shared" si="7525"/>
        <v>0</v>
      </c>
      <c r="U405" s="262">
        <v>0.5</v>
      </c>
      <c r="V405" s="263">
        <f t="shared" si="7525"/>
        <v>9000</v>
      </c>
      <c r="W405" s="264"/>
      <c r="X405" s="263">
        <f t="shared" si="7525"/>
        <v>0</v>
      </c>
      <c r="Y405" s="264"/>
      <c r="Z405" s="263">
        <f t="shared" si="7525"/>
        <v>0</v>
      </c>
      <c r="AA405" s="265"/>
      <c r="AB405" s="263">
        <f t="shared" si="7525"/>
        <v>0</v>
      </c>
      <c r="AC405" s="265"/>
      <c r="AD405" s="263">
        <f t="shared" si="7525"/>
        <v>0</v>
      </c>
      <c r="AE405" s="265"/>
      <c r="AF405" s="263">
        <f t="shared" si="7525"/>
        <v>0</v>
      </c>
      <c r="AG405" s="266"/>
      <c r="AH405" s="263">
        <f t="shared" si="7525"/>
        <v>0</v>
      </c>
      <c r="AI405" s="265"/>
      <c r="AJ405" s="263">
        <f t="shared" si="7525"/>
        <v>0</v>
      </c>
      <c r="AK405" s="265"/>
      <c r="AL405" s="263">
        <f t="shared" si="7525"/>
        <v>0</v>
      </c>
      <c r="AM405" s="265"/>
      <c r="AN405" s="263">
        <f t="shared" ref="AN405:AN423" si="7526">ROUND(AM405*$I405,2)</f>
        <v>0</v>
      </c>
      <c r="AO405" s="265"/>
      <c r="AP405" s="263">
        <f t="shared" ref="AP405:AP423" si="7527">ROUND(AO405*$I405,2)</f>
        <v>0</v>
      </c>
      <c r="AQ405" s="265"/>
      <c r="AR405" s="263">
        <f t="shared" ref="AR405:AR423" si="7528">ROUND(AQ405*$I405,2)</f>
        <v>0</v>
      </c>
      <c r="AS405" s="265"/>
      <c r="AT405" s="263">
        <f t="shared" ref="AT405:AT423" si="7529">ROUND(AS405*$I405,2)</f>
        <v>0</v>
      </c>
      <c r="AU405" s="265"/>
      <c r="AV405" s="263">
        <f t="shared" ref="AV405:AV423" si="7530">ROUND(AU405*$I405,2)</f>
        <v>0</v>
      </c>
      <c r="AW405" s="265"/>
      <c r="AX405" s="263">
        <f t="shared" ref="AX405:AX423" si="7531">ROUND(AW405*$I405,2)</f>
        <v>0</v>
      </c>
      <c r="AY405" s="265"/>
      <c r="AZ405" s="263">
        <f t="shared" ref="AZ405:AZ423" si="7532">ROUND(AY405*$I405,2)</f>
        <v>0</v>
      </c>
      <c r="BA405" s="265"/>
      <c r="BB405" s="263">
        <f t="shared" ref="BB405:BB423" si="7533">ROUND(BA405*$I405,2)</f>
        <v>0</v>
      </c>
      <c r="BC405" s="265"/>
      <c r="BD405" s="263">
        <f t="shared" ref="BD405:BD423" si="7534">ROUND(BC405*$I405,2)</f>
        <v>0</v>
      </c>
      <c r="BE405" s="264"/>
      <c r="BF405" s="263">
        <f t="shared" ref="BF405:BF423" si="7535">ROUND(BE405*$I405,2)</f>
        <v>0</v>
      </c>
      <c r="BG405" s="265"/>
      <c r="BH405" s="263">
        <f t="shared" ref="BH405:BH423" si="7536">ROUND(BG405*$I405,2)</f>
        <v>0</v>
      </c>
      <c r="BI405" s="264"/>
      <c r="BJ405" s="263">
        <f t="shared" ref="BJ405:BJ423" si="7537">ROUND(BI405*$I405,2)</f>
        <v>0</v>
      </c>
      <c r="BK405" s="267"/>
      <c r="BL405" s="263">
        <f t="shared" ref="BL405:BL423" si="7538">ROUND(BK405*$I405,2)</f>
        <v>0</v>
      </c>
      <c r="BM405" s="267"/>
      <c r="BN405" s="263">
        <f t="shared" ref="BN405:BN423" si="7539">ROUND(BM405*$I405,2)</f>
        <v>0</v>
      </c>
      <c r="BO405" s="267"/>
      <c r="BP405" s="263">
        <f t="shared" ref="BP405:BP423" si="7540">ROUND(BO405*$I405,2)</f>
        <v>0</v>
      </c>
      <c r="BQ405" s="267"/>
      <c r="BR405" s="263">
        <f t="shared" ref="BR405:BR423" si="7541">ROUND(BQ405*$I405,2)</f>
        <v>0</v>
      </c>
      <c r="BS405" s="267"/>
      <c r="BT405" s="263">
        <f t="shared" ref="BT405:BT423" si="7542">ROUND(BS405*$I405,2)</f>
        <v>0</v>
      </c>
      <c r="BU405" s="268"/>
      <c r="BV405" s="263">
        <f t="shared" ref="BV405:BV423" si="7543">ROUND(BU405*$I405,2)</f>
        <v>0</v>
      </c>
      <c r="BW405" s="268"/>
      <c r="BX405" s="263">
        <f t="shared" ref="BX405:BX423" si="7544">ROUND(BW405*$I405,2)</f>
        <v>0</v>
      </c>
      <c r="BY405" s="268"/>
      <c r="BZ405" s="263">
        <f t="shared" ref="BZ405:BZ423" si="7545">ROUND(BY405*$I405,2)</f>
        <v>0</v>
      </c>
      <c r="CA405" s="505">
        <f t="shared" si="7120"/>
        <v>1</v>
      </c>
      <c r="CB405" s="504">
        <f t="shared" si="7121"/>
        <v>18000</v>
      </c>
      <c r="CC405" s="171">
        <f t="shared" si="7189"/>
        <v>0</v>
      </c>
    </row>
    <row r="406" spans="1:81" s="118" customFormat="1" ht="13.2">
      <c r="A406" s="279" t="s">
        <v>1162</v>
      </c>
      <c r="B406" s="280" t="s">
        <v>990</v>
      </c>
      <c r="C406" s="281"/>
      <c r="D406" s="281" t="s">
        <v>988</v>
      </c>
      <c r="E406" s="478" t="s">
        <v>780</v>
      </c>
      <c r="F406" s="476" t="s">
        <v>695</v>
      </c>
      <c r="G406" s="477">
        <v>1</v>
      </c>
      <c r="H406" s="477">
        <v>50000</v>
      </c>
      <c r="I406" s="477">
        <v>50000</v>
      </c>
      <c r="J406" s="275">
        <f t="shared" si="7524"/>
        <v>6.4252795557340897E-4</v>
      </c>
      <c r="K406" s="262"/>
      <c r="L406" s="263">
        <f t="shared" si="7525"/>
        <v>0</v>
      </c>
      <c r="M406" s="262"/>
      <c r="N406" s="263">
        <f t="shared" si="7525"/>
        <v>0</v>
      </c>
      <c r="O406" s="262">
        <v>0.5</v>
      </c>
      <c r="P406" s="263">
        <f t="shared" si="7525"/>
        <v>25000</v>
      </c>
      <c r="Q406" s="262"/>
      <c r="R406" s="263">
        <f t="shared" si="7525"/>
        <v>0</v>
      </c>
      <c r="S406" s="262"/>
      <c r="T406" s="263">
        <f t="shared" si="7525"/>
        <v>0</v>
      </c>
      <c r="U406" s="262">
        <v>0.5</v>
      </c>
      <c r="V406" s="263">
        <f t="shared" si="7525"/>
        <v>25000</v>
      </c>
      <c r="W406" s="264"/>
      <c r="X406" s="263">
        <f t="shared" si="7525"/>
        <v>0</v>
      </c>
      <c r="Y406" s="264"/>
      <c r="Z406" s="263">
        <f t="shared" si="7525"/>
        <v>0</v>
      </c>
      <c r="AA406" s="265"/>
      <c r="AB406" s="263">
        <f t="shared" si="7525"/>
        <v>0</v>
      </c>
      <c r="AC406" s="265"/>
      <c r="AD406" s="263">
        <f t="shared" si="7525"/>
        <v>0</v>
      </c>
      <c r="AE406" s="265"/>
      <c r="AF406" s="263">
        <f t="shared" si="7525"/>
        <v>0</v>
      </c>
      <c r="AG406" s="266"/>
      <c r="AH406" s="263">
        <f t="shared" si="7525"/>
        <v>0</v>
      </c>
      <c r="AI406" s="265"/>
      <c r="AJ406" s="263">
        <f t="shared" si="7525"/>
        <v>0</v>
      </c>
      <c r="AK406" s="265"/>
      <c r="AL406" s="263">
        <f t="shared" si="7525"/>
        <v>0</v>
      </c>
      <c r="AM406" s="265"/>
      <c r="AN406" s="263">
        <f t="shared" si="7526"/>
        <v>0</v>
      </c>
      <c r="AO406" s="265"/>
      <c r="AP406" s="263">
        <f t="shared" si="7527"/>
        <v>0</v>
      </c>
      <c r="AQ406" s="265"/>
      <c r="AR406" s="263">
        <f t="shared" si="7528"/>
        <v>0</v>
      </c>
      <c r="AS406" s="265"/>
      <c r="AT406" s="263">
        <f t="shared" si="7529"/>
        <v>0</v>
      </c>
      <c r="AU406" s="265"/>
      <c r="AV406" s="263">
        <f t="shared" si="7530"/>
        <v>0</v>
      </c>
      <c r="AW406" s="265"/>
      <c r="AX406" s="263">
        <f t="shared" si="7531"/>
        <v>0</v>
      </c>
      <c r="AY406" s="265"/>
      <c r="AZ406" s="263">
        <f t="shared" si="7532"/>
        <v>0</v>
      </c>
      <c r="BA406" s="265"/>
      <c r="BB406" s="263">
        <f t="shared" si="7533"/>
        <v>0</v>
      </c>
      <c r="BC406" s="265"/>
      <c r="BD406" s="263">
        <f t="shared" si="7534"/>
        <v>0</v>
      </c>
      <c r="BE406" s="264"/>
      <c r="BF406" s="263">
        <f t="shared" si="7535"/>
        <v>0</v>
      </c>
      <c r="BG406" s="265"/>
      <c r="BH406" s="263">
        <f t="shared" si="7536"/>
        <v>0</v>
      </c>
      <c r="BI406" s="264"/>
      <c r="BJ406" s="263">
        <f t="shared" si="7537"/>
        <v>0</v>
      </c>
      <c r="BK406" s="267"/>
      <c r="BL406" s="263">
        <f t="shared" si="7538"/>
        <v>0</v>
      </c>
      <c r="BM406" s="267"/>
      <c r="BN406" s="263">
        <f t="shared" si="7539"/>
        <v>0</v>
      </c>
      <c r="BO406" s="267"/>
      <c r="BP406" s="263">
        <f t="shared" si="7540"/>
        <v>0</v>
      </c>
      <c r="BQ406" s="267"/>
      <c r="BR406" s="263">
        <f t="shared" si="7541"/>
        <v>0</v>
      </c>
      <c r="BS406" s="267"/>
      <c r="BT406" s="263">
        <f t="shared" si="7542"/>
        <v>0</v>
      </c>
      <c r="BU406" s="268"/>
      <c r="BV406" s="263">
        <f t="shared" si="7543"/>
        <v>0</v>
      </c>
      <c r="BW406" s="268"/>
      <c r="BX406" s="263">
        <f t="shared" si="7544"/>
        <v>0</v>
      </c>
      <c r="BY406" s="268"/>
      <c r="BZ406" s="263">
        <f t="shared" si="7545"/>
        <v>0</v>
      </c>
      <c r="CA406" s="505">
        <f t="shared" si="7120"/>
        <v>1</v>
      </c>
      <c r="CB406" s="504">
        <f t="shared" si="7121"/>
        <v>50000</v>
      </c>
      <c r="CC406" s="171">
        <f t="shared" si="7189"/>
        <v>0</v>
      </c>
    </row>
    <row r="407" spans="1:81" s="118" customFormat="1" ht="13.2">
      <c r="A407" s="279" t="s">
        <v>1163</v>
      </c>
      <c r="B407" s="280" t="s">
        <v>834</v>
      </c>
      <c r="C407" s="281"/>
      <c r="D407" s="281" t="s">
        <v>833</v>
      </c>
      <c r="E407" s="478" t="s">
        <v>991</v>
      </c>
      <c r="F407" s="476" t="s">
        <v>695</v>
      </c>
      <c r="G407" s="477">
        <v>16</v>
      </c>
      <c r="H407" s="477">
        <v>608.31999999999994</v>
      </c>
      <c r="I407" s="477">
        <v>9733.1200000000008</v>
      </c>
      <c r="J407" s="275">
        <f t="shared" si="7524"/>
        <v>1.2507603389901319E-4</v>
      </c>
      <c r="K407" s="262"/>
      <c r="L407" s="263">
        <f t="shared" si="7525"/>
        <v>0</v>
      </c>
      <c r="M407" s="262"/>
      <c r="N407" s="263">
        <f t="shared" si="7525"/>
        <v>0</v>
      </c>
      <c r="O407" s="262"/>
      <c r="P407" s="263">
        <f t="shared" si="7525"/>
        <v>0</v>
      </c>
      <c r="Q407" s="262"/>
      <c r="R407" s="263">
        <f t="shared" si="7525"/>
        <v>0</v>
      </c>
      <c r="S407" s="262"/>
      <c r="T407" s="263">
        <f t="shared" si="7525"/>
        <v>0</v>
      </c>
      <c r="U407" s="262"/>
      <c r="V407" s="263">
        <f t="shared" si="7525"/>
        <v>0</v>
      </c>
      <c r="W407" s="264"/>
      <c r="X407" s="263">
        <f t="shared" si="7525"/>
        <v>0</v>
      </c>
      <c r="Y407" s="264"/>
      <c r="Z407" s="263">
        <f t="shared" si="7525"/>
        <v>0</v>
      </c>
      <c r="AA407" s="265"/>
      <c r="AB407" s="263">
        <f t="shared" si="7525"/>
        <v>0</v>
      </c>
      <c r="AC407" s="265"/>
      <c r="AD407" s="263">
        <f t="shared" si="7525"/>
        <v>0</v>
      </c>
      <c r="AE407" s="265"/>
      <c r="AF407" s="263">
        <f t="shared" si="7525"/>
        <v>0</v>
      </c>
      <c r="AG407" s="266"/>
      <c r="AH407" s="263">
        <f t="shared" si="7525"/>
        <v>0</v>
      </c>
      <c r="AI407" s="265"/>
      <c r="AJ407" s="263">
        <f t="shared" si="7525"/>
        <v>0</v>
      </c>
      <c r="AK407" s="265"/>
      <c r="AL407" s="263">
        <f t="shared" si="7525"/>
        <v>0</v>
      </c>
      <c r="AM407" s="265"/>
      <c r="AN407" s="263">
        <f t="shared" si="7526"/>
        <v>0</v>
      </c>
      <c r="AO407" s="265"/>
      <c r="AP407" s="263">
        <f t="shared" si="7527"/>
        <v>0</v>
      </c>
      <c r="AQ407" s="265"/>
      <c r="AR407" s="263">
        <f t="shared" si="7528"/>
        <v>0</v>
      </c>
      <c r="AS407" s="265"/>
      <c r="AT407" s="263">
        <f t="shared" si="7529"/>
        <v>0</v>
      </c>
      <c r="AU407" s="265"/>
      <c r="AV407" s="263">
        <f t="shared" si="7530"/>
        <v>0</v>
      </c>
      <c r="AW407" s="265"/>
      <c r="AX407" s="263">
        <f t="shared" si="7531"/>
        <v>0</v>
      </c>
      <c r="AY407" s="265"/>
      <c r="AZ407" s="263">
        <f t="shared" si="7532"/>
        <v>0</v>
      </c>
      <c r="BA407" s="265"/>
      <c r="BB407" s="263">
        <f t="shared" si="7533"/>
        <v>0</v>
      </c>
      <c r="BC407" s="265"/>
      <c r="BD407" s="263">
        <f t="shared" si="7534"/>
        <v>0</v>
      </c>
      <c r="BE407" s="264"/>
      <c r="BF407" s="263">
        <f t="shared" si="7535"/>
        <v>0</v>
      </c>
      <c r="BG407" s="265"/>
      <c r="BH407" s="263">
        <f t="shared" si="7536"/>
        <v>0</v>
      </c>
      <c r="BI407" s="264"/>
      <c r="BJ407" s="263">
        <f t="shared" si="7537"/>
        <v>0</v>
      </c>
      <c r="BK407" s="267"/>
      <c r="BL407" s="263">
        <f t="shared" si="7538"/>
        <v>0</v>
      </c>
      <c r="BM407" s="267"/>
      <c r="BN407" s="263">
        <f t="shared" si="7539"/>
        <v>0</v>
      </c>
      <c r="BO407" s="267"/>
      <c r="BP407" s="263">
        <f t="shared" si="7540"/>
        <v>0</v>
      </c>
      <c r="BQ407" s="267"/>
      <c r="BR407" s="263">
        <f t="shared" si="7541"/>
        <v>0</v>
      </c>
      <c r="BS407" s="268">
        <v>1</v>
      </c>
      <c r="BT407" s="263">
        <f t="shared" si="7542"/>
        <v>9733.1200000000008</v>
      </c>
      <c r="BU407" s="268"/>
      <c r="BV407" s="263">
        <f t="shared" si="7543"/>
        <v>0</v>
      </c>
      <c r="BW407" s="268"/>
      <c r="BX407" s="263">
        <f t="shared" si="7544"/>
        <v>0</v>
      </c>
      <c r="BY407" s="268"/>
      <c r="BZ407" s="263">
        <f t="shared" si="7545"/>
        <v>0</v>
      </c>
      <c r="CA407" s="505">
        <f t="shared" si="7120"/>
        <v>1</v>
      </c>
      <c r="CB407" s="504">
        <f t="shared" si="7121"/>
        <v>9733.1200000000008</v>
      </c>
      <c r="CC407" s="171">
        <f t="shared" si="7189"/>
        <v>0</v>
      </c>
    </row>
    <row r="408" spans="1:81" s="118" customFormat="1" ht="13.2">
      <c r="A408" s="279" t="s">
        <v>1164</v>
      </c>
      <c r="B408" s="280" t="s">
        <v>145</v>
      </c>
      <c r="C408" s="281"/>
      <c r="D408" s="281" t="s">
        <v>989</v>
      </c>
      <c r="E408" s="478" t="s">
        <v>846</v>
      </c>
      <c r="F408" s="476" t="s">
        <v>695</v>
      </c>
      <c r="G408" s="477">
        <v>1</v>
      </c>
      <c r="H408" s="477">
        <v>4436.3999999999996</v>
      </c>
      <c r="I408" s="477">
        <v>4436.3999999999996</v>
      </c>
      <c r="J408" s="275">
        <f t="shared" si="7524"/>
        <v>5.7010220442117432E-5</v>
      </c>
      <c r="K408" s="262"/>
      <c r="L408" s="263">
        <f t="shared" si="7525"/>
        <v>0</v>
      </c>
      <c r="M408" s="262"/>
      <c r="N408" s="263">
        <f t="shared" si="7525"/>
        <v>0</v>
      </c>
      <c r="O408" s="262"/>
      <c r="P408" s="263">
        <f t="shared" si="7525"/>
        <v>0</v>
      </c>
      <c r="Q408" s="262"/>
      <c r="R408" s="263">
        <f t="shared" si="7525"/>
        <v>0</v>
      </c>
      <c r="S408" s="262"/>
      <c r="T408" s="263">
        <f t="shared" si="7525"/>
        <v>0</v>
      </c>
      <c r="U408" s="262"/>
      <c r="V408" s="263">
        <f t="shared" si="7525"/>
        <v>0</v>
      </c>
      <c r="W408" s="264"/>
      <c r="X408" s="263">
        <f t="shared" si="7525"/>
        <v>0</v>
      </c>
      <c r="Y408" s="264"/>
      <c r="Z408" s="263">
        <f t="shared" si="7525"/>
        <v>0</v>
      </c>
      <c r="AA408" s="265"/>
      <c r="AB408" s="263">
        <f t="shared" si="7525"/>
        <v>0</v>
      </c>
      <c r="AC408" s="265"/>
      <c r="AD408" s="263">
        <f t="shared" si="7525"/>
        <v>0</v>
      </c>
      <c r="AE408" s="265"/>
      <c r="AF408" s="263">
        <f t="shared" si="7525"/>
        <v>0</v>
      </c>
      <c r="AG408" s="266"/>
      <c r="AH408" s="263">
        <f t="shared" si="7525"/>
        <v>0</v>
      </c>
      <c r="AI408" s="265"/>
      <c r="AJ408" s="263">
        <f t="shared" si="7525"/>
        <v>0</v>
      </c>
      <c r="AK408" s="265"/>
      <c r="AL408" s="263">
        <f t="shared" si="7525"/>
        <v>0</v>
      </c>
      <c r="AM408" s="265"/>
      <c r="AN408" s="263">
        <f t="shared" si="7526"/>
        <v>0</v>
      </c>
      <c r="AO408" s="265"/>
      <c r="AP408" s="263">
        <f t="shared" si="7527"/>
        <v>0</v>
      </c>
      <c r="AQ408" s="265"/>
      <c r="AR408" s="263">
        <f t="shared" si="7528"/>
        <v>0</v>
      </c>
      <c r="AS408" s="265"/>
      <c r="AT408" s="263">
        <f t="shared" si="7529"/>
        <v>0</v>
      </c>
      <c r="AU408" s="265"/>
      <c r="AV408" s="263">
        <f t="shared" si="7530"/>
        <v>0</v>
      </c>
      <c r="AW408" s="265"/>
      <c r="AX408" s="263">
        <f t="shared" si="7531"/>
        <v>0</v>
      </c>
      <c r="AY408" s="265"/>
      <c r="AZ408" s="263">
        <f t="shared" si="7532"/>
        <v>0</v>
      </c>
      <c r="BA408" s="265"/>
      <c r="BB408" s="263">
        <f t="shared" si="7533"/>
        <v>0</v>
      </c>
      <c r="BC408" s="265"/>
      <c r="BD408" s="263">
        <f t="shared" si="7534"/>
        <v>0</v>
      </c>
      <c r="BE408" s="264"/>
      <c r="BF408" s="263">
        <f t="shared" si="7535"/>
        <v>0</v>
      </c>
      <c r="BG408" s="265"/>
      <c r="BH408" s="263">
        <f t="shared" si="7536"/>
        <v>0</v>
      </c>
      <c r="BI408" s="264"/>
      <c r="BJ408" s="263">
        <f t="shared" si="7537"/>
        <v>0</v>
      </c>
      <c r="BK408" s="267"/>
      <c r="BL408" s="263">
        <f t="shared" si="7538"/>
        <v>0</v>
      </c>
      <c r="BM408" s="267"/>
      <c r="BN408" s="263">
        <f t="shared" si="7539"/>
        <v>0</v>
      </c>
      <c r="BO408" s="267"/>
      <c r="BP408" s="263">
        <f t="shared" si="7540"/>
        <v>0</v>
      </c>
      <c r="BQ408" s="267"/>
      <c r="BR408" s="263">
        <f t="shared" si="7541"/>
        <v>0</v>
      </c>
      <c r="BS408" s="268">
        <v>1</v>
      </c>
      <c r="BT408" s="263">
        <f t="shared" si="7542"/>
        <v>4436.3999999999996</v>
      </c>
      <c r="BU408" s="268"/>
      <c r="BV408" s="263">
        <f t="shared" si="7543"/>
        <v>0</v>
      </c>
      <c r="BW408" s="268"/>
      <c r="BX408" s="263">
        <f t="shared" si="7544"/>
        <v>0</v>
      </c>
      <c r="BY408" s="268"/>
      <c r="BZ408" s="263">
        <f t="shared" si="7545"/>
        <v>0</v>
      </c>
      <c r="CA408" s="505">
        <f t="shared" si="7120"/>
        <v>1</v>
      </c>
      <c r="CB408" s="504">
        <f t="shared" si="7121"/>
        <v>4436.3999999999996</v>
      </c>
      <c r="CC408" s="171">
        <f t="shared" si="7189"/>
        <v>0</v>
      </c>
    </row>
    <row r="409" spans="1:81" s="118" customFormat="1" ht="26.4">
      <c r="A409" s="279" t="s">
        <v>1165</v>
      </c>
      <c r="B409" s="280" t="s">
        <v>145</v>
      </c>
      <c r="C409" s="281"/>
      <c r="D409" s="281" t="s">
        <v>992</v>
      </c>
      <c r="E409" s="478" t="s">
        <v>781</v>
      </c>
      <c r="F409" s="476" t="s">
        <v>695</v>
      </c>
      <c r="G409" s="477">
        <v>4</v>
      </c>
      <c r="H409" s="477">
        <v>771.2</v>
      </c>
      <c r="I409" s="477">
        <v>3084.8</v>
      </c>
      <c r="J409" s="275">
        <f t="shared" si="7524"/>
        <v>3.9641404747057046E-5</v>
      </c>
      <c r="K409" s="262"/>
      <c r="L409" s="263">
        <f t="shared" si="7525"/>
        <v>0</v>
      </c>
      <c r="M409" s="262"/>
      <c r="N409" s="263">
        <f t="shared" si="7525"/>
        <v>0</v>
      </c>
      <c r="O409" s="262"/>
      <c r="P409" s="263">
        <f t="shared" si="7525"/>
        <v>0</v>
      </c>
      <c r="Q409" s="262"/>
      <c r="R409" s="263">
        <f t="shared" si="7525"/>
        <v>0</v>
      </c>
      <c r="S409" s="262"/>
      <c r="T409" s="263">
        <f t="shared" si="7525"/>
        <v>0</v>
      </c>
      <c r="U409" s="262"/>
      <c r="V409" s="263">
        <f t="shared" si="7525"/>
        <v>0</v>
      </c>
      <c r="W409" s="264"/>
      <c r="X409" s="263">
        <f t="shared" si="7525"/>
        <v>0</v>
      </c>
      <c r="Y409" s="264"/>
      <c r="Z409" s="263">
        <f t="shared" si="7525"/>
        <v>0</v>
      </c>
      <c r="AA409" s="265"/>
      <c r="AB409" s="263">
        <f t="shared" si="7525"/>
        <v>0</v>
      </c>
      <c r="AC409" s="265"/>
      <c r="AD409" s="263">
        <f t="shared" si="7525"/>
        <v>0</v>
      </c>
      <c r="AE409" s="265"/>
      <c r="AF409" s="263">
        <f t="shared" si="7525"/>
        <v>0</v>
      </c>
      <c r="AG409" s="266"/>
      <c r="AH409" s="263">
        <f t="shared" si="7525"/>
        <v>0</v>
      </c>
      <c r="AI409" s="265"/>
      <c r="AJ409" s="263">
        <f t="shared" si="7525"/>
        <v>0</v>
      </c>
      <c r="AK409" s="265"/>
      <c r="AL409" s="263">
        <f t="shared" si="7525"/>
        <v>0</v>
      </c>
      <c r="AM409" s="265"/>
      <c r="AN409" s="263">
        <f t="shared" si="7526"/>
        <v>0</v>
      </c>
      <c r="AO409" s="265"/>
      <c r="AP409" s="263">
        <f t="shared" si="7527"/>
        <v>0</v>
      </c>
      <c r="AQ409" s="265"/>
      <c r="AR409" s="263">
        <f t="shared" si="7528"/>
        <v>0</v>
      </c>
      <c r="AS409" s="265"/>
      <c r="AT409" s="263">
        <f t="shared" si="7529"/>
        <v>0</v>
      </c>
      <c r="AU409" s="265"/>
      <c r="AV409" s="263">
        <f t="shared" si="7530"/>
        <v>0</v>
      </c>
      <c r="AW409" s="265"/>
      <c r="AX409" s="263">
        <f t="shared" si="7531"/>
        <v>0</v>
      </c>
      <c r="AY409" s="265"/>
      <c r="AZ409" s="263">
        <f t="shared" si="7532"/>
        <v>0</v>
      </c>
      <c r="BA409" s="265"/>
      <c r="BB409" s="263">
        <f t="shared" si="7533"/>
        <v>0</v>
      </c>
      <c r="BC409" s="265"/>
      <c r="BD409" s="263">
        <f t="shared" si="7534"/>
        <v>0</v>
      </c>
      <c r="BE409" s="264"/>
      <c r="BF409" s="263">
        <f t="shared" si="7535"/>
        <v>0</v>
      </c>
      <c r="BG409" s="265"/>
      <c r="BH409" s="263">
        <f t="shared" si="7536"/>
        <v>0</v>
      </c>
      <c r="BI409" s="264"/>
      <c r="BJ409" s="263">
        <f t="shared" si="7537"/>
        <v>0</v>
      </c>
      <c r="BK409" s="267"/>
      <c r="BL409" s="263">
        <f t="shared" si="7538"/>
        <v>0</v>
      </c>
      <c r="BM409" s="267"/>
      <c r="BN409" s="263">
        <f t="shared" si="7539"/>
        <v>0</v>
      </c>
      <c r="BO409" s="267"/>
      <c r="BP409" s="263">
        <f t="shared" si="7540"/>
        <v>0</v>
      </c>
      <c r="BQ409" s="267"/>
      <c r="BR409" s="263">
        <f t="shared" si="7541"/>
        <v>0</v>
      </c>
      <c r="BS409" s="268">
        <v>1</v>
      </c>
      <c r="BT409" s="263">
        <f t="shared" si="7542"/>
        <v>3084.8</v>
      </c>
      <c r="BU409" s="268"/>
      <c r="BV409" s="263">
        <f t="shared" si="7543"/>
        <v>0</v>
      </c>
      <c r="BW409" s="268"/>
      <c r="BX409" s="263">
        <f t="shared" si="7544"/>
        <v>0</v>
      </c>
      <c r="BY409" s="268"/>
      <c r="BZ409" s="263">
        <f t="shared" si="7545"/>
        <v>0</v>
      </c>
      <c r="CA409" s="505">
        <f t="shared" si="7120"/>
        <v>1</v>
      </c>
      <c r="CB409" s="504">
        <f t="shared" si="7121"/>
        <v>3084.8</v>
      </c>
      <c r="CC409" s="171">
        <f t="shared" si="7189"/>
        <v>0</v>
      </c>
    </row>
    <row r="410" spans="1:81" s="118" customFormat="1" ht="52.8">
      <c r="A410" s="279" t="s">
        <v>1166</v>
      </c>
      <c r="B410" s="280" t="s">
        <v>145</v>
      </c>
      <c r="C410" s="279"/>
      <c r="D410" s="281" t="s">
        <v>993</v>
      </c>
      <c r="E410" s="478" t="s">
        <v>783</v>
      </c>
      <c r="F410" s="476" t="s">
        <v>695</v>
      </c>
      <c r="G410" s="477">
        <v>1</v>
      </c>
      <c r="H410" s="477">
        <v>3065.84</v>
      </c>
      <c r="I410" s="477">
        <v>3065.84</v>
      </c>
      <c r="J410" s="275">
        <f t="shared" si="7524"/>
        <v>3.9397758146303606E-5</v>
      </c>
      <c r="K410" s="262"/>
      <c r="L410" s="263">
        <f t="shared" si="7525"/>
        <v>0</v>
      </c>
      <c r="M410" s="262"/>
      <c r="N410" s="263">
        <f t="shared" si="7525"/>
        <v>0</v>
      </c>
      <c r="O410" s="262"/>
      <c r="P410" s="263">
        <f t="shared" si="7525"/>
        <v>0</v>
      </c>
      <c r="Q410" s="262"/>
      <c r="R410" s="263">
        <f t="shared" si="7525"/>
        <v>0</v>
      </c>
      <c r="S410" s="262"/>
      <c r="T410" s="263">
        <f t="shared" si="7525"/>
        <v>0</v>
      </c>
      <c r="U410" s="262"/>
      <c r="V410" s="263">
        <f t="shared" si="7525"/>
        <v>0</v>
      </c>
      <c r="W410" s="264"/>
      <c r="X410" s="263">
        <f t="shared" si="7525"/>
        <v>0</v>
      </c>
      <c r="Y410" s="264"/>
      <c r="Z410" s="263">
        <f t="shared" si="7525"/>
        <v>0</v>
      </c>
      <c r="AA410" s="265"/>
      <c r="AB410" s="263">
        <f t="shared" si="7525"/>
        <v>0</v>
      </c>
      <c r="AC410" s="265"/>
      <c r="AD410" s="263">
        <f t="shared" si="7525"/>
        <v>0</v>
      </c>
      <c r="AE410" s="265"/>
      <c r="AF410" s="263">
        <f t="shared" si="7525"/>
        <v>0</v>
      </c>
      <c r="AG410" s="266"/>
      <c r="AH410" s="263">
        <f t="shared" si="7525"/>
        <v>0</v>
      </c>
      <c r="AI410" s="265"/>
      <c r="AJ410" s="263">
        <f t="shared" si="7525"/>
        <v>0</v>
      </c>
      <c r="AK410" s="265"/>
      <c r="AL410" s="263">
        <f t="shared" si="7525"/>
        <v>0</v>
      </c>
      <c r="AM410" s="265"/>
      <c r="AN410" s="263">
        <f t="shared" si="7526"/>
        <v>0</v>
      </c>
      <c r="AO410" s="265"/>
      <c r="AP410" s="263">
        <f t="shared" si="7527"/>
        <v>0</v>
      </c>
      <c r="AQ410" s="265"/>
      <c r="AR410" s="263">
        <f t="shared" si="7528"/>
        <v>0</v>
      </c>
      <c r="AS410" s="265"/>
      <c r="AT410" s="263">
        <f t="shared" si="7529"/>
        <v>0</v>
      </c>
      <c r="AU410" s="265"/>
      <c r="AV410" s="263">
        <f t="shared" si="7530"/>
        <v>0</v>
      </c>
      <c r="AW410" s="265"/>
      <c r="AX410" s="263">
        <f t="shared" si="7531"/>
        <v>0</v>
      </c>
      <c r="AY410" s="265"/>
      <c r="AZ410" s="263">
        <f t="shared" si="7532"/>
        <v>0</v>
      </c>
      <c r="BA410" s="265"/>
      <c r="BB410" s="263">
        <f t="shared" si="7533"/>
        <v>0</v>
      </c>
      <c r="BC410" s="265"/>
      <c r="BD410" s="263">
        <f t="shared" si="7534"/>
        <v>0</v>
      </c>
      <c r="BE410" s="264"/>
      <c r="BF410" s="263">
        <f t="shared" si="7535"/>
        <v>0</v>
      </c>
      <c r="BG410" s="265"/>
      <c r="BH410" s="263">
        <f t="shared" si="7536"/>
        <v>0</v>
      </c>
      <c r="BI410" s="264"/>
      <c r="BJ410" s="263">
        <f t="shared" si="7537"/>
        <v>0</v>
      </c>
      <c r="BK410" s="267"/>
      <c r="BL410" s="263">
        <f t="shared" si="7538"/>
        <v>0</v>
      </c>
      <c r="BM410" s="267"/>
      <c r="BN410" s="263">
        <f t="shared" si="7539"/>
        <v>0</v>
      </c>
      <c r="BO410" s="267"/>
      <c r="BP410" s="263">
        <f t="shared" si="7540"/>
        <v>0</v>
      </c>
      <c r="BQ410" s="267"/>
      <c r="BR410" s="263">
        <f t="shared" si="7541"/>
        <v>0</v>
      </c>
      <c r="BS410" s="268">
        <v>1</v>
      </c>
      <c r="BT410" s="263">
        <f t="shared" si="7542"/>
        <v>3065.84</v>
      </c>
      <c r="BU410" s="268"/>
      <c r="BV410" s="263">
        <f t="shared" si="7543"/>
        <v>0</v>
      </c>
      <c r="BW410" s="268"/>
      <c r="BX410" s="263">
        <f t="shared" si="7544"/>
        <v>0</v>
      </c>
      <c r="BY410" s="268"/>
      <c r="BZ410" s="263">
        <f t="shared" si="7545"/>
        <v>0</v>
      </c>
      <c r="CA410" s="505">
        <f t="shared" si="7120"/>
        <v>1</v>
      </c>
      <c r="CB410" s="504">
        <f t="shared" si="7121"/>
        <v>3065.84</v>
      </c>
      <c r="CC410" s="171">
        <f t="shared" si="7189"/>
        <v>0</v>
      </c>
    </row>
    <row r="411" spans="1:81" s="118" customFormat="1" ht="39.6">
      <c r="A411" s="279" t="s">
        <v>1167</v>
      </c>
      <c r="B411" s="280" t="s">
        <v>145</v>
      </c>
      <c r="C411" s="281"/>
      <c r="D411" s="281" t="s">
        <v>1002</v>
      </c>
      <c r="E411" s="478" t="s">
        <v>784</v>
      </c>
      <c r="F411" s="476" t="s">
        <v>695</v>
      </c>
      <c r="G411" s="477">
        <v>20</v>
      </c>
      <c r="H411" s="477">
        <v>76.539999999999992</v>
      </c>
      <c r="I411" s="477">
        <v>1530.8</v>
      </c>
      <c r="J411" s="275">
        <f t="shared" si="7524"/>
        <v>1.9671635887835489E-5</v>
      </c>
      <c r="K411" s="262"/>
      <c r="L411" s="263">
        <f t="shared" si="7525"/>
        <v>0</v>
      </c>
      <c r="M411" s="262"/>
      <c r="N411" s="263">
        <f t="shared" si="7525"/>
        <v>0</v>
      </c>
      <c r="O411" s="262"/>
      <c r="P411" s="263">
        <f t="shared" si="7525"/>
        <v>0</v>
      </c>
      <c r="Q411" s="262"/>
      <c r="R411" s="263">
        <f t="shared" si="7525"/>
        <v>0</v>
      </c>
      <c r="S411" s="262"/>
      <c r="T411" s="263">
        <f t="shared" si="7525"/>
        <v>0</v>
      </c>
      <c r="U411" s="262"/>
      <c r="V411" s="263">
        <f t="shared" si="7525"/>
        <v>0</v>
      </c>
      <c r="W411" s="264"/>
      <c r="X411" s="263">
        <f t="shared" si="7525"/>
        <v>0</v>
      </c>
      <c r="Y411" s="264"/>
      <c r="Z411" s="263">
        <f t="shared" si="7525"/>
        <v>0</v>
      </c>
      <c r="AA411" s="265"/>
      <c r="AB411" s="263">
        <f t="shared" si="7525"/>
        <v>0</v>
      </c>
      <c r="AC411" s="265"/>
      <c r="AD411" s="263">
        <f t="shared" si="7525"/>
        <v>0</v>
      </c>
      <c r="AE411" s="265"/>
      <c r="AF411" s="263">
        <f t="shared" si="7525"/>
        <v>0</v>
      </c>
      <c r="AG411" s="266"/>
      <c r="AH411" s="263">
        <f t="shared" si="7525"/>
        <v>0</v>
      </c>
      <c r="AI411" s="265"/>
      <c r="AJ411" s="263">
        <f t="shared" si="7525"/>
        <v>0</v>
      </c>
      <c r="AK411" s="265"/>
      <c r="AL411" s="263">
        <f t="shared" si="7525"/>
        <v>0</v>
      </c>
      <c r="AM411" s="265"/>
      <c r="AN411" s="263">
        <f t="shared" si="7526"/>
        <v>0</v>
      </c>
      <c r="AO411" s="265"/>
      <c r="AP411" s="263">
        <f t="shared" si="7527"/>
        <v>0</v>
      </c>
      <c r="AQ411" s="265"/>
      <c r="AR411" s="263">
        <f t="shared" si="7528"/>
        <v>0</v>
      </c>
      <c r="AS411" s="265"/>
      <c r="AT411" s="263">
        <f t="shared" si="7529"/>
        <v>0</v>
      </c>
      <c r="AU411" s="265"/>
      <c r="AV411" s="263">
        <f t="shared" si="7530"/>
        <v>0</v>
      </c>
      <c r="AW411" s="265"/>
      <c r="AX411" s="263">
        <f t="shared" si="7531"/>
        <v>0</v>
      </c>
      <c r="AY411" s="265"/>
      <c r="AZ411" s="263">
        <f t="shared" si="7532"/>
        <v>0</v>
      </c>
      <c r="BA411" s="265"/>
      <c r="BB411" s="263">
        <f t="shared" si="7533"/>
        <v>0</v>
      </c>
      <c r="BC411" s="265"/>
      <c r="BD411" s="263">
        <f t="shared" si="7534"/>
        <v>0</v>
      </c>
      <c r="BE411" s="264"/>
      <c r="BF411" s="263">
        <f t="shared" si="7535"/>
        <v>0</v>
      </c>
      <c r="BG411" s="265"/>
      <c r="BH411" s="263">
        <f t="shared" si="7536"/>
        <v>0</v>
      </c>
      <c r="BI411" s="264"/>
      <c r="BJ411" s="263">
        <f t="shared" si="7537"/>
        <v>0</v>
      </c>
      <c r="BK411" s="267"/>
      <c r="BL411" s="263">
        <f t="shared" si="7538"/>
        <v>0</v>
      </c>
      <c r="BM411" s="267"/>
      <c r="BN411" s="263">
        <f t="shared" si="7539"/>
        <v>0</v>
      </c>
      <c r="BO411" s="267"/>
      <c r="BP411" s="263">
        <f t="shared" si="7540"/>
        <v>0</v>
      </c>
      <c r="BQ411" s="267"/>
      <c r="BR411" s="263">
        <f t="shared" si="7541"/>
        <v>0</v>
      </c>
      <c r="BS411" s="268">
        <v>1</v>
      </c>
      <c r="BT411" s="263">
        <f t="shared" si="7542"/>
        <v>1530.8</v>
      </c>
      <c r="BU411" s="268"/>
      <c r="BV411" s="263">
        <f t="shared" si="7543"/>
        <v>0</v>
      </c>
      <c r="BW411" s="268"/>
      <c r="BX411" s="263">
        <f t="shared" si="7544"/>
        <v>0</v>
      </c>
      <c r="BY411" s="268"/>
      <c r="BZ411" s="263">
        <f t="shared" si="7545"/>
        <v>0</v>
      </c>
      <c r="CA411" s="505">
        <f t="shared" si="7120"/>
        <v>1</v>
      </c>
      <c r="CB411" s="504">
        <f t="shared" si="7121"/>
        <v>1530.8</v>
      </c>
      <c r="CC411" s="171">
        <f t="shared" si="7189"/>
        <v>0</v>
      </c>
    </row>
    <row r="412" spans="1:81" s="118" customFormat="1" ht="13.2">
      <c r="A412" s="279" t="s">
        <v>1168</v>
      </c>
      <c r="B412" s="280" t="s">
        <v>145</v>
      </c>
      <c r="C412" s="281"/>
      <c r="D412" s="281" t="s">
        <v>994</v>
      </c>
      <c r="E412" s="478" t="s">
        <v>785</v>
      </c>
      <c r="F412" s="476" t="s">
        <v>695</v>
      </c>
      <c r="G412" s="477">
        <v>1</v>
      </c>
      <c r="H412" s="477">
        <v>139.72999999999999</v>
      </c>
      <c r="I412" s="477">
        <v>139.72999999999999</v>
      </c>
      <c r="J412" s="275">
        <f t="shared" si="7524"/>
        <v>1.7956086246454488E-6</v>
      </c>
      <c r="K412" s="262"/>
      <c r="L412" s="263">
        <f t="shared" si="7525"/>
        <v>0</v>
      </c>
      <c r="M412" s="262"/>
      <c r="N412" s="263">
        <f t="shared" si="7525"/>
        <v>0</v>
      </c>
      <c r="O412" s="262"/>
      <c r="P412" s="263">
        <f t="shared" si="7525"/>
        <v>0</v>
      </c>
      <c r="Q412" s="262"/>
      <c r="R412" s="263">
        <f t="shared" si="7525"/>
        <v>0</v>
      </c>
      <c r="S412" s="262"/>
      <c r="T412" s="263">
        <f t="shared" si="7525"/>
        <v>0</v>
      </c>
      <c r="U412" s="262"/>
      <c r="V412" s="263">
        <f t="shared" si="7525"/>
        <v>0</v>
      </c>
      <c r="W412" s="264"/>
      <c r="X412" s="263">
        <f t="shared" si="7525"/>
        <v>0</v>
      </c>
      <c r="Y412" s="264"/>
      <c r="Z412" s="263">
        <f t="shared" si="7525"/>
        <v>0</v>
      </c>
      <c r="AA412" s="265"/>
      <c r="AB412" s="263">
        <f t="shared" si="7525"/>
        <v>0</v>
      </c>
      <c r="AC412" s="265"/>
      <c r="AD412" s="263">
        <f t="shared" si="7525"/>
        <v>0</v>
      </c>
      <c r="AE412" s="265"/>
      <c r="AF412" s="263">
        <f t="shared" si="7525"/>
        <v>0</v>
      </c>
      <c r="AG412" s="266"/>
      <c r="AH412" s="263">
        <f t="shared" si="7525"/>
        <v>0</v>
      </c>
      <c r="AI412" s="265"/>
      <c r="AJ412" s="263">
        <f t="shared" si="7525"/>
        <v>0</v>
      </c>
      <c r="AK412" s="265"/>
      <c r="AL412" s="263">
        <f t="shared" si="7525"/>
        <v>0</v>
      </c>
      <c r="AM412" s="265"/>
      <c r="AN412" s="263">
        <f t="shared" si="7526"/>
        <v>0</v>
      </c>
      <c r="AO412" s="265"/>
      <c r="AP412" s="263">
        <f t="shared" si="7527"/>
        <v>0</v>
      </c>
      <c r="AQ412" s="265"/>
      <c r="AR412" s="263">
        <f t="shared" si="7528"/>
        <v>0</v>
      </c>
      <c r="AS412" s="265"/>
      <c r="AT412" s="263">
        <f t="shared" si="7529"/>
        <v>0</v>
      </c>
      <c r="AU412" s="265"/>
      <c r="AV412" s="263">
        <f t="shared" si="7530"/>
        <v>0</v>
      </c>
      <c r="AW412" s="265"/>
      <c r="AX412" s="263">
        <f t="shared" si="7531"/>
        <v>0</v>
      </c>
      <c r="AY412" s="265"/>
      <c r="AZ412" s="263">
        <f t="shared" si="7532"/>
        <v>0</v>
      </c>
      <c r="BA412" s="265"/>
      <c r="BB412" s="263">
        <f t="shared" si="7533"/>
        <v>0</v>
      </c>
      <c r="BC412" s="265"/>
      <c r="BD412" s="263">
        <f t="shared" si="7534"/>
        <v>0</v>
      </c>
      <c r="BE412" s="264"/>
      <c r="BF412" s="263">
        <f t="shared" si="7535"/>
        <v>0</v>
      </c>
      <c r="BG412" s="265"/>
      <c r="BH412" s="263">
        <f t="shared" si="7536"/>
        <v>0</v>
      </c>
      <c r="BI412" s="264"/>
      <c r="BJ412" s="263">
        <f t="shared" si="7537"/>
        <v>0</v>
      </c>
      <c r="BK412" s="267"/>
      <c r="BL412" s="263">
        <f t="shared" si="7538"/>
        <v>0</v>
      </c>
      <c r="BM412" s="267"/>
      <c r="BN412" s="263">
        <f t="shared" si="7539"/>
        <v>0</v>
      </c>
      <c r="BO412" s="267"/>
      <c r="BP412" s="263">
        <f t="shared" si="7540"/>
        <v>0</v>
      </c>
      <c r="BQ412" s="267"/>
      <c r="BR412" s="263">
        <f t="shared" si="7541"/>
        <v>0</v>
      </c>
      <c r="BS412" s="268">
        <v>1</v>
      </c>
      <c r="BT412" s="263">
        <f t="shared" si="7542"/>
        <v>139.72999999999999</v>
      </c>
      <c r="BU412" s="268"/>
      <c r="BV412" s="263">
        <f t="shared" si="7543"/>
        <v>0</v>
      </c>
      <c r="BW412" s="268"/>
      <c r="BX412" s="263">
        <f t="shared" si="7544"/>
        <v>0</v>
      </c>
      <c r="BY412" s="268"/>
      <c r="BZ412" s="263">
        <f t="shared" si="7545"/>
        <v>0</v>
      </c>
      <c r="CA412" s="505">
        <f t="shared" si="7120"/>
        <v>1</v>
      </c>
      <c r="CB412" s="504">
        <f t="shared" si="7121"/>
        <v>139.72999999999999</v>
      </c>
      <c r="CC412" s="171">
        <f t="shared" si="7189"/>
        <v>0</v>
      </c>
    </row>
    <row r="413" spans="1:81" s="118" customFormat="1" ht="13.2">
      <c r="A413" s="279" t="s">
        <v>1169</v>
      </c>
      <c r="B413" s="280" t="s">
        <v>145</v>
      </c>
      <c r="C413" s="281"/>
      <c r="D413" s="281" t="s">
        <v>995</v>
      </c>
      <c r="E413" s="478" t="s">
        <v>996</v>
      </c>
      <c r="F413" s="476" t="s">
        <v>693</v>
      </c>
      <c r="G413" s="477">
        <v>314</v>
      </c>
      <c r="H413" s="477">
        <v>16.38</v>
      </c>
      <c r="I413" s="477">
        <v>5143.32</v>
      </c>
      <c r="J413" s="275">
        <f t="shared" si="7524"/>
        <v>6.609453768919652E-5</v>
      </c>
      <c r="K413" s="262"/>
      <c r="L413" s="263">
        <f t="shared" si="7525"/>
        <v>0</v>
      </c>
      <c r="M413" s="262"/>
      <c r="N413" s="263">
        <f t="shared" si="7525"/>
        <v>0</v>
      </c>
      <c r="O413" s="262"/>
      <c r="P413" s="263">
        <f t="shared" si="7525"/>
        <v>0</v>
      </c>
      <c r="Q413" s="262"/>
      <c r="R413" s="263">
        <f t="shared" si="7525"/>
        <v>0</v>
      </c>
      <c r="S413" s="262"/>
      <c r="T413" s="263">
        <f t="shared" si="7525"/>
        <v>0</v>
      </c>
      <c r="U413" s="262"/>
      <c r="V413" s="263">
        <f t="shared" si="7525"/>
        <v>0</v>
      </c>
      <c r="W413" s="264"/>
      <c r="X413" s="263">
        <f t="shared" si="7525"/>
        <v>0</v>
      </c>
      <c r="Y413" s="264"/>
      <c r="Z413" s="263">
        <f t="shared" si="7525"/>
        <v>0</v>
      </c>
      <c r="AA413" s="265"/>
      <c r="AB413" s="263">
        <f t="shared" si="7525"/>
        <v>0</v>
      </c>
      <c r="AC413" s="265"/>
      <c r="AD413" s="263">
        <f t="shared" si="7525"/>
        <v>0</v>
      </c>
      <c r="AE413" s="265"/>
      <c r="AF413" s="263">
        <f t="shared" si="7525"/>
        <v>0</v>
      </c>
      <c r="AG413" s="266"/>
      <c r="AH413" s="263">
        <f t="shared" si="7525"/>
        <v>0</v>
      </c>
      <c r="AI413" s="265"/>
      <c r="AJ413" s="263">
        <f t="shared" si="7525"/>
        <v>0</v>
      </c>
      <c r="AK413" s="265"/>
      <c r="AL413" s="263">
        <f t="shared" ref="AL413:AL423" si="7546">ROUND(AK413*$I413,2)</f>
        <v>0</v>
      </c>
      <c r="AM413" s="265"/>
      <c r="AN413" s="263">
        <f t="shared" si="7526"/>
        <v>0</v>
      </c>
      <c r="AO413" s="265"/>
      <c r="AP413" s="263">
        <f t="shared" si="7527"/>
        <v>0</v>
      </c>
      <c r="AQ413" s="265"/>
      <c r="AR413" s="263">
        <f t="shared" si="7528"/>
        <v>0</v>
      </c>
      <c r="AS413" s="265"/>
      <c r="AT413" s="263">
        <f t="shared" si="7529"/>
        <v>0</v>
      </c>
      <c r="AU413" s="265"/>
      <c r="AV413" s="263">
        <f t="shared" si="7530"/>
        <v>0</v>
      </c>
      <c r="AW413" s="265"/>
      <c r="AX413" s="263">
        <f t="shared" si="7531"/>
        <v>0</v>
      </c>
      <c r="AY413" s="265"/>
      <c r="AZ413" s="263">
        <f t="shared" si="7532"/>
        <v>0</v>
      </c>
      <c r="BA413" s="265"/>
      <c r="BB413" s="263">
        <f t="shared" si="7533"/>
        <v>0</v>
      </c>
      <c r="BC413" s="265"/>
      <c r="BD413" s="263">
        <f t="shared" si="7534"/>
        <v>0</v>
      </c>
      <c r="BE413" s="264"/>
      <c r="BF413" s="263">
        <f t="shared" si="7535"/>
        <v>0</v>
      </c>
      <c r="BG413" s="265"/>
      <c r="BH413" s="263">
        <f t="shared" si="7536"/>
        <v>0</v>
      </c>
      <c r="BI413" s="264"/>
      <c r="BJ413" s="263">
        <f t="shared" si="7537"/>
        <v>0</v>
      </c>
      <c r="BK413" s="267"/>
      <c r="BL413" s="263">
        <f t="shared" si="7538"/>
        <v>0</v>
      </c>
      <c r="BM413" s="267"/>
      <c r="BN413" s="263">
        <f t="shared" si="7539"/>
        <v>0</v>
      </c>
      <c r="BO413" s="267"/>
      <c r="BP413" s="263">
        <f t="shared" si="7540"/>
        <v>0</v>
      </c>
      <c r="BQ413" s="267"/>
      <c r="BR413" s="263">
        <f t="shared" si="7541"/>
        <v>0</v>
      </c>
      <c r="BS413" s="268">
        <v>1</v>
      </c>
      <c r="BT413" s="263">
        <f t="shared" si="7542"/>
        <v>5143.32</v>
      </c>
      <c r="BU413" s="268"/>
      <c r="BV413" s="263">
        <f t="shared" si="7543"/>
        <v>0</v>
      </c>
      <c r="BW413" s="268"/>
      <c r="BX413" s="263">
        <f t="shared" si="7544"/>
        <v>0</v>
      </c>
      <c r="BY413" s="268"/>
      <c r="BZ413" s="263">
        <f t="shared" si="7545"/>
        <v>0</v>
      </c>
      <c r="CA413" s="505">
        <f t="shared" si="7120"/>
        <v>1</v>
      </c>
      <c r="CB413" s="504">
        <f t="shared" si="7121"/>
        <v>5143.32</v>
      </c>
      <c r="CC413" s="171">
        <f t="shared" si="7189"/>
        <v>0</v>
      </c>
    </row>
    <row r="414" spans="1:81" s="118" customFormat="1" ht="13.2">
      <c r="A414" s="279" t="s">
        <v>1170</v>
      </c>
      <c r="B414" s="280" t="s">
        <v>162</v>
      </c>
      <c r="C414" s="281"/>
      <c r="D414" s="281">
        <v>79462</v>
      </c>
      <c r="E414" s="478" t="s">
        <v>997</v>
      </c>
      <c r="F414" s="476" t="s">
        <v>693</v>
      </c>
      <c r="G414" s="477">
        <v>314</v>
      </c>
      <c r="H414" s="477">
        <v>30.3</v>
      </c>
      <c r="I414" s="477">
        <v>9514.2000000000007</v>
      </c>
      <c r="J414" s="275">
        <f t="shared" si="7524"/>
        <v>1.2226278949833058E-4</v>
      </c>
      <c r="K414" s="262"/>
      <c r="L414" s="263">
        <f t="shared" si="7525"/>
        <v>0</v>
      </c>
      <c r="M414" s="262"/>
      <c r="N414" s="263">
        <f t="shared" si="7525"/>
        <v>0</v>
      </c>
      <c r="O414" s="262"/>
      <c r="P414" s="263">
        <f t="shared" si="7525"/>
        <v>0</v>
      </c>
      <c r="Q414" s="262"/>
      <c r="R414" s="263">
        <f t="shared" si="7525"/>
        <v>0</v>
      </c>
      <c r="S414" s="262"/>
      <c r="T414" s="263">
        <f t="shared" si="7525"/>
        <v>0</v>
      </c>
      <c r="U414" s="262"/>
      <c r="V414" s="263">
        <f t="shared" si="7525"/>
        <v>0</v>
      </c>
      <c r="W414" s="264"/>
      <c r="X414" s="263">
        <f t="shared" si="7525"/>
        <v>0</v>
      </c>
      <c r="Y414" s="264"/>
      <c r="Z414" s="263">
        <f t="shared" si="7525"/>
        <v>0</v>
      </c>
      <c r="AA414" s="265"/>
      <c r="AB414" s="263">
        <f t="shared" si="7525"/>
        <v>0</v>
      </c>
      <c r="AC414" s="265"/>
      <c r="AD414" s="263">
        <f t="shared" si="7525"/>
        <v>0</v>
      </c>
      <c r="AE414" s="265"/>
      <c r="AF414" s="263">
        <f t="shared" si="7525"/>
        <v>0</v>
      </c>
      <c r="AG414" s="266"/>
      <c r="AH414" s="263">
        <f t="shared" si="7525"/>
        <v>0</v>
      </c>
      <c r="AI414" s="265"/>
      <c r="AJ414" s="263">
        <f t="shared" si="7525"/>
        <v>0</v>
      </c>
      <c r="AK414" s="265"/>
      <c r="AL414" s="263">
        <f t="shared" si="7546"/>
        <v>0</v>
      </c>
      <c r="AM414" s="265"/>
      <c r="AN414" s="263">
        <f t="shared" si="7526"/>
        <v>0</v>
      </c>
      <c r="AO414" s="265"/>
      <c r="AP414" s="263">
        <f t="shared" si="7527"/>
        <v>0</v>
      </c>
      <c r="AQ414" s="265"/>
      <c r="AR414" s="263">
        <f t="shared" si="7528"/>
        <v>0</v>
      </c>
      <c r="AS414" s="265"/>
      <c r="AT414" s="263">
        <f t="shared" si="7529"/>
        <v>0</v>
      </c>
      <c r="AU414" s="265"/>
      <c r="AV414" s="263">
        <f t="shared" si="7530"/>
        <v>0</v>
      </c>
      <c r="AW414" s="265"/>
      <c r="AX414" s="263">
        <f t="shared" si="7531"/>
        <v>0</v>
      </c>
      <c r="AY414" s="265"/>
      <c r="AZ414" s="263">
        <f t="shared" si="7532"/>
        <v>0</v>
      </c>
      <c r="BA414" s="265"/>
      <c r="BB414" s="263">
        <f t="shared" si="7533"/>
        <v>0</v>
      </c>
      <c r="BC414" s="265"/>
      <c r="BD414" s="263">
        <f t="shared" si="7534"/>
        <v>0</v>
      </c>
      <c r="BE414" s="264"/>
      <c r="BF414" s="263">
        <f t="shared" si="7535"/>
        <v>0</v>
      </c>
      <c r="BG414" s="265"/>
      <c r="BH414" s="263">
        <f t="shared" si="7536"/>
        <v>0</v>
      </c>
      <c r="BI414" s="264"/>
      <c r="BJ414" s="263">
        <f t="shared" si="7537"/>
        <v>0</v>
      </c>
      <c r="BK414" s="267"/>
      <c r="BL414" s="263">
        <f t="shared" si="7538"/>
        <v>0</v>
      </c>
      <c r="BM414" s="267"/>
      <c r="BN414" s="263">
        <f t="shared" si="7539"/>
        <v>0</v>
      </c>
      <c r="BO414" s="267"/>
      <c r="BP414" s="263">
        <f t="shared" si="7540"/>
        <v>0</v>
      </c>
      <c r="BQ414" s="267"/>
      <c r="BR414" s="263">
        <f t="shared" si="7541"/>
        <v>0</v>
      </c>
      <c r="BS414" s="268">
        <v>1</v>
      </c>
      <c r="BT414" s="263">
        <f t="shared" si="7542"/>
        <v>9514.2000000000007</v>
      </c>
      <c r="BU414" s="268"/>
      <c r="BV414" s="263">
        <f t="shared" si="7543"/>
        <v>0</v>
      </c>
      <c r="BW414" s="268"/>
      <c r="BX414" s="263">
        <f t="shared" si="7544"/>
        <v>0</v>
      </c>
      <c r="BY414" s="268"/>
      <c r="BZ414" s="263">
        <f t="shared" si="7545"/>
        <v>0</v>
      </c>
      <c r="CA414" s="505">
        <f t="shared" si="7120"/>
        <v>1</v>
      </c>
      <c r="CB414" s="504">
        <f t="shared" si="7121"/>
        <v>9514.2000000000007</v>
      </c>
      <c r="CC414" s="171">
        <f t="shared" si="7189"/>
        <v>0</v>
      </c>
    </row>
    <row r="415" spans="1:81" s="118" customFormat="1" ht="132">
      <c r="A415" s="279" t="s">
        <v>1171</v>
      </c>
      <c r="B415" s="280" t="s">
        <v>162</v>
      </c>
      <c r="C415" s="281"/>
      <c r="D415" s="281">
        <v>79465</v>
      </c>
      <c r="E415" s="478" t="s">
        <v>987</v>
      </c>
      <c r="F415" s="476" t="s">
        <v>693</v>
      </c>
      <c r="G415" s="477">
        <v>314</v>
      </c>
      <c r="H415" s="477">
        <v>34.92</v>
      </c>
      <c r="I415" s="477">
        <v>10964.88</v>
      </c>
      <c r="J415" s="275">
        <f t="shared" si="7524"/>
        <v>1.4090483859015521E-4</v>
      </c>
      <c r="K415" s="262"/>
      <c r="L415" s="263">
        <f t="shared" si="7525"/>
        <v>0</v>
      </c>
      <c r="M415" s="262"/>
      <c r="N415" s="263">
        <f t="shared" si="7525"/>
        <v>0</v>
      </c>
      <c r="O415" s="262"/>
      <c r="P415" s="263">
        <f t="shared" si="7525"/>
        <v>0</v>
      </c>
      <c r="Q415" s="262"/>
      <c r="R415" s="263">
        <f t="shared" si="7525"/>
        <v>0</v>
      </c>
      <c r="S415" s="262"/>
      <c r="T415" s="263">
        <f t="shared" si="7525"/>
        <v>0</v>
      </c>
      <c r="U415" s="262"/>
      <c r="V415" s="263">
        <f t="shared" si="7525"/>
        <v>0</v>
      </c>
      <c r="W415" s="264"/>
      <c r="X415" s="263">
        <f t="shared" si="7525"/>
        <v>0</v>
      </c>
      <c r="Y415" s="264"/>
      <c r="Z415" s="263">
        <f t="shared" si="7525"/>
        <v>0</v>
      </c>
      <c r="AA415" s="265"/>
      <c r="AB415" s="263">
        <f t="shared" si="7525"/>
        <v>0</v>
      </c>
      <c r="AC415" s="265"/>
      <c r="AD415" s="263">
        <f t="shared" si="7525"/>
        <v>0</v>
      </c>
      <c r="AE415" s="265"/>
      <c r="AF415" s="263">
        <f t="shared" si="7525"/>
        <v>0</v>
      </c>
      <c r="AG415" s="266"/>
      <c r="AH415" s="263">
        <f t="shared" si="7525"/>
        <v>0</v>
      </c>
      <c r="AI415" s="265"/>
      <c r="AJ415" s="263">
        <f t="shared" si="7525"/>
        <v>0</v>
      </c>
      <c r="AK415" s="265"/>
      <c r="AL415" s="263">
        <f t="shared" si="7546"/>
        <v>0</v>
      </c>
      <c r="AM415" s="265"/>
      <c r="AN415" s="263">
        <f t="shared" si="7526"/>
        <v>0</v>
      </c>
      <c r="AO415" s="265"/>
      <c r="AP415" s="263">
        <f t="shared" si="7527"/>
        <v>0</v>
      </c>
      <c r="AQ415" s="265"/>
      <c r="AR415" s="263">
        <f t="shared" si="7528"/>
        <v>0</v>
      </c>
      <c r="AS415" s="265"/>
      <c r="AT415" s="263">
        <f t="shared" si="7529"/>
        <v>0</v>
      </c>
      <c r="AU415" s="265"/>
      <c r="AV415" s="263">
        <f t="shared" si="7530"/>
        <v>0</v>
      </c>
      <c r="AW415" s="265"/>
      <c r="AX415" s="263">
        <f t="shared" si="7531"/>
        <v>0</v>
      </c>
      <c r="AY415" s="265"/>
      <c r="AZ415" s="263">
        <f t="shared" si="7532"/>
        <v>0</v>
      </c>
      <c r="BA415" s="265"/>
      <c r="BB415" s="263">
        <f t="shared" si="7533"/>
        <v>0</v>
      </c>
      <c r="BC415" s="265"/>
      <c r="BD415" s="263">
        <f t="shared" si="7534"/>
        <v>0</v>
      </c>
      <c r="BE415" s="264"/>
      <c r="BF415" s="263">
        <f t="shared" si="7535"/>
        <v>0</v>
      </c>
      <c r="BG415" s="265"/>
      <c r="BH415" s="263">
        <f t="shared" si="7536"/>
        <v>0</v>
      </c>
      <c r="BI415" s="264"/>
      <c r="BJ415" s="263">
        <f t="shared" si="7537"/>
        <v>0</v>
      </c>
      <c r="BK415" s="267"/>
      <c r="BL415" s="263">
        <f t="shared" si="7538"/>
        <v>0</v>
      </c>
      <c r="BM415" s="267"/>
      <c r="BN415" s="263">
        <f t="shared" si="7539"/>
        <v>0</v>
      </c>
      <c r="BO415" s="267"/>
      <c r="BP415" s="263">
        <f t="shared" si="7540"/>
        <v>0</v>
      </c>
      <c r="BQ415" s="267"/>
      <c r="BR415" s="263">
        <f t="shared" si="7541"/>
        <v>0</v>
      </c>
      <c r="BS415" s="268">
        <v>1</v>
      </c>
      <c r="BT415" s="263">
        <f t="shared" si="7542"/>
        <v>10964.88</v>
      </c>
      <c r="BU415" s="268"/>
      <c r="BV415" s="263">
        <f t="shared" si="7543"/>
        <v>0</v>
      </c>
      <c r="BW415" s="268"/>
      <c r="BX415" s="263">
        <f t="shared" si="7544"/>
        <v>0</v>
      </c>
      <c r="BY415" s="268"/>
      <c r="BZ415" s="263">
        <f t="shared" si="7545"/>
        <v>0</v>
      </c>
      <c r="CA415" s="505">
        <f t="shared" si="7120"/>
        <v>1</v>
      </c>
      <c r="CB415" s="504">
        <f t="shared" si="7121"/>
        <v>10964.88</v>
      </c>
      <c r="CC415" s="171">
        <f t="shared" si="7189"/>
        <v>0</v>
      </c>
    </row>
    <row r="416" spans="1:81" s="118" customFormat="1" ht="13.2">
      <c r="A416" s="279" t="s">
        <v>1172</v>
      </c>
      <c r="B416" s="280" t="s">
        <v>145</v>
      </c>
      <c r="C416" s="281"/>
      <c r="D416" s="281" t="s">
        <v>998</v>
      </c>
      <c r="E416" s="478" t="s">
        <v>786</v>
      </c>
      <c r="F416" s="476" t="s">
        <v>695</v>
      </c>
      <c r="G416" s="477">
        <v>1</v>
      </c>
      <c r="H416" s="477">
        <v>785.91</v>
      </c>
      <c r="I416" s="477">
        <v>785.91</v>
      </c>
      <c r="J416" s="275">
        <f t="shared" si="7524"/>
        <v>1.0099382911293957E-5</v>
      </c>
      <c r="K416" s="262"/>
      <c r="L416" s="263">
        <f t="shared" si="7525"/>
        <v>0</v>
      </c>
      <c r="M416" s="262"/>
      <c r="N416" s="263">
        <f t="shared" si="7525"/>
        <v>0</v>
      </c>
      <c r="O416" s="262"/>
      <c r="P416" s="263">
        <f t="shared" si="7525"/>
        <v>0</v>
      </c>
      <c r="Q416" s="262"/>
      <c r="R416" s="263">
        <f t="shared" si="7525"/>
        <v>0</v>
      </c>
      <c r="S416" s="262"/>
      <c r="T416" s="263">
        <f t="shared" si="7525"/>
        <v>0</v>
      </c>
      <c r="U416" s="262"/>
      <c r="V416" s="263">
        <f t="shared" si="7525"/>
        <v>0</v>
      </c>
      <c r="W416" s="264"/>
      <c r="X416" s="263">
        <f t="shared" si="7525"/>
        <v>0</v>
      </c>
      <c r="Y416" s="264"/>
      <c r="Z416" s="263">
        <f t="shared" si="7525"/>
        <v>0</v>
      </c>
      <c r="AA416" s="265"/>
      <c r="AB416" s="263">
        <f t="shared" si="7525"/>
        <v>0</v>
      </c>
      <c r="AC416" s="265"/>
      <c r="AD416" s="263">
        <f t="shared" si="7525"/>
        <v>0</v>
      </c>
      <c r="AE416" s="265"/>
      <c r="AF416" s="263">
        <f t="shared" si="7525"/>
        <v>0</v>
      </c>
      <c r="AG416" s="266"/>
      <c r="AH416" s="263">
        <f t="shared" si="7525"/>
        <v>0</v>
      </c>
      <c r="AI416" s="265"/>
      <c r="AJ416" s="263">
        <f t="shared" si="7525"/>
        <v>0</v>
      </c>
      <c r="AK416" s="265"/>
      <c r="AL416" s="263">
        <f t="shared" si="7546"/>
        <v>0</v>
      </c>
      <c r="AM416" s="265"/>
      <c r="AN416" s="263">
        <f t="shared" si="7526"/>
        <v>0</v>
      </c>
      <c r="AO416" s="265"/>
      <c r="AP416" s="263">
        <f t="shared" si="7527"/>
        <v>0</v>
      </c>
      <c r="AQ416" s="265"/>
      <c r="AR416" s="263">
        <f t="shared" si="7528"/>
        <v>0</v>
      </c>
      <c r="AS416" s="265"/>
      <c r="AT416" s="263">
        <f t="shared" si="7529"/>
        <v>0</v>
      </c>
      <c r="AU416" s="265"/>
      <c r="AV416" s="263">
        <f t="shared" si="7530"/>
        <v>0</v>
      </c>
      <c r="AW416" s="265"/>
      <c r="AX416" s="263">
        <f t="shared" si="7531"/>
        <v>0</v>
      </c>
      <c r="AY416" s="265"/>
      <c r="AZ416" s="263">
        <f t="shared" si="7532"/>
        <v>0</v>
      </c>
      <c r="BA416" s="265"/>
      <c r="BB416" s="263">
        <f t="shared" si="7533"/>
        <v>0</v>
      </c>
      <c r="BC416" s="265"/>
      <c r="BD416" s="263">
        <f t="shared" si="7534"/>
        <v>0</v>
      </c>
      <c r="BE416" s="264"/>
      <c r="BF416" s="263">
        <f t="shared" si="7535"/>
        <v>0</v>
      </c>
      <c r="BG416" s="265"/>
      <c r="BH416" s="263">
        <f t="shared" si="7536"/>
        <v>0</v>
      </c>
      <c r="BI416" s="264"/>
      <c r="BJ416" s="263">
        <f t="shared" si="7537"/>
        <v>0</v>
      </c>
      <c r="BK416" s="267"/>
      <c r="BL416" s="263">
        <f t="shared" si="7538"/>
        <v>0</v>
      </c>
      <c r="BM416" s="267"/>
      <c r="BN416" s="263">
        <f t="shared" si="7539"/>
        <v>0</v>
      </c>
      <c r="BO416" s="267"/>
      <c r="BP416" s="263">
        <f t="shared" si="7540"/>
        <v>0</v>
      </c>
      <c r="BQ416" s="267"/>
      <c r="BR416" s="263">
        <f t="shared" si="7541"/>
        <v>0</v>
      </c>
      <c r="BS416" s="268">
        <v>1</v>
      </c>
      <c r="BT416" s="263">
        <f t="shared" si="7542"/>
        <v>785.91</v>
      </c>
      <c r="BU416" s="268"/>
      <c r="BV416" s="263">
        <f t="shared" si="7543"/>
        <v>0</v>
      </c>
      <c r="BW416" s="268"/>
      <c r="BX416" s="263">
        <f t="shared" si="7544"/>
        <v>0</v>
      </c>
      <c r="BY416" s="268"/>
      <c r="BZ416" s="263">
        <f t="shared" si="7545"/>
        <v>0</v>
      </c>
      <c r="CA416" s="505">
        <f t="shared" si="7120"/>
        <v>1</v>
      </c>
      <c r="CB416" s="504">
        <f t="shared" si="7121"/>
        <v>785.91</v>
      </c>
      <c r="CC416" s="171">
        <f t="shared" si="7189"/>
        <v>0</v>
      </c>
    </row>
    <row r="417" spans="1:81" s="118" customFormat="1" ht="13.2">
      <c r="A417" s="279" t="s">
        <v>1173</v>
      </c>
      <c r="B417" s="280" t="s">
        <v>145</v>
      </c>
      <c r="C417" s="281"/>
      <c r="D417" s="281" t="s">
        <v>999</v>
      </c>
      <c r="E417" s="478" t="s">
        <v>787</v>
      </c>
      <c r="F417" s="476" t="s">
        <v>695</v>
      </c>
      <c r="G417" s="477">
        <v>2</v>
      </c>
      <c r="H417" s="477">
        <v>100.49</v>
      </c>
      <c r="I417" s="477">
        <v>200.98</v>
      </c>
      <c r="J417" s="275">
        <f t="shared" si="7524"/>
        <v>2.5827053702228748E-6</v>
      </c>
      <c r="K417" s="262"/>
      <c r="L417" s="263">
        <f t="shared" si="7525"/>
        <v>0</v>
      </c>
      <c r="M417" s="262"/>
      <c r="N417" s="263">
        <f t="shared" si="7525"/>
        <v>0</v>
      </c>
      <c r="O417" s="262"/>
      <c r="P417" s="263">
        <f t="shared" si="7525"/>
        <v>0</v>
      </c>
      <c r="Q417" s="262"/>
      <c r="R417" s="263">
        <f t="shared" si="7525"/>
        <v>0</v>
      </c>
      <c r="S417" s="262"/>
      <c r="T417" s="263">
        <f t="shared" si="7525"/>
        <v>0</v>
      </c>
      <c r="U417" s="262"/>
      <c r="V417" s="263">
        <f t="shared" si="7525"/>
        <v>0</v>
      </c>
      <c r="W417" s="264"/>
      <c r="X417" s="263">
        <f t="shared" si="7525"/>
        <v>0</v>
      </c>
      <c r="Y417" s="264"/>
      <c r="Z417" s="263">
        <f t="shared" si="7525"/>
        <v>0</v>
      </c>
      <c r="AA417" s="265"/>
      <c r="AB417" s="263">
        <f t="shared" si="7525"/>
        <v>0</v>
      </c>
      <c r="AC417" s="265"/>
      <c r="AD417" s="263">
        <f t="shared" si="7525"/>
        <v>0</v>
      </c>
      <c r="AE417" s="265"/>
      <c r="AF417" s="263">
        <f t="shared" si="7525"/>
        <v>0</v>
      </c>
      <c r="AG417" s="266"/>
      <c r="AH417" s="263">
        <f t="shared" si="7525"/>
        <v>0</v>
      </c>
      <c r="AI417" s="265"/>
      <c r="AJ417" s="263">
        <f t="shared" si="7525"/>
        <v>0</v>
      </c>
      <c r="AK417" s="265"/>
      <c r="AL417" s="263">
        <f t="shared" si="7546"/>
        <v>0</v>
      </c>
      <c r="AM417" s="265"/>
      <c r="AN417" s="263">
        <f t="shared" si="7526"/>
        <v>0</v>
      </c>
      <c r="AO417" s="265"/>
      <c r="AP417" s="263">
        <f t="shared" si="7527"/>
        <v>0</v>
      </c>
      <c r="AQ417" s="265"/>
      <c r="AR417" s="263">
        <f t="shared" si="7528"/>
        <v>0</v>
      </c>
      <c r="AS417" s="265"/>
      <c r="AT417" s="263">
        <f t="shared" si="7529"/>
        <v>0</v>
      </c>
      <c r="AU417" s="265"/>
      <c r="AV417" s="263">
        <f t="shared" si="7530"/>
        <v>0</v>
      </c>
      <c r="AW417" s="265"/>
      <c r="AX417" s="263">
        <f t="shared" si="7531"/>
        <v>0</v>
      </c>
      <c r="AY417" s="265"/>
      <c r="AZ417" s="263">
        <f t="shared" si="7532"/>
        <v>0</v>
      </c>
      <c r="BA417" s="265"/>
      <c r="BB417" s="263">
        <f t="shared" si="7533"/>
        <v>0</v>
      </c>
      <c r="BC417" s="265"/>
      <c r="BD417" s="263">
        <f t="shared" si="7534"/>
        <v>0</v>
      </c>
      <c r="BE417" s="264"/>
      <c r="BF417" s="263">
        <f t="shared" si="7535"/>
        <v>0</v>
      </c>
      <c r="BG417" s="265"/>
      <c r="BH417" s="263">
        <f t="shared" si="7536"/>
        <v>0</v>
      </c>
      <c r="BI417" s="264"/>
      <c r="BJ417" s="263">
        <f t="shared" si="7537"/>
        <v>0</v>
      </c>
      <c r="BK417" s="267"/>
      <c r="BL417" s="263">
        <f t="shared" si="7538"/>
        <v>0</v>
      </c>
      <c r="BM417" s="267"/>
      <c r="BN417" s="263">
        <f t="shared" si="7539"/>
        <v>0</v>
      </c>
      <c r="BO417" s="267"/>
      <c r="BP417" s="263">
        <f t="shared" si="7540"/>
        <v>0</v>
      </c>
      <c r="BQ417" s="267"/>
      <c r="BR417" s="263">
        <f t="shared" si="7541"/>
        <v>0</v>
      </c>
      <c r="BS417" s="268">
        <v>1</v>
      </c>
      <c r="BT417" s="263">
        <f t="shared" si="7542"/>
        <v>200.98</v>
      </c>
      <c r="BU417" s="268"/>
      <c r="BV417" s="263">
        <f t="shared" si="7543"/>
        <v>0</v>
      </c>
      <c r="BW417" s="268"/>
      <c r="BX417" s="263">
        <f t="shared" si="7544"/>
        <v>0</v>
      </c>
      <c r="BY417" s="268"/>
      <c r="BZ417" s="263">
        <f t="shared" si="7545"/>
        <v>0</v>
      </c>
      <c r="CA417" s="505">
        <f t="shared" si="7120"/>
        <v>1</v>
      </c>
      <c r="CB417" s="504">
        <f t="shared" si="7121"/>
        <v>200.98</v>
      </c>
      <c r="CC417" s="171">
        <f t="shared" si="7189"/>
        <v>0</v>
      </c>
    </row>
    <row r="418" spans="1:81" s="118" customFormat="1" ht="13.2">
      <c r="A418" s="279" t="s">
        <v>1174</v>
      </c>
      <c r="B418" s="280" t="s">
        <v>145</v>
      </c>
      <c r="C418" s="281"/>
      <c r="D418" s="281" t="s">
        <v>1000</v>
      </c>
      <c r="E418" s="478" t="s">
        <v>788</v>
      </c>
      <c r="F418" s="476" t="s">
        <v>695</v>
      </c>
      <c r="G418" s="477">
        <v>2</v>
      </c>
      <c r="H418" s="477">
        <v>78.77</v>
      </c>
      <c r="I418" s="477">
        <v>157.54</v>
      </c>
      <c r="J418" s="275">
        <f t="shared" si="7524"/>
        <v>2.0244770824206971E-6</v>
      </c>
      <c r="K418" s="262"/>
      <c r="L418" s="263">
        <f t="shared" si="7525"/>
        <v>0</v>
      </c>
      <c r="M418" s="262"/>
      <c r="N418" s="263">
        <f t="shared" si="7525"/>
        <v>0</v>
      </c>
      <c r="O418" s="262"/>
      <c r="P418" s="263">
        <f t="shared" si="7525"/>
        <v>0</v>
      </c>
      <c r="Q418" s="262"/>
      <c r="R418" s="263">
        <f t="shared" si="7525"/>
        <v>0</v>
      </c>
      <c r="S418" s="262"/>
      <c r="T418" s="263">
        <f t="shared" si="7525"/>
        <v>0</v>
      </c>
      <c r="U418" s="262"/>
      <c r="V418" s="263">
        <f t="shared" si="7525"/>
        <v>0</v>
      </c>
      <c r="W418" s="264"/>
      <c r="X418" s="263">
        <f t="shared" si="7525"/>
        <v>0</v>
      </c>
      <c r="Y418" s="264"/>
      <c r="Z418" s="263">
        <f t="shared" si="7525"/>
        <v>0</v>
      </c>
      <c r="AA418" s="265"/>
      <c r="AB418" s="263">
        <f t="shared" si="7525"/>
        <v>0</v>
      </c>
      <c r="AC418" s="265"/>
      <c r="AD418" s="263">
        <f t="shared" si="7525"/>
        <v>0</v>
      </c>
      <c r="AE418" s="265"/>
      <c r="AF418" s="263">
        <f t="shared" si="7525"/>
        <v>0</v>
      </c>
      <c r="AG418" s="266"/>
      <c r="AH418" s="263">
        <f t="shared" si="7525"/>
        <v>0</v>
      </c>
      <c r="AI418" s="265"/>
      <c r="AJ418" s="263">
        <f t="shared" si="7525"/>
        <v>0</v>
      </c>
      <c r="AK418" s="265"/>
      <c r="AL418" s="263">
        <f t="shared" si="7546"/>
        <v>0</v>
      </c>
      <c r="AM418" s="265"/>
      <c r="AN418" s="263">
        <f t="shared" si="7526"/>
        <v>0</v>
      </c>
      <c r="AO418" s="265"/>
      <c r="AP418" s="263">
        <f t="shared" si="7527"/>
        <v>0</v>
      </c>
      <c r="AQ418" s="265"/>
      <c r="AR418" s="263">
        <f t="shared" si="7528"/>
        <v>0</v>
      </c>
      <c r="AS418" s="265"/>
      <c r="AT418" s="263">
        <f t="shared" si="7529"/>
        <v>0</v>
      </c>
      <c r="AU418" s="265"/>
      <c r="AV418" s="263">
        <f t="shared" si="7530"/>
        <v>0</v>
      </c>
      <c r="AW418" s="265"/>
      <c r="AX418" s="263">
        <f t="shared" si="7531"/>
        <v>0</v>
      </c>
      <c r="AY418" s="265"/>
      <c r="AZ418" s="263">
        <f t="shared" si="7532"/>
        <v>0</v>
      </c>
      <c r="BA418" s="265"/>
      <c r="BB418" s="263">
        <f t="shared" si="7533"/>
        <v>0</v>
      </c>
      <c r="BC418" s="265"/>
      <c r="BD418" s="263">
        <f t="shared" si="7534"/>
        <v>0</v>
      </c>
      <c r="BE418" s="264"/>
      <c r="BF418" s="263">
        <f t="shared" si="7535"/>
        <v>0</v>
      </c>
      <c r="BG418" s="265"/>
      <c r="BH418" s="263">
        <f t="shared" si="7536"/>
        <v>0</v>
      </c>
      <c r="BI418" s="264"/>
      <c r="BJ418" s="263">
        <f t="shared" si="7537"/>
        <v>0</v>
      </c>
      <c r="BK418" s="267"/>
      <c r="BL418" s="263">
        <f t="shared" si="7538"/>
        <v>0</v>
      </c>
      <c r="BM418" s="267"/>
      <c r="BN418" s="263">
        <f t="shared" si="7539"/>
        <v>0</v>
      </c>
      <c r="BO418" s="267"/>
      <c r="BP418" s="263">
        <f t="shared" si="7540"/>
        <v>0</v>
      </c>
      <c r="BQ418" s="267"/>
      <c r="BR418" s="263">
        <f t="shared" si="7541"/>
        <v>0</v>
      </c>
      <c r="BS418" s="268">
        <v>1</v>
      </c>
      <c r="BT418" s="263">
        <f t="shared" si="7542"/>
        <v>157.54</v>
      </c>
      <c r="BU418" s="268"/>
      <c r="BV418" s="263">
        <f t="shared" si="7543"/>
        <v>0</v>
      </c>
      <c r="BW418" s="268"/>
      <c r="BX418" s="263">
        <f t="shared" si="7544"/>
        <v>0</v>
      </c>
      <c r="BY418" s="268"/>
      <c r="BZ418" s="263">
        <f t="shared" si="7545"/>
        <v>0</v>
      </c>
      <c r="CA418" s="505">
        <f t="shared" si="7120"/>
        <v>1</v>
      </c>
      <c r="CB418" s="504">
        <f t="shared" si="7121"/>
        <v>157.54</v>
      </c>
      <c r="CC418" s="171">
        <f t="shared" si="7189"/>
        <v>0</v>
      </c>
    </row>
    <row r="419" spans="1:81" s="118" customFormat="1" ht="26.4">
      <c r="A419" s="279" t="s">
        <v>1175</v>
      </c>
      <c r="B419" s="280" t="s">
        <v>145</v>
      </c>
      <c r="C419" s="281"/>
      <c r="D419" s="281" t="s">
        <v>999</v>
      </c>
      <c r="E419" s="478" t="s">
        <v>789</v>
      </c>
      <c r="F419" s="476" t="s">
        <v>695</v>
      </c>
      <c r="G419" s="477">
        <v>1</v>
      </c>
      <c r="H419" s="477">
        <v>100.49</v>
      </c>
      <c r="I419" s="477">
        <v>100.49</v>
      </c>
      <c r="J419" s="275">
        <f t="shared" si="7524"/>
        <v>1.2913526851114374E-6</v>
      </c>
      <c r="K419" s="262"/>
      <c r="L419" s="263">
        <f t="shared" si="7525"/>
        <v>0</v>
      </c>
      <c r="M419" s="262"/>
      <c r="N419" s="263">
        <f t="shared" si="7525"/>
        <v>0</v>
      </c>
      <c r="O419" s="262"/>
      <c r="P419" s="263">
        <f t="shared" si="7525"/>
        <v>0</v>
      </c>
      <c r="Q419" s="262"/>
      <c r="R419" s="263">
        <f t="shared" si="7525"/>
        <v>0</v>
      </c>
      <c r="S419" s="262"/>
      <c r="T419" s="263">
        <f t="shared" si="7525"/>
        <v>0</v>
      </c>
      <c r="U419" s="262"/>
      <c r="V419" s="263">
        <f t="shared" si="7525"/>
        <v>0</v>
      </c>
      <c r="W419" s="264"/>
      <c r="X419" s="263">
        <f t="shared" si="7525"/>
        <v>0</v>
      </c>
      <c r="Y419" s="264"/>
      <c r="Z419" s="263">
        <f t="shared" si="7525"/>
        <v>0</v>
      </c>
      <c r="AA419" s="265"/>
      <c r="AB419" s="263">
        <f t="shared" si="7525"/>
        <v>0</v>
      </c>
      <c r="AC419" s="265"/>
      <c r="AD419" s="263">
        <f t="shared" si="7525"/>
        <v>0</v>
      </c>
      <c r="AE419" s="265"/>
      <c r="AF419" s="263">
        <f t="shared" si="7525"/>
        <v>0</v>
      </c>
      <c r="AG419" s="266"/>
      <c r="AH419" s="263">
        <f t="shared" si="7525"/>
        <v>0</v>
      </c>
      <c r="AI419" s="265"/>
      <c r="AJ419" s="263">
        <f t="shared" si="7525"/>
        <v>0</v>
      </c>
      <c r="AK419" s="265"/>
      <c r="AL419" s="263">
        <f t="shared" si="7546"/>
        <v>0</v>
      </c>
      <c r="AM419" s="265"/>
      <c r="AN419" s="263">
        <f t="shared" si="7526"/>
        <v>0</v>
      </c>
      <c r="AO419" s="265"/>
      <c r="AP419" s="263">
        <f t="shared" si="7527"/>
        <v>0</v>
      </c>
      <c r="AQ419" s="265"/>
      <c r="AR419" s="263">
        <f t="shared" si="7528"/>
        <v>0</v>
      </c>
      <c r="AS419" s="265"/>
      <c r="AT419" s="263">
        <f t="shared" si="7529"/>
        <v>0</v>
      </c>
      <c r="AU419" s="265"/>
      <c r="AV419" s="263">
        <f t="shared" si="7530"/>
        <v>0</v>
      </c>
      <c r="AW419" s="265"/>
      <c r="AX419" s="263">
        <f t="shared" si="7531"/>
        <v>0</v>
      </c>
      <c r="AY419" s="265"/>
      <c r="AZ419" s="263">
        <f t="shared" si="7532"/>
        <v>0</v>
      </c>
      <c r="BA419" s="265"/>
      <c r="BB419" s="263">
        <f t="shared" si="7533"/>
        <v>0</v>
      </c>
      <c r="BC419" s="265"/>
      <c r="BD419" s="263">
        <f t="shared" si="7534"/>
        <v>0</v>
      </c>
      <c r="BE419" s="264"/>
      <c r="BF419" s="263">
        <f t="shared" si="7535"/>
        <v>0</v>
      </c>
      <c r="BG419" s="265"/>
      <c r="BH419" s="263">
        <f t="shared" si="7536"/>
        <v>0</v>
      </c>
      <c r="BI419" s="264"/>
      <c r="BJ419" s="263">
        <f t="shared" si="7537"/>
        <v>0</v>
      </c>
      <c r="BK419" s="267"/>
      <c r="BL419" s="263">
        <f t="shared" si="7538"/>
        <v>0</v>
      </c>
      <c r="BM419" s="267"/>
      <c r="BN419" s="263">
        <f t="shared" si="7539"/>
        <v>0</v>
      </c>
      <c r="BO419" s="267"/>
      <c r="BP419" s="263">
        <f t="shared" si="7540"/>
        <v>0</v>
      </c>
      <c r="BQ419" s="267"/>
      <c r="BR419" s="263">
        <f t="shared" si="7541"/>
        <v>0</v>
      </c>
      <c r="BS419" s="268">
        <v>1</v>
      </c>
      <c r="BT419" s="263">
        <f t="shared" si="7542"/>
        <v>100.49</v>
      </c>
      <c r="BU419" s="268"/>
      <c r="BV419" s="263">
        <f t="shared" si="7543"/>
        <v>0</v>
      </c>
      <c r="BW419" s="268"/>
      <c r="BX419" s="263">
        <f t="shared" si="7544"/>
        <v>0</v>
      </c>
      <c r="BY419" s="268"/>
      <c r="BZ419" s="263">
        <f t="shared" si="7545"/>
        <v>0</v>
      </c>
      <c r="CA419" s="505">
        <f t="shared" si="7120"/>
        <v>1</v>
      </c>
      <c r="CB419" s="504">
        <f t="shared" si="7121"/>
        <v>100.49</v>
      </c>
      <c r="CC419" s="171">
        <f t="shared" si="7189"/>
        <v>0</v>
      </c>
    </row>
    <row r="420" spans="1:81" s="118" customFormat="1" ht="13.2">
      <c r="A420" s="279" t="s">
        <v>1176</v>
      </c>
      <c r="B420" s="280" t="s">
        <v>145</v>
      </c>
      <c r="C420" s="281"/>
      <c r="D420" s="281" t="s">
        <v>999</v>
      </c>
      <c r="E420" s="478" t="s">
        <v>790</v>
      </c>
      <c r="F420" s="476" t="s">
        <v>695</v>
      </c>
      <c r="G420" s="477">
        <v>2</v>
      </c>
      <c r="H420" s="477">
        <v>100.49</v>
      </c>
      <c r="I420" s="477">
        <v>200.98</v>
      </c>
      <c r="J420" s="275">
        <f t="shared" si="7524"/>
        <v>2.5827053702228748E-6</v>
      </c>
      <c r="K420" s="262"/>
      <c r="L420" s="263">
        <f t="shared" si="7525"/>
        <v>0</v>
      </c>
      <c r="M420" s="262"/>
      <c r="N420" s="263">
        <f t="shared" si="7525"/>
        <v>0</v>
      </c>
      <c r="O420" s="262"/>
      <c r="P420" s="263">
        <f t="shared" si="7525"/>
        <v>0</v>
      </c>
      <c r="Q420" s="262"/>
      <c r="R420" s="263">
        <f t="shared" si="7525"/>
        <v>0</v>
      </c>
      <c r="S420" s="262"/>
      <c r="T420" s="263">
        <f t="shared" si="7525"/>
        <v>0</v>
      </c>
      <c r="U420" s="262"/>
      <c r="V420" s="263">
        <f t="shared" si="7525"/>
        <v>0</v>
      </c>
      <c r="W420" s="264"/>
      <c r="X420" s="263">
        <f t="shared" si="7525"/>
        <v>0</v>
      </c>
      <c r="Y420" s="264"/>
      <c r="Z420" s="263">
        <f t="shared" si="7525"/>
        <v>0</v>
      </c>
      <c r="AA420" s="265"/>
      <c r="AB420" s="263">
        <f t="shared" si="7525"/>
        <v>0</v>
      </c>
      <c r="AC420" s="265"/>
      <c r="AD420" s="263">
        <f t="shared" si="7525"/>
        <v>0</v>
      </c>
      <c r="AE420" s="265"/>
      <c r="AF420" s="263">
        <f t="shared" si="7525"/>
        <v>0</v>
      </c>
      <c r="AG420" s="266"/>
      <c r="AH420" s="263">
        <f t="shared" si="7525"/>
        <v>0</v>
      </c>
      <c r="AI420" s="265"/>
      <c r="AJ420" s="263">
        <f t="shared" si="7525"/>
        <v>0</v>
      </c>
      <c r="AK420" s="265"/>
      <c r="AL420" s="263">
        <f t="shared" si="7546"/>
        <v>0</v>
      </c>
      <c r="AM420" s="265"/>
      <c r="AN420" s="263">
        <f t="shared" si="7526"/>
        <v>0</v>
      </c>
      <c r="AO420" s="265"/>
      <c r="AP420" s="263">
        <f t="shared" si="7527"/>
        <v>0</v>
      </c>
      <c r="AQ420" s="265"/>
      <c r="AR420" s="263">
        <f t="shared" si="7528"/>
        <v>0</v>
      </c>
      <c r="AS420" s="265"/>
      <c r="AT420" s="263">
        <f t="shared" si="7529"/>
        <v>0</v>
      </c>
      <c r="AU420" s="265"/>
      <c r="AV420" s="263">
        <f t="shared" si="7530"/>
        <v>0</v>
      </c>
      <c r="AW420" s="265"/>
      <c r="AX420" s="263">
        <f t="shared" si="7531"/>
        <v>0</v>
      </c>
      <c r="AY420" s="265"/>
      <c r="AZ420" s="263">
        <f t="shared" si="7532"/>
        <v>0</v>
      </c>
      <c r="BA420" s="265"/>
      <c r="BB420" s="263">
        <f t="shared" si="7533"/>
        <v>0</v>
      </c>
      <c r="BC420" s="265"/>
      <c r="BD420" s="263">
        <f t="shared" si="7534"/>
        <v>0</v>
      </c>
      <c r="BE420" s="264"/>
      <c r="BF420" s="263">
        <f t="shared" si="7535"/>
        <v>0</v>
      </c>
      <c r="BG420" s="265"/>
      <c r="BH420" s="263">
        <f t="shared" si="7536"/>
        <v>0</v>
      </c>
      <c r="BI420" s="264"/>
      <c r="BJ420" s="263">
        <f t="shared" si="7537"/>
        <v>0</v>
      </c>
      <c r="BK420" s="267"/>
      <c r="BL420" s="263">
        <f t="shared" si="7538"/>
        <v>0</v>
      </c>
      <c r="BM420" s="267"/>
      <c r="BN420" s="263">
        <f t="shared" si="7539"/>
        <v>0</v>
      </c>
      <c r="BO420" s="267"/>
      <c r="BP420" s="263">
        <f t="shared" si="7540"/>
        <v>0</v>
      </c>
      <c r="BQ420" s="267"/>
      <c r="BR420" s="263">
        <f t="shared" si="7541"/>
        <v>0</v>
      </c>
      <c r="BS420" s="268">
        <v>1</v>
      </c>
      <c r="BT420" s="263">
        <f t="shared" si="7542"/>
        <v>200.98</v>
      </c>
      <c r="BU420" s="268"/>
      <c r="BV420" s="263">
        <f t="shared" si="7543"/>
        <v>0</v>
      </c>
      <c r="BW420" s="268"/>
      <c r="BX420" s="263">
        <f t="shared" si="7544"/>
        <v>0</v>
      </c>
      <c r="BY420" s="268"/>
      <c r="BZ420" s="263">
        <f t="shared" si="7545"/>
        <v>0</v>
      </c>
      <c r="CA420" s="505">
        <f t="shared" si="7120"/>
        <v>1</v>
      </c>
      <c r="CB420" s="504">
        <f t="shared" si="7121"/>
        <v>200.98</v>
      </c>
      <c r="CC420" s="171">
        <f t="shared" si="7189"/>
        <v>0</v>
      </c>
    </row>
    <row r="421" spans="1:81" s="118" customFormat="1" ht="26.4">
      <c r="A421" s="279" t="s">
        <v>1177</v>
      </c>
      <c r="B421" s="280" t="s">
        <v>145</v>
      </c>
      <c r="C421" s="281"/>
      <c r="D421" s="281" t="s">
        <v>1001</v>
      </c>
      <c r="E421" s="478" t="s">
        <v>791</v>
      </c>
      <c r="F421" s="476" t="s">
        <v>695</v>
      </c>
      <c r="G421" s="477">
        <v>43</v>
      </c>
      <c r="H421" s="477">
        <v>463.88</v>
      </c>
      <c r="I421" s="477">
        <v>19946.84</v>
      </c>
      <c r="J421" s="275">
        <f t="shared" si="7524"/>
        <v>2.5632804650699796E-4</v>
      </c>
      <c r="K421" s="262"/>
      <c r="L421" s="263">
        <f t="shared" si="7525"/>
        <v>0</v>
      </c>
      <c r="M421" s="262"/>
      <c r="N421" s="263">
        <f t="shared" si="7525"/>
        <v>0</v>
      </c>
      <c r="O421" s="262"/>
      <c r="P421" s="263">
        <f t="shared" si="7525"/>
        <v>0</v>
      </c>
      <c r="Q421" s="262"/>
      <c r="R421" s="263">
        <f t="shared" si="7525"/>
        <v>0</v>
      </c>
      <c r="S421" s="262"/>
      <c r="T421" s="263">
        <f t="shared" si="7525"/>
        <v>0</v>
      </c>
      <c r="U421" s="262"/>
      <c r="V421" s="263">
        <f t="shared" si="7525"/>
        <v>0</v>
      </c>
      <c r="W421" s="264"/>
      <c r="X421" s="263">
        <f t="shared" si="7525"/>
        <v>0</v>
      </c>
      <c r="Y421" s="264"/>
      <c r="Z421" s="263">
        <f t="shared" si="7525"/>
        <v>0</v>
      </c>
      <c r="AA421" s="265"/>
      <c r="AB421" s="263">
        <f t="shared" si="7525"/>
        <v>0</v>
      </c>
      <c r="AC421" s="265"/>
      <c r="AD421" s="263">
        <f t="shared" si="7525"/>
        <v>0</v>
      </c>
      <c r="AE421" s="265"/>
      <c r="AF421" s="263">
        <f t="shared" si="7525"/>
        <v>0</v>
      </c>
      <c r="AG421" s="266"/>
      <c r="AH421" s="263">
        <f t="shared" si="7525"/>
        <v>0</v>
      </c>
      <c r="AI421" s="265"/>
      <c r="AJ421" s="263">
        <f t="shared" si="7525"/>
        <v>0</v>
      </c>
      <c r="AK421" s="265"/>
      <c r="AL421" s="263">
        <f t="shared" si="7546"/>
        <v>0</v>
      </c>
      <c r="AM421" s="265"/>
      <c r="AN421" s="263">
        <f t="shared" si="7526"/>
        <v>0</v>
      </c>
      <c r="AO421" s="265"/>
      <c r="AP421" s="263">
        <f t="shared" si="7527"/>
        <v>0</v>
      </c>
      <c r="AQ421" s="265"/>
      <c r="AR421" s="263">
        <f t="shared" si="7528"/>
        <v>0</v>
      </c>
      <c r="AS421" s="265"/>
      <c r="AT421" s="263">
        <f t="shared" si="7529"/>
        <v>0</v>
      </c>
      <c r="AU421" s="265"/>
      <c r="AV421" s="263">
        <f t="shared" si="7530"/>
        <v>0</v>
      </c>
      <c r="AW421" s="265"/>
      <c r="AX421" s="263">
        <f t="shared" si="7531"/>
        <v>0</v>
      </c>
      <c r="AY421" s="265"/>
      <c r="AZ421" s="263">
        <f t="shared" si="7532"/>
        <v>0</v>
      </c>
      <c r="BA421" s="265"/>
      <c r="BB421" s="263">
        <f t="shared" si="7533"/>
        <v>0</v>
      </c>
      <c r="BC421" s="265"/>
      <c r="BD421" s="263">
        <f t="shared" si="7534"/>
        <v>0</v>
      </c>
      <c r="BE421" s="264"/>
      <c r="BF421" s="263">
        <f t="shared" si="7535"/>
        <v>0</v>
      </c>
      <c r="BG421" s="265"/>
      <c r="BH421" s="263">
        <f t="shared" si="7536"/>
        <v>0</v>
      </c>
      <c r="BI421" s="264"/>
      <c r="BJ421" s="263">
        <f t="shared" si="7537"/>
        <v>0</v>
      </c>
      <c r="BK421" s="267"/>
      <c r="BL421" s="263">
        <f t="shared" si="7538"/>
        <v>0</v>
      </c>
      <c r="BM421" s="267"/>
      <c r="BN421" s="263">
        <f t="shared" si="7539"/>
        <v>0</v>
      </c>
      <c r="BO421" s="267"/>
      <c r="BP421" s="263">
        <f t="shared" si="7540"/>
        <v>0</v>
      </c>
      <c r="BQ421" s="267"/>
      <c r="BR421" s="263">
        <f t="shared" si="7541"/>
        <v>0</v>
      </c>
      <c r="BS421" s="391">
        <v>1</v>
      </c>
      <c r="BT421" s="263">
        <f t="shared" si="7542"/>
        <v>19946.84</v>
      </c>
      <c r="BU421" s="268"/>
      <c r="BV421" s="263">
        <f t="shared" si="7543"/>
        <v>0</v>
      </c>
      <c r="BW421" s="268"/>
      <c r="BX421" s="263">
        <f t="shared" si="7544"/>
        <v>0</v>
      </c>
      <c r="BY421" s="268"/>
      <c r="BZ421" s="263">
        <f t="shared" si="7545"/>
        <v>0</v>
      </c>
      <c r="CA421" s="505">
        <f t="shared" si="7120"/>
        <v>1</v>
      </c>
      <c r="CB421" s="504">
        <f t="shared" si="7121"/>
        <v>19946.84</v>
      </c>
      <c r="CC421" s="171">
        <f t="shared" si="7189"/>
        <v>0</v>
      </c>
    </row>
    <row r="422" spans="1:81" s="118" customFormat="1" ht="26.4">
      <c r="A422" s="279" t="s">
        <v>1178</v>
      </c>
      <c r="B422" s="280" t="s">
        <v>145</v>
      </c>
      <c r="C422" s="281"/>
      <c r="D422" s="281" t="s">
        <v>1001</v>
      </c>
      <c r="E422" s="478" t="s">
        <v>792</v>
      </c>
      <c r="F422" s="476" t="s">
        <v>695</v>
      </c>
      <c r="G422" s="477">
        <v>8</v>
      </c>
      <c r="H422" s="477">
        <v>463.88</v>
      </c>
      <c r="I422" s="477">
        <v>3711.04</v>
      </c>
      <c r="J422" s="275">
        <f t="shared" si="7524"/>
        <v>4.7688938885022877E-5</v>
      </c>
      <c r="K422" s="262"/>
      <c r="L422" s="263">
        <f t="shared" si="7525"/>
        <v>0</v>
      </c>
      <c r="M422" s="262"/>
      <c r="N422" s="263">
        <f t="shared" si="7525"/>
        <v>0</v>
      </c>
      <c r="O422" s="262"/>
      <c r="P422" s="263">
        <f t="shared" si="7525"/>
        <v>0</v>
      </c>
      <c r="Q422" s="262"/>
      <c r="R422" s="263">
        <f t="shared" si="7525"/>
        <v>0</v>
      </c>
      <c r="S422" s="262"/>
      <c r="T422" s="263">
        <f t="shared" si="7525"/>
        <v>0</v>
      </c>
      <c r="U422" s="262"/>
      <c r="V422" s="263">
        <f t="shared" si="7525"/>
        <v>0</v>
      </c>
      <c r="W422" s="264"/>
      <c r="X422" s="263">
        <f t="shared" si="7525"/>
        <v>0</v>
      </c>
      <c r="Y422" s="264"/>
      <c r="Z422" s="263">
        <f t="shared" si="7525"/>
        <v>0</v>
      </c>
      <c r="AA422" s="265"/>
      <c r="AB422" s="263">
        <f t="shared" si="7525"/>
        <v>0</v>
      </c>
      <c r="AC422" s="265"/>
      <c r="AD422" s="263">
        <f t="shared" si="7525"/>
        <v>0</v>
      </c>
      <c r="AE422" s="265"/>
      <c r="AF422" s="263">
        <f t="shared" si="7525"/>
        <v>0</v>
      </c>
      <c r="AG422" s="266"/>
      <c r="AH422" s="263">
        <f t="shared" si="7525"/>
        <v>0</v>
      </c>
      <c r="AI422" s="265"/>
      <c r="AJ422" s="263">
        <f t="shared" si="7525"/>
        <v>0</v>
      </c>
      <c r="AK422" s="265"/>
      <c r="AL422" s="263">
        <f t="shared" si="7546"/>
        <v>0</v>
      </c>
      <c r="AM422" s="265"/>
      <c r="AN422" s="263">
        <f t="shared" si="7526"/>
        <v>0</v>
      </c>
      <c r="AO422" s="265"/>
      <c r="AP422" s="263">
        <f t="shared" si="7527"/>
        <v>0</v>
      </c>
      <c r="AQ422" s="265"/>
      <c r="AR422" s="263">
        <f t="shared" si="7528"/>
        <v>0</v>
      </c>
      <c r="AS422" s="265"/>
      <c r="AT422" s="263">
        <f t="shared" si="7529"/>
        <v>0</v>
      </c>
      <c r="AU422" s="265"/>
      <c r="AV422" s="263">
        <f t="shared" si="7530"/>
        <v>0</v>
      </c>
      <c r="AW422" s="265"/>
      <c r="AX422" s="263">
        <f t="shared" si="7531"/>
        <v>0</v>
      </c>
      <c r="AY422" s="265"/>
      <c r="AZ422" s="263">
        <f t="shared" si="7532"/>
        <v>0</v>
      </c>
      <c r="BA422" s="265"/>
      <c r="BB422" s="263">
        <f t="shared" si="7533"/>
        <v>0</v>
      </c>
      <c r="BC422" s="265"/>
      <c r="BD422" s="263">
        <f t="shared" si="7534"/>
        <v>0</v>
      </c>
      <c r="BE422" s="264"/>
      <c r="BF422" s="263">
        <f t="shared" si="7535"/>
        <v>0</v>
      </c>
      <c r="BG422" s="265"/>
      <c r="BH422" s="263">
        <f t="shared" si="7536"/>
        <v>0</v>
      </c>
      <c r="BI422" s="264"/>
      <c r="BJ422" s="263">
        <f t="shared" si="7537"/>
        <v>0</v>
      </c>
      <c r="BK422" s="267"/>
      <c r="BL422" s="263">
        <f t="shared" si="7538"/>
        <v>0</v>
      </c>
      <c r="BM422" s="267"/>
      <c r="BN422" s="263">
        <f t="shared" si="7539"/>
        <v>0</v>
      </c>
      <c r="BO422" s="267"/>
      <c r="BP422" s="263">
        <f t="shared" si="7540"/>
        <v>0</v>
      </c>
      <c r="BQ422" s="267"/>
      <c r="BR422" s="263">
        <f t="shared" si="7541"/>
        <v>0</v>
      </c>
      <c r="BS422" s="391">
        <v>1</v>
      </c>
      <c r="BT422" s="263">
        <f t="shared" si="7542"/>
        <v>3711.04</v>
      </c>
      <c r="BU422" s="268"/>
      <c r="BV422" s="263">
        <f t="shared" si="7543"/>
        <v>0</v>
      </c>
      <c r="BW422" s="268"/>
      <c r="BX422" s="263">
        <f t="shared" si="7544"/>
        <v>0</v>
      </c>
      <c r="BY422" s="268"/>
      <c r="BZ422" s="263">
        <f t="shared" si="7545"/>
        <v>0</v>
      </c>
      <c r="CA422" s="505">
        <f t="shared" si="7120"/>
        <v>1</v>
      </c>
      <c r="CB422" s="504">
        <f t="shared" si="7121"/>
        <v>3711.04</v>
      </c>
      <c r="CC422" s="171">
        <f t="shared" si="7189"/>
        <v>0</v>
      </c>
    </row>
    <row r="423" spans="1:81" s="118" customFormat="1" ht="52.8">
      <c r="A423" s="279" t="s">
        <v>1179</v>
      </c>
      <c r="B423" s="280" t="s">
        <v>990</v>
      </c>
      <c r="C423" s="281"/>
      <c r="D423" s="281" t="s">
        <v>988</v>
      </c>
      <c r="E423" s="478" t="s">
        <v>793</v>
      </c>
      <c r="F423" s="476" t="s">
        <v>695</v>
      </c>
      <c r="G423" s="477">
        <v>1</v>
      </c>
      <c r="H423" s="477">
        <v>22000</v>
      </c>
      <c r="I423" s="477">
        <v>22000</v>
      </c>
      <c r="J423" s="275">
        <f t="shared" si="7524"/>
        <v>2.8271230045229999E-4</v>
      </c>
      <c r="K423" s="262"/>
      <c r="L423" s="263">
        <f t="shared" si="7525"/>
        <v>0</v>
      </c>
      <c r="M423" s="262"/>
      <c r="N423" s="263">
        <f t="shared" si="7525"/>
        <v>0</v>
      </c>
      <c r="O423" s="262"/>
      <c r="P423" s="263">
        <f t="shared" si="7525"/>
        <v>0</v>
      </c>
      <c r="Q423" s="262"/>
      <c r="R423" s="263">
        <f t="shared" si="7525"/>
        <v>0</v>
      </c>
      <c r="S423" s="262"/>
      <c r="T423" s="263">
        <f t="shared" si="7525"/>
        <v>0</v>
      </c>
      <c r="U423" s="262"/>
      <c r="V423" s="263">
        <f t="shared" si="7525"/>
        <v>0</v>
      </c>
      <c r="W423" s="264"/>
      <c r="X423" s="263">
        <f t="shared" si="7525"/>
        <v>0</v>
      </c>
      <c r="Y423" s="264"/>
      <c r="Z423" s="263">
        <f t="shared" si="7525"/>
        <v>0</v>
      </c>
      <c r="AA423" s="265"/>
      <c r="AB423" s="263">
        <f t="shared" si="7525"/>
        <v>0</v>
      </c>
      <c r="AC423" s="265"/>
      <c r="AD423" s="263">
        <f t="shared" si="7525"/>
        <v>0</v>
      </c>
      <c r="AE423" s="265"/>
      <c r="AF423" s="263">
        <f t="shared" si="7525"/>
        <v>0</v>
      </c>
      <c r="AG423" s="266"/>
      <c r="AH423" s="263">
        <f t="shared" si="7525"/>
        <v>0</v>
      </c>
      <c r="AI423" s="265"/>
      <c r="AJ423" s="263">
        <f t="shared" si="7525"/>
        <v>0</v>
      </c>
      <c r="AK423" s="265"/>
      <c r="AL423" s="263">
        <f t="shared" si="7546"/>
        <v>0</v>
      </c>
      <c r="AM423" s="265"/>
      <c r="AN423" s="263">
        <f t="shared" si="7526"/>
        <v>0</v>
      </c>
      <c r="AO423" s="265"/>
      <c r="AP423" s="263">
        <f t="shared" si="7527"/>
        <v>0</v>
      </c>
      <c r="AQ423" s="265"/>
      <c r="AR423" s="263">
        <f t="shared" si="7528"/>
        <v>0</v>
      </c>
      <c r="AS423" s="265"/>
      <c r="AT423" s="263">
        <f t="shared" si="7529"/>
        <v>0</v>
      </c>
      <c r="AU423" s="265"/>
      <c r="AV423" s="263">
        <f t="shared" si="7530"/>
        <v>0</v>
      </c>
      <c r="AW423" s="265"/>
      <c r="AX423" s="263">
        <f t="shared" si="7531"/>
        <v>0</v>
      </c>
      <c r="AY423" s="265"/>
      <c r="AZ423" s="263">
        <f t="shared" si="7532"/>
        <v>0</v>
      </c>
      <c r="BA423" s="265"/>
      <c r="BB423" s="263">
        <f t="shared" si="7533"/>
        <v>0</v>
      </c>
      <c r="BC423" s="265"/>
      <c r="BD423" s="263">
        <f t="shared" si="7534"/>
        <v>0</v>
      </c>
      <c r="BE423" s="264"/>
      <c r="BF423" s="263">
        <f t="shared" si="7535"/>
        <v>0</v>
      </c>
      <c r="BG423" s="265"/>
      <c r="BH423" s="263">
        <f t="shared" si="7536"/>
        <v>0</v>
      </c>
      <c r="BI423" s="264"/>
      <c r="BJ423" s="263">
        <f t="shared" si="7537"/>
        <v>0</v>
      </c>
      <c r="BK423" s="267"/>
      <c r="BL423" s="263">
        <f t="shared" si="7538"/>
        <v>0</v>
      </c>
      <c r="BM423" s="267"/>
      <c r="BN423" s="263">
        <f t="shared" si="7539"/>
        <v>0</v>
      </c>
      <c r="BO423" s="267"/>
      <c r="BP423" s="263">
        <f t="shared" si="7540"/>
        <v>0</v>
      </c>
      <c r="BQ423" s="267"/>
      <c r="BR423" s="263">
        <f t="shared" si="7541"/>
        <v>0</v>
      </c>
      <c r="BS423" s="391">
        <v>1</v>
      </c>
      <c r="BT423" s="263">
        <f t="shared" si="7542"/>
        <v>22000</v>
      </c>
      <c r="BU423" s="268"/>
      <c r="BV423" s="263">
        <f t="shared" si="7543"/>
        <v>0</v>
      </c>
      <c r="BW423" s="268"/>
      <c r="BX423" s="263">
        <f t="shared" si="7544"/>
        <v>0</v>
      </c>
      <c r="BY423" s="268"/>
      <c r="BZ423" s="263">
        <f t="shared" si="7545"/>
        <v>0</v>
      </c>
      <c r="CA423" s="505">
        <f t="shared" si="7120"/>
        <v>1</v>
      </c>
      <c r="CB423" s="504">
        <f t="shared" si="7121"/>
        <v>22000</v>
      </c>
      <c r="CC423" s="171">
        <f t="shared" si="7189"/>
        <v>0</v>
      </c>
    </row>
    <row r="424" spans="1:81" s="187" customFormat="1" ht="16.2" customHeight="1" thickBot="1">
      <c r="A424" s="479"/>
      <c r="B424" s="480"/>
      <c r="C424" s="481"/>
      <c r="D424" s="481"/>
      <c r="E424" s="479" t="s">
        <v>794</v>
      </c>
      <c r="F424" s="481"/>
      <c r="G424" s="481"/>
      <c r="H424" s="482"/>
      <c r="I424" s="299">
        <f>SUBTOTAL(109,I405:I423)</f>
        <v>162716.87</v>
      </c>
      <c r="J424" s="320"/>
      <c r="K424" s="301">
        <f>+L424/$I424</f>
        <v>0</v>
      </c>
      <c r="L424" s="299">
        <f>SUBTOTAL(109,L410:L423)</f>
        <v>0</v>
      </c>
      <c r="M424" s="301">
        <f t="shared" ref="M424" si="7547">+N424/$I424</f>
        <v>0</v>
      </c>
      <c r="N424" s="299">
        <f t="shared" ref="N424" si="7548">SUBTOTAL(109,N410:N423)</f>
        <v>0</v>
      </c>
      <c r="O424" s="301">
        <f t="shared" ref="O424" si="7549">+P424/$I424</f>
        <v>0</v>
      </c>
      <c r="P424" s="299">
        <f t="shared" ref="P424" si="7550">SUBTOTAL(109,P410:P423)</f>
        <v>0</v>
      </c>
      <c r="Q424" s="301">
        <f>+R424/$I424</f>
        <v>0</v>
      </c>
      <c r="R424" s="299">
        <f>SUBTOTAL(109,R410:R423)</f>
        <v>0</v>
      </c>
      <c r="S424" s="301">
        <f>+T424/$I424</f>
        <v>0</v>
      </c>
      <c r="T424" s="299">
        <f>SUBTOTAL(109,T410:T423)</f>
        <v>0</v>
      </c>
      <c r="U424" s="301">
        <f>+V424/$I424</f>
        <v>0</v>
      </c>
      <c r="V424" s="299">
        <f>SUBTOTAL(109,V410:V423)</f>
        <v>0</v>
      </c>
      <c r="W424" s="301">
        <f>+X424/$I424</f>
        <v>0</v>
      </c>
      <c r="X424" s="299">
        <f>SUBTOTAL(109,X410:X423)</f>
        <v>0</v>
      </c>
      <c r="Y424" s="301">
        <f t="shared" ref="Y424" si="7551">+Z424/$I424</f>
        <v>0</v>
      </c>
      <c r="Z424" s="299">
        <f t="shared" ref="Z424" si="7552">SUBTOTAL(109,Z410:Z423)</f>
        <v>0</v>
      </c>
      <c r="AA424" s="301">
        <f t="shared" ref="AA424" si="7553">+AB424/$I424</f>
        <v>0</v>
      </c>
      <c r="AB424" s="299">
        <f t="shared" ref="AB424" si="7554">SUBTOTAL(109,AB410:AB423)</f>
        <v>0</v>
      </c>
      <c r="AC424" s="301">
        <f t="shared" ref="AC424" si="7555">+AD424/$I424</f>
        <v>0</v>
      </c>
      <c r="AD424" s="299">
        <f t="shared" ref="AD424" si="7556">SUBTOTAL(109,AD410:AD423)</f>
        <v>0</v>
      </c>
      <c r="AE424" s="301">
        <f t="shared" ref="AE424" si="7557">+AF424/$I424</f>
        <v>0</v>
      </c>
      <c r="AF424" s="299">
        <f t="shared" ref="AF424" si="7558">SUBTOTAL(109,AF410:AF423)</f>
        <v>0</v>
      </c>
      <c r="AG424" s="301">
        <f t="shared" ref="AG424" si="7559">+AH424/$I424</f>
        <v>0</v>
      </c>
      <c r="AH424" s="299">
        <f t="shared" ref="AH424" si="7560">SUBTOTAL(109,AH410:AH423)</f>
        <v>0</v>
      </c>
      <c r="AI424" s="301">
        <f t="shared" ref="AI424" si="7561">+AJ424/$I424</f>
        <v>0</v>
      </c>
      <c r="AJ424" s="299">
        <f t="shared" ref="AJ424" si="7562">SUBTOTAL(109,AJ410:AJ423)</f>
        <v>0</v>
      </c>
      <c r="AK424" s="301">
        <f t="shared" ref="AK424" si="7563">+AL424/$I424</f>
        <v>0</v>
      </c>
      <c r="AL424" s="299">
        <f t="shared" ref="AL424" si="7564">SUBTOTAL(109,AL410:AL423)</f>
        <v>0</v>
      </c>
      <c r="AM424" s="301">
        <f t="shared" ref="AM424" si="7565">+AN424/$I424</f>
        <v>0</v>
      </c>
      <c r="AN424" s="299">
        <f t="shared" ref="AN424" si="7566">SUBTOTAL(109,AN410:AN423)</f>
        <v>0</v>
      </c>
      <c r="AO424" s="301">
        <f t="shared" ref="AO424" si="7567">+AP424/$I424</f>
        <v>0</v>
      </c>
      <c r="AP424" s="299">
        <f t="shared" ref="AP424" si="7568">SUBTOTAL(109,AP410:AP423)</f>
        <v>0</v>
      </c>
      <c r="AQ424" s="301">
        <f t="shared" ref="AQ424" si="7569">+AR424/$I424</f>
        <v>0</v>
      </c>
      <c r="AR424" s="234">
        <f>SUBTOTAL(109,AR405:AR423)</f>
        <v>0</v>
      </c>
      <c r="AS424" s="301">
        <f t="shared" ref="AS424" si="7570">+AT424/$I424</f>
        <v>0</v>
      </c>
      <c r="AT424" s="234">
        <f>SUBTOTAL(109,AT405:AT423)</f>
        <v>0</v>
      </c>
      <c r="AU424" s="301">
        <f t="shared" ref="AU424" si="7571">+AV424/$I424</f>
        <v>0</v>
      </c>
      <c r="AV424" s="234">
        <f>SUBTOTAL(109,AV405:AV423)</f>
        <v>0</v>
      </c>
      <c r="AW424" s="301">
        <f t="shared" ref="AW424" si="7572">+AX424/$I424</f>
        <v>0</v>
      </c>
      <c r="AX424" s="234">
        <f>SUBTOTAL(109,AX405:AX423)</f>
        <v>0</v>
      </c>
      <c r="AY424" s="301">
        <f t="shared" ref="AY424" si="7573">+AZ424/$I424</f>
        <v>0</v>
      </c>
      <c r="AZ424" s="234">
        <f>SUBTOTAL(109,AZ405:AZ423)</f>
        <v>0</v>
      </c>
      <c r="BA424" s="301">
        <f t="shared" ref="BA424" si="7574">+BB424/$I424</f>
        <v>0</v>
      </c>
      <c r="BB424" s="234">
        <f>SUBTOTAL(109,BB405:BB423)</f>
        <v>0</v>
      </c>
      <c r="BC424" s="301">
        <f t="shared" ref="BC424" si="7575">+BD424/$I424</f>
        <v>0</v>
      </c>
      <c r="BD424" s="234">
        <f>SUBTOTAL(109,BD405:BD423)</f>
        <v>0</v>
      </c>
      <c r="BE424" s="301">
        <f t="shared" ref="BE424" si="7576">+BF424/$I424</f>
        <v>0</v>
      </c>
      <c r="BF424" s="234">
        <f>SUBTOTAL(109,BF405:BF423)</f>
        <v>0</v>
      </c>
      <c r="BG424" s="301">
        <f t="shared" ref="BG424" si="7577">+BH424/$I424</f>
        <v>0</v>
      </c>
      <c r="BH424" s="234">
        <f>SUBTOTAL(109,BH405:BH423)</f>
        <v>0</v>
      </c>
      <c r="BI424" s="301">
        <f t="shared" ref="BI424" si="7578">+BJ424/$I424</f>
        <v>0</v>
      </c>
      <c r="BJ424" s="234">
        <f>SUBTOTAL(109,BJ405:BJ423)</f>
        <v>0</v>
      </c>
      <c r="BK424" s="301">
        <f t="shared" ref="BK424" si="7579">+BL424/$I424</f>
        <v>0</v>
      </c>
      <c r="BL424" s="234">
        <f>SUBTOTAL(109,BL405:BL423)</f>
        <v>0</v>
      </c>
      <c r="BM424" s="301">
        <f t="shared" ref="BM424" si="7580">+BN424/$I424</f>
        <v>0</v>
      </c>
      <c r="BN424" s="234">
        <f>SUBTOTAL(109,BN405:BN423)</f>
        <v>0</v>
      </c>
      <c r="BO424" s="301">
        <f t="shared" ref="BO424" si="7581">+BP424/$I424</f>
        <v>0</v>
      </c>
      <c r="BP424" s="234">
        <f>SUBTOTAL(109,BP405:BP423)</f>
        <v>0</v>
      </c>
      <c r="BQ424" s="301">
        <f t="shared" ref="BQ424" si="7582">+BR424/$I424</f>
        <v>0</v>
      </c>
      <c r="BR424" s="234">
        <f>SUBTOTAL(109,BR405:BR423)</f>
        <v>0</v>
      </c>
      <c r="BS424" s="301">
        <f t="shared" ref="BS424" si="7583">+BT424/$I424</f>
        <v>0.58209618953461928</v>
      </c>
      <c r="BT424" s="234">
        <f>SUBTOTAL(109,BT405:BT423)</f>
        <v>94716.87</v>
      </c>
      <c r="BU424" s="301">
        <f t="shared" ref="BU424" si="7584">+BV424/$I424</f>
        <v>0</v>
      </c>
      <c r="BV424" s="234">
        <f>SUBTOTAL(109,BV405:BV423)</f>
        <v>0</v>
      </c>
      <c r="BW424" s="301">
        <f t="shared" ref="BW424" si="7585">+BX424/$I424</f>
        <v>0</v>
      </c>
      <c r="BX424" s="234">
        <f>SUBTOTAL(109,BX405:BX423)</f>
        <v>0</v>
      </c>
      <c r="BY424" s="301">
        <f t="shared" ref="BY424" si="7586">+BZ424/$I424</f>
        <v>0</v>
      </c>
      <c r="BZ424" s="234">
        <f>SUBTOTAL(109,BZ405:BZ423)</f>
        <v>0</v>
      </c>
      <c r="CA424" s="235">
        <f>+CB424/I424</f>
        <v>1</v>
      </c>
      <c r="CB424" s="234">
        <f>SUBTOTAL(109,CB405:CB423)</f>
        <v>162716.87</v>
      </c>
      <c r="CC424" s="188">
        <f t="shared" si="7189"/>
        <v>0</v>
      </c>
    </row>
    <row r="425" spans="1:81" s="118" customFormat="1" ht="13.2">
      <c r="A425" s="449" t="s">
        <v>60</v>
      </c>
      <c r="B425" s="609" t="s">
        <v>801</v>
      </c>
      <c r="C425" s="610"/>
      <c r="D425" s="610"/>
      <c r="E425" s="611"/>
      <c r="F425" s="449"/>
      <c r="G425" s="474"/>
      <c r="H425" s="474"/>
      <c r="I425" s="474"/>
      <c r="J425" s="414"/>
      <c r="K425" s="262"/>
      <c r="L425" s="263"/>
      <c r="M425" s="262"/>
      <c r="N425" s="263"/>
      <c r="O425" s="262"/>
      <c r="P425" s="263"/>
      <c r="Q425" s="262"/>
      <c r="R425" s="263"/>
      <c r="S425" s="262"/>
      <c r="T425" s="263"/>
      <c r="U425" s="262"/>
      <c r="V425" s="263"/>
      <c r="W425" s="264"/>
      <c r="X425" s="263"/>
      <c r="Y425" s="264"/>
      <c r="Z425" s="263"/>
      <c r="AA425" s="265"/>
      <c r="AB425" s="263"/>
      <c r="AC425" s="265"/>
      <c r="AD425" s="263"/>
      <c r="AE425" s="265"/>
      <c r="AF425" s="263"/>
      <c r="AG425" s="266"/>
      <c r="AH425" s="263"/>
      <c r="AI425" s="265"/>
      <c r="AJ425" s="263"/>
      <c r="AK425" s="265"/>
      <c r="AL425" s="263"/>
      <c r="AM425" s="265"/>
      <c r="AN425" s="263"/>
      <c r="AO425" s="265"/>
      <c r="AP425" s="263"/>
      <c r="AQ425" s="265"/>
      <c r="AR425" s="263"/>
      <c r="AS425" s="265"/>
      <c r="AT425" s="263"/>
      <c r="AU425" s="265"/>
      <c r="AV425" s="263"/>
      <c r="AW425" s="265"/>
      <c r="AX425" s="263"/>
      <c r="AY425" s="265"/>
      <c r="AZ425" s="263"/>
      <c r="BA425" s="265"/>
      <c r="BB425" s="263"/>
      <c r="BC425" s="265"/>
      <c r="BD425" s="263"/>
      <c r="BE425" s="264"/>
      <c r="BF425" s="263"/>
      <c r="BG425" s="265"/>
      <c r="BH425" s="263"/>
      <c r="BI425" s="264"/>
      <c r="BJ425" s="263"/>
      <c r="BK425" s="267"/>
      <c r="BL425" s="263"/>
      <c r="BM425" s="267"/>
      <c r="BN425" s="263"/>
      <c r="BO425" s="267"/>
      <c r="BP425" s="263"/>
      <c r="BQ425" s="267"/>
      <c r="BR425" s="263"/>
      <c r="BS425" s="267"/>
      <c r="BT425" s="263"/>
      <c r="BU425" s="268"/>
      <c r="BV425" s="263"/>
      <c r="BW425" s="268"/>
      <c r="BX425" s="263"/>
      <c r="BY425" s="268"/>
      <c r="BZ425" s="263"/>
      <c r="CA425" s="505">
        <f t="shared" si="7120"/>
        <v>0</v>
      </c>
      <c r="CB425" s="504">
        <f t="shared" si="7121"/>
        <v>0</v>
      </c>
      <c r="CC425" s="171">
        <f t="shared" si="7189"/>
        <v>0</v>
      </c>
    </row>
    <row r="426" spans="1:81" s="118" customFormat="1" ht="92.4">
      <c r="A426" s="279" t="s">
        <v>1180</v>
      </c>
      <c r="B426" s="280" t="s">
        <v>145</v>
      </c>
      <c r="C426" s="281"/>
      <c r="D426" s="281" t="s">
        <v>1003</v>
      </c>
      <c r="E426" s="478" t="s">
        <v>795</v>
      </c>
      <c r="F426" s="476" t="s">
        <v>695</v>
      </c>
      <c r="G426" s="483">
        <v>3</v>
      </c>
      <c r="H426" s="484">
        <v>3161.73</v>
      </c>
      <c r="I426" s="284">
        <v>9485.19</v>
      </c>
      <c r="J426" s="275">
        <f t="shared" ref="J426:J436" si="7587">+I426/$I$467</f>
        <v>1.2188999477850688E-4</v>
      </c>
      <c r="K426" s="262"/>
      <c r="L426" s="263">
        <f t="shared" ref="L426:BF436" si="7588">ROUND(K426*$I426,2)</f>
        <v>0</v>
      </c>
      <c r="M426" s="262"/>
      <c r="N426" s="263">
        <f t="shared" si="7588"/>
        <v>0</v>
      </c>
      <c r="O426" s="262"/>
      <c r="P426" s="263">
        <f t="shared" si="7588"/>
        <v>0</v>
      </c>
      <c r="Q426" s="262"/>
      <c r="R426" s="263">
        <f t="shared" si="7588"/>
        <v>0</v>
      </c>
      <c r="S426" s="262"/>
      <c r="T426" s="263">
        <f t="shared" si="7588"/>
        <v>0</v>
      </c>
      <c r="U426" s="262"/>
      <c r="V426" s="263">
        <f t="shared" si="7588"/>
        <v>0</v>
      </c>
      <c r="W426" s="264"/>
      <c r="X426" s="263">
        <f t="shared" si="7588"/>
        <v>0</v>
      </c>
      <c r="Y426" s="264"/>
      <c r="Z426" s="263">
        <f t="shared" si="7588"/>
        <v>0</v>
      </c>
      <c r="AA426" s="265"/>
      <c r="AB426" s="263">
        <f t="shared" si="7588"/>
        <v>0</v>
      </c>
      <c r="AC426" s="265"/>
      <c r="AD426" s="263">
        <f t="shared" si="7588"/>
        <v>0</v>
      </c>
      <c r="AE426" s="265"/>
      <c r="AF426" s="263">
        <f t="shared" si="7588"/>
        <v>0</v>
      </c>
      <c r="AG426" s="266"/>
      <c r="AH426" s="263">
        <f t="shared" si="7588"/>
        <v>0</v>
      </c>
      <c r="AI426" s="265"/>
      <c r="AJ426" s="263">
        <f t="shared" si="7588"/>
        <v>0</v>
      </c>
      <c r="AK426" s="265"/>
      <c r="AL426" s="263">
        <f t="shared" si="7588"/>
        <v>0</v>
      </c>
      <c r="AM426" s="265"/>
      <c r="AN426" s="263">
        <f t="shared" si="7588"/>
        <v>0</v>
      </c>
      <c r="AO426" s="265"/>
      <c r="AP426" s="263">
        <f t="shared" si="7588"/>
        <v>0</v>
      </c>
      <c r="AQ426" s="265"/>
      <c r="AR426" s="263">
        <f t="shared" si="7588"/>
        <v>0</v>
      </c>
      <c r="AS426" s="265"/>
      <c r="AT426" s="263">
        <f t="shared" si="7588"/>
        <v>0</v>
      </c>
      <c r="AU426" s="265"/>
      <c r="AV426" s="263">
        <f t="shared" si="7588"/>
        <v>0</v>
      </c>
      <c r="AW426" s="265"/>
      <c r="AX426" s="263">
        <f t="shared" si="7588"/>
        <v>0</v>
      </c>
      <c r="AY426" s="265"/>
      <c r="AZ426" s="263">
        <f t="shared" si="7588"/>
        <v>0</v>
      </c>
      <c r="BA426" s="265"/>
      <c r="BB426" s="263">
        <f t="shared" si="7588"/>
        <v>0</v>
      </c>
      <c r="BC426" s="265"/>
      <c r="BD426" s="263">
        <f t="shared" si="7588"/>
        <v>0</v>
      </c>
      <c r="BE426" s="264"/>
      <c r="BF426" s="263">
        <f t="shared" si="7588"/>
        <v>0</v>
      </c>
      <c r="BG426" s="265"/>
      <c r="BH426" s="263">
        <f t="shared" ref="BH426:BH436" si="7589">ROUND(BG426*$I426,2)</f>
        <v>0</v>
      </c>
      <c r="BI426" s="264">
        <v>1</v>
      </c>
      <c r="BJ426" s="263">
        <f t="shared" ref="BJ426:BJ436" si="7590">ROUND(BI426*$I426,2)</f>
        <v>9485.19</v>
      </c>
      <c r="BK426" s="267"/>
      <c r="BL426" s="263">
        <f t="shared" ref="BL426:BL436" si="7591">ROUND(BK426*$I426,2)</f>
        <v>0</v>
      </c>
      <c r="BM426" s="267"/>
      <c r="BN426" s="263">
        <f t="shared" ref="BN426:BN436" si="7592">ROUND(BM426*$I426,2)</f>
        <v>0</v>
      </c>
      <c r="BO426" s="267"/>
      <c r="BP426" s="263">
        <f t="shared" ref="BP426:BP436" si="7593">ROUND(BO426*$I426,2)</f>
        <v>0</v>
      </c>
      <c r="BQ426" s="267"/>
      <c r="BR426" s="263">
        <f t="shared" ref="BR426:BR436" si="7594">ROUND(BQ426*$I426,2)</f>
        <v>0</v>
      </c>
      <c r="BS426" s="267"/>
      <c r="BT426" s="263">
        <f t="shared" ref="BT426:BT436" si="7595">ROUND(BS426*$I426,2)</f>
        <v>0</v>
      </c>
      <c r="BU426" s="268"/>
      <c r="BV426" s="263">
        <f t="shared" ref="BV426:BV436" si="7596">ROUND(BU426*$I426,2)</f>
        <v>0</v>
      </c>
      <c r="BW426" s="268"/>
      <c r="BX426" s="263">
        <f t="shared" ref="BX426:BX436" si="7597">ROUND(BW426*$I426,2)</f>
        <v>0</v>
      </c>
      <c r="BY426" s="268"/>
      <c r="BZ426" s="263">
        <f t="shared" ref="BZ426:BZ436" si="7598">ROUND(BY426*$I426,2)</f>
        <v>0</v>
      </c>
      <c r="CA426" s="505">
        <f t="shared" si="7120"/>
        <v>1</v>
      </c>
      <c r="CB426" s="504">
        <f t="shared" si="7121"/>
        <v>9485.19</v>
      </c>
      <c r="CC426" s="171">
        <f t="shared" si="7189"/>
        <v>0</v>
      </c>
    </row>
    <row r="427" spans="1:81" s="118" customFormat="1" ht="52.8">
      <c r="A427" s="279" t="s">
        <v>1181</v>
      </c>
      <c r="B427" s="280" t="s">
        <v>145</v>
      </c>
      <c r="C427" s="281"/>
      <c r="D427" s="281" t="s">
        <v>1004</v>
      </c>
      <c r="E427" s="478" t="s">
        <v>796</v>
      </c>
      <c r="F427" s="476" t="s">
        <v>695</v>
      </c>
      <c r="G427" s="483">
        <v>3</v>
      </c>
      <c r="H427" s="484">
        <v>3072.8999999999996</v>
      </c>
      <c r="I427" s="284">
        <v>9218.7000000000007</v>
      </c>
      <c r="J427" s="275">
        <f t="shared" si="7587"/>
        <v>1.1846544928089173E-4</v>
      </c>
      <c r="K427" s="262"/>
      <c r="L427" s="263">
        <f t="shared" si="7588"/>
        <v>0</v>
      </c>
      <c r="M427" s="262"/>
      <c r="N427" s="263">
        <f t="shared" si="7588"/>
        <v>0</v>
      </c>
      <c r="O427" s="262"/>
      <c r="P427" s="263">
        <f t="shared" si="7588"/>
        <v>0</v>
      </c>
      <c r="Q427" s="262"/>
      <c r="R427" s="263">
        <f t="shared" si="7588"/>
        <v>0</v>
      </c>
      <c r="S427" s="262"/>
      <c r="T427" s="263">
        <f t="shared" si="7588"/>
        <v>0</v>
      </c>
      <c r="U427" s="262"/>
      <c r="V427" s="263">
        <f t="shared" si="7588"/>
        <v>0</v>
      </c>
      <c r="W427" s="264"/>
      <c r="X427" s="263">
        <f t="shared" si="7588"/>
        <v>0</v>
      </c>
      <c r="Y427" s="264"/>
      <c r="Z427" s="263">
        <f t="shared" si="7588"/>
        <v>0</v>
      </c>
      <c r="AA427" s="265"/>
      <c r="AB427" s="263">
        <f t="shared" si="7588"/>
        <v>0</v>
      </c>
      <c r="AC427" s="265"/>
      <c r="AD427" s="263">
        <f t="shared" si="7588"/>
        <v>0</v>
      </c>
      <c r="AE427" s="265"/>
      <c r="AF427" s="263">
        <f t="shared" si="7588"/>
        <v>0</v>
      </c>
      <c r="AG427" s="266"/>
      <c r="AH427" s="263">
        <f t="shared" si="7588"/>
        <v>0</v>
      </c>
      <c r="AI427" s="265"/>
      <c r="AJ427" s="263">
        <f t="shared" si="7588"/>
        <v>0</v>
      </c>
      <c r="AK427" s="265"/>
      <c r="AL427" s="263">
        <f t="shared" si="7588"/>
        <v>0</v>
      </c>
      <c r="AM427" s="265"/>
      <c r="AN427" s="263">
        <f t="shared" si="7588"/>
        <v>0</v>
      </c>
      <c r="AO427" s="265"/>
      <c r="AP427" s="263">
        <f t="shared" si="7588"/>
        <v>0</v>
      </c>
      <c r="AQ427" s="265"/>
      <c r="AR427" s="263">
        <f t="shared" si="7588"/>
        <v>0</v>
      </c>
      <c r="AS427" s="265"/>
      <c r="AT427" s="263">
        <f t="shared" si="7588"/>
        <v>0</v>
      </c>
      <c r="AU427" s="265"/>
      <c r="AV427" s="263">
        <f t="shared" si="7588"/>
        <v>0</v>
      </c>
      <c r="AW427" s="265"/>
      <c r="AX427" s="263">
        <f t="shared" si="7588"/>
        <v>0</v>
      </c>
      <c r="AY427" s="265"/>
      <c r="AZ427" s="263">
        <f t="shared" si="7588"/>
        <v>0</v>
      </c>
      <c r="BA427" s="265"/>
      <c r="BB427" s="263">
        <f t="shared" si="7588"/>
        <v>0</v>
      </c>
      <c r="BC427" s="265"/>
      <c r="BD427" s="263">
        <f t="shared" si="7588"/>
        <v>0</v>
      </c>
      <c r="BE427" s="264"/>
      <c r="BF427" s="263">
        <f t="shared" si="7588"/>
        <v>0</v>
      </c>
      <c r="BG427" s="265"/>
      <c r="BH427" s="263">
        <f t="shared" si="7589"/>
        <v>0</v>
      </c>
      <c r="BI427" s="264">
        <v>1</v>
      </c>
      <c r="BJ427" s="263">
        <f t="shared" si="7590"/>
        <v>9218.7000000000007</v>
      </c>
      <c r="BK427" s="267"/>
      <c r="BL427" s="263">
        <f t="shared" si="7591"/>
        <v>0</v>
      </c>
      <c r="BM427" s="267"/>
      <c r="BN427" s="263">
        <f t="shared" si="7592"/>
        <v>0</v>
      </c>
      <c r="BO427" s="267"/>
      <c r="BP427" s="263">
        <f t="shared" si="7593"/>
        <v>0</v>
      </c>
      <c r="BQ427" s="267"/>
      <c r="BR427" s="263">
        <f t="shared" si="7594"/>
        <v>0</v>
      </c>
      <c r="BS427" s="267"/>
      <c r="BT427" s="263">
        <f t="shared" si="7595"/>
        <v>0</v>
      </c>
      <c r="BU427" s="268"/>
      <c r="BV427" s="263">
        <f t="shared" si="7596"/>
        <v>0</v>
      </c>
      <c r="BW427" s="268"/>
      <c r="BX427" s="263">
        <f t="shared" si="7597"/>
        <v>0</v>
      </c>
      <c r="BY427" s="268"/>
      <c r="BZ427" s="263">
        <f t="shared" si="7598"/>
        <v>0</v>
      </c>
      <c r="CA427" s="505">
        <f t="shared" si="7120"/>
        <v>1</v>
      </c>
      <c r="CB427" s="504">
        <f t="shared" si="7121"/>
        <v>9218.7000000000007</v>
      </c>
      <c r="CC427" s="171">
        <f t="shared" si="7189"/>
        <v>0</v>
      </c>
    </row>
    <row r="428" spans="1:81" s="118" customFormat="1" ht="92.4">
      <c r="A428" s="279" t="s">
        <v>1182</v>
      </c>
      <c r="B428" s="280" t="s">
        <v>145</v>
      </c>
      <c r="C428" s="281"/>
      <c r="D428" s="281" t="s">
        <v>1005</v>
      </c>
      <c r="E428" s="478" t="s">
        <v>797</v>
      </c>
      <c r="F428" s="476" t="s">
        <v>695</v>
      </c>
      <c r="G428" s="483">
        <v>6</v>
      </c>
      <c r="H428" s="484">
        <v>1066.04</v>
      </c>
      <c r="I428" s="284">
        <v>6396.24</v>
      </c>
      <c r="J428" s="275">
        <f t="shared" si="7587"/>
        <v>8.2195260211137232E-5</v>
      </c>
      <c r="K428" s="262"/>
      <c r="L428" s="263">
        <f t="shared" si="7588"/>
        <v>0</v>
      </c>
      <c r="M428" s="262"/>
      <c r="N428" s="263">
        <f t="shared" si="7588"/>
        <v>0</v>
      </c>
      <c r="O428" s="262"/>
      <c r="P428" s="263">
        <f t="shared" si="7588"/>
        <v>0</v>
      </c>
      <c r="Q428" s="262"/>
      <c r="R428" s="263">
        <f t="shared" si="7588"/>
        <v>0</v>
      </c>
      <c r="S428" s="262"/>
      <c r="T428" s="263">
        <f t="shared" si="7588"/>
        <v>0</v>
      </c>
      <c r="U428" s="262"/>
      <c r="V428" s="263">
        <f t="shared" si="7588"/>
        <v>0</v>
      </c>
      <c r="W428" s="264"/>
      <c r="X428" s="263">
        <f t="shared" si="7588"/>
        <v>0</v>
      </c>
      <c r="Y428" s="264"/>
      <c r="Z428" s="263">
        <f t="shared" si="7588"/>
        <v>0</v>
      </c>
      <c r="AA428" s="265"/>
      <c r="AB428" s="263">
        <f t="shared" si="7588"/>
        <v>0</v>
      </c>
      <c r="AC428" s="265"/>
      <c r="AD428" s="263">
        <f t="shared" si="7588"/>
        <v>0</v>
      </c>
      <c r="AE428" s="265"/>
      <c r="AF428" s="263">
        <f t="shared" si="7588"/>
        <v>0</v>
      </c>
      <c r="AG428" s="266"/>
      <c r="AH428" s="263">
        <f t="shared" si="7588"/>
        <v>0</v>
      </c>
      <c r="AI428" s="265"/>
      <c r="AJ428" s="263">
        <f t="shared" si="7588"/>
        <v>0</v>
      </c>
      <c r="AK428" s="265"/>
      <c r="AL428" s="263">
        <f t="shared" si="7588"/>
        <v>0</v>
      </c>
      <c r="AM428" s="265"/>
      <c r="AN428" s="263">
        <f t="shared" si="7588"/>
        <v>0</v>
      </c>
      <c r="AO428" s="265"/>
      <c r="AP428" s="263">
        <f t="shared" si="7588"/>
        <v>0</v>
      </c>
      <c r="AQ428" s="265"/>
      <c r="AR428" s="263">
        <f t="shared" si="7588"/>
        <v>0</v>
      </c>
      <c r="AS428" s="265"/>
      <c r="AT428" s="263">
        <f t="shared" si="7588"/>
        <v>0</v>
      </c>
      <c r="AU428" s="265"/>
      <c r="AV428" s="263">
        <f t="shared" si="7588"/>
        <v>0</v>
      </c>
      <c r="AW428" s="265"/>
      <c r="AX428" s="263">
        <f t="shared" si="7588"/>
        <v>0</v>
      </c>
      <c r="AY428" s="265"/>
      <c r="AZ428" s="263">
        <f t="shared" si="7588"/>
        <v>0</v>
      </c>
      <c r="BA428" s="265"/>
      <c r="BB428" s="263">
        <f t="shared" si="7588"/>
        <v>0</v>
      </c>
      <c r="BC428" s="265"/>
      <c r="BD428" s="263">
        <f t="shared" si="7588"/>
        <v>0</v>
      </c>
      <c r="BE428" s="264"/>
      <c r="BF428" s="263">
        <f t="shared" ref="BF428:BF436" si="7599">ROUND(BE428*$I428,2)</f>
        <v>0</v>
      </c>
      <c r="BG428" s="265"/>
      <c r="BH428" s="263">
        <f t="shared" si="7589"/>
        <v>0</v>
      </c>
      <c r="BI428" s="264">
        <v>1</v>
      </c>
      <c r="BJ428" s="263">
        <f t="shared" si="7590"/>
        <v>6396.24</v>
      </c>
      <c r="BK428" s="267"/>
      <c r="BL428" s="263">
        <f t="shared" si="7591"/>
        <v>0</v>
      </c>
      <c r="BM428" s="267"/>
      <c r="BN428" s="263">
        <f t="shared" si="7592"/>
        <v>0</v>
      </c>
      <c r="BO428" s="267"/>
      <c r="BP428" s="263">
        <f t="shared" si="7593"/>
        <v>0</v>
      </c>
      <c r="BQ428" s="267"/>
      <c r="BR428" s="263">
        <f t="shared" si="7594"/>
        <v>0</v>
      </c>
      <c r="BS428" s="267"/>
      <c r="BT428" s="263">
        <f t="shared" si="7595"/>
        <v>0</v>
      </c>
      <c r="BU428" s="268"/>
      <c r="BV428" s="263">
        <f t="shared" si="7596"/>
        <v>0</v>
      </c>
      <c r="BW428" s="268"/>
      <c r="BX428" s="263">
        <f t="shared" si="7597"/>
        <v>0</v>
      </c>
      <c r="BY428" s="268"/>
      <c r="BZ428" s="263">
        <f t="shared" si="7598"/>
        <v>0</v>
      </c>
      <c r="CA428" s="505">
        <f t="shared" si="7120"/>
        <v>1</v>
      </c>
      <c r="CB428" s="504">
        <f t="shared" si="7121"/>
        <v>6396.24</v>
      </c>
      <c r="CC428" s="171">
        <f t="shared" si="7189"/>
        <v>0</v>
      </c>
    </row>
    <row r="429" spans="1:81" s="118" customFormat="1" ht="52.8">
      <c r="A429" s="279" t="s">
        <v>1183</v>
      </c>
      <c r="B429" s="280" t="s">
        <v>145</v>
      </c>
      <c r="C429" s="281"/>
      <c r="D429" s="281" t="s">
        <v>1006</v>
      </c>
      <c r="E429" s="478" t="s">
        <v>798</v>
      </c>
      <c r="F429" s="476" t="s">
        <v>695</v>
      </c>
      <c r="G429" s="483">
        <v>6</v>
      </c>
      <c r="H429" s="484">
        <v>1066.04</v>
      </c>
      <c r="I429" s="284">
        <v>6396.24</v>
      </c>
      <c r="J429" s="275">
        <f t="shared" si="7587"/>
        <v>8.2195260211137232E-5</v>
      </c>
      <c r="K429" s="262"/>
      <c r="L429" s="263">
        <f t="shared" si="7588"/>
        <v>0</v>
      </c>
      <c r="M429" s="262"/>
      <c r="N429" s="263">
        <f t="shared" si="7588"/>
        <v>0</v>
      </c>
      <c r="O429" s="262"/>
      <c r="P429" s="263">
        <f t="shared" si="7588"/>
        <v>0</v>
      </c>
      <c r="Q429" s="262"/>
      <c r="R429" s="263">
        <f t="shared" si="7588"/>
        <v>0</v>
      </c>
      <c r="S429" s="262"/>
      <c r="T429" s="263">
        <f t="shared" si="7588"/>
        <v>0</v>
      </c>
      <c r="U429" s="262"/>
      <c r="V429" s="263">
        <f t="shared" si="7588"/>
        <v>0</v>
      </c>
      <c r="W429" s="264"/>
      <c r="X429" s="263">
        <f t="shared" si="7588"/>
        <v>0</v>
      </c>
      <c r="Y429" s="264"/>
      <c r="Z429" s="263">
        <f t="shared" si="7588"/>
        <v>0</v>
      </c>
      <c r="AA429" s="265"/>
      <c r="AB429" s="263">
        <f t="shared" si="7588"/>
        <v>0</v>
      </c>
      <c r="AC429" s="265"/>
      <c r="AD429" s="263">
        <f t="shared" si="7588"/>
        <v>0</v>
      </c>
      <c r="AE429" s="265"/>
      <c r="AF429" s="263">
        <f t="shared" si="7588"/>
        <v>0</v>
      </c>
      <c r="AG429" s="266"/>
      <c r="AH429" s="263">
        <f t="shared" si="7588"/>
        <v>0</v>
      </c>
      <c r="AI429" s="265"/>
      <c r="AJ429" s="263">
        <f t="shared" si="7588"/>
        <v>0</v>
      </c>
      <c r="AK429" s="265"/>
      <c r="AL429" s="263">
        <f t="shared" si="7588"/>
        <v>0</v>
      </c>
      <c r="AM429" s="265"/>
      <c r="AN429" s="263">
        <f t="shared" si="7588"/>
        <v>0</v>
      </c>
      <c r="AO429" s="265"/>
      <c r="AP429" s="263">
        <f t="shared" si="7588"/>
        <v>0</v>
      </c>
      <c r="AQ429" s="265"/>
      <c r="AR429" s="263">
        <f t="shared" si="7588"/>
        <v>0</v>
      </c>
      <c r="AS429" s="265"/>
      <c r="AT429" s="263">
        <f t="shared" si="7588"/>
        <v>0</v>
      </c>
      <c r="AU429" s="265"/>
      <c r="AV429" s="263">
        <f t="shared" si="7588"/>
        <v>0</v>
      </c>
      <c r="AW429" s="265"/>
      <c r="AX429" s="263">
        <f t="shared" si="7588"/>
        <v>0</v>
      </c>
      <c r="AY429" s="265"/>
      <c r="AZ429" s="263">
        <f t="shared" si="7588"/>
        <v>0</v>
      </c>
      <c r="BA429" s="265"/>
      <c r="BB429" s="263">
        <f t="shared" si="7588"/>
        <v>0</v>
      </c>
      <c r="BC429" s="265"/>
      <c r="BD429" s="263">
        <f t="shared" si="7588"/>
        <v>0</v>
      </c>
      <c r="BE429" s="264"/>
      <c r="BF429" s="263">
        <f t="shared" si="7599"/>
        <v>0</v>
      </c>
      <c r="BG429" s="265"/>
      <c r="BH429" s="263">
        <f t="shared" si="7589"/>
        <v>0</v>
      </c>
      <c r="BI429" s="264">
        <v>1</v>
      </c>
      <c r="BJ429" s="263">
        <f t="shared" si="7590"/>
        <v>6396.24</v>
      </c>
      <c r="BK429" s="267"/>
      <c r="BL429" s="263">
        <f t="shared" si="7591"/>
        <v>0</v>
      </c>
      <c r="BM429" s="267"/>
      <c r="BN429" s="263">
        <f t="shared" si="7592"/>
        <v>0</v>
      </c>
      <c r="BO429" s="267"/>
      <c r="BP429" s="263">
        <f t="shared" si="7593"/>
        <v>0</v>
      </c>
      <c r="BQ429" s="267"/>
      <c r="BR429" s="263">
        <f t="shared" si="7594"/>
        <v>0</v>
      </c>
      <c r="BS429" s="267"/>
      <c r="BT429" s="263">
        <f t="shared" si="7595"/>
        <v>0</v>
      </c>
      <c r="BU429" s="268"/>
      <c r="BV429" s="263">
        <f t="shared" si="7596"/>
        <v>0</v>
      </c>
      <c r="BW429" s="268"/>
      <c r="BX429" s="263">
        <f t="shared" si="7597"/>
        <v>0</v>
      </c>
      <c r="BY429" s="268"/>
      <c r="BZ429" s="263">
        <f t="shared" si="7598"/>
        <v>0</v>
      </c>
      <c r="CA429" s="505">
        <f t="shared" si="7120"/>
        <v>1</v>
      </c>
      <c r="CB429" s="504">
        <f t="shared" si="7121"/>
        <v>6396.24</v>
      </c>
      <c r="CC429" s="171">
        <f t="shared" si="7189"/>
        <v>0</v>
      </c>
    </row>
    <row r="430" spans="1:81" s="118" customFormat="1" ht="42.6" customHeight="1">
      <c r="A430" s="279" t="s">
        <v>1184</v>
      </c>
      <c r="B430" s="280" t="s">
        <v>145</v>
      </c>
      <c r="C430" s="281"/>
      <c r="D430" s="281" t="s">
        <v>1007</v>
      </c>
      <c r="E430" s="478" t="s">
        <v>799</v>
      </c>
      <c r="F430" s="476" t="s">
        <v>695</v>
      </c>
      <c r="G430" s="483">
        <v>8</v>
      </c>
      <c r="H430" s="484">
        <v>444.19</v>
      </c>
      <c r="I430" s="284">
        <v>3553.52</v>
      </c>
      <c r="J430" s="275">
        <f t="shared" si="7587"/>
        <v>4.566471881378441E-5</v>
      </c>
      <c r="K430" s="262"/>
      <c r="L430" s="263">
        <f t="shared" si="7588"/>
        <v>0</v>
      </c>
      <c r="M430" s="262"/>
      <c r="N430" s="263">
        <f t="shared" si="7588"/>
        <v>0</v>
      </c>
      <c r="O430" s="262"/>
      <c r="P430" s="263">
        <f t="shared" si="7588"/>
        <v>0</v>
      </c>
      <c r="Q430" s="262"/>
      <c r="R430" s="263">
        <f t="shared" si="7588"/>
        <v>0</v>
      </c>
      <c r="S430" s="262"/>
      <c r="T430" s="263">
        <f t="shared" si="7588"/>
        <v>0</v>
      </c>
      <c r="U430" s="262"/>
      <c r="V430" s="263">
        <f t="shared" si="7588"/>
        <v>0</v>
      </c>
      <c r="W430" s="264"/>
      <c r="X430" s="263">
        <f t="shared" si="7588"/>
        <v>0</v>
      </c>
      <c r="Y430" s="264"/>
      <c r="Z430" s="263">
        <f t="shared" si="7588"/>
        <v>0</v>
      </c>
      <c r="AA430" s="265"/>
      <c r="AB430" s="263">
        <f t="shared" si="7588"/>
        <v>0</v>
      </c>
      <c r="AC430" s="265"/>
      <c r="AD430" s="263">
        <f t="shared" si="7588"/>
        <v>0</v>
      </c>
      <c r="AE430" s="265"/>
      <c r="AF430" s="263">
        <f t="shared" si="7588"/>
        <v>0</v>
      </c>
      <c r="AG430" s="266"/>
      <c r="AH430" s="263">
        <f t="shared" si="7588"/>
        <v>0</v>
      </c>
      <c r="AI430" s="265"/>
      <c r="AJ430" s="263">
        <f t="shared" si="7588"/>
        <v>0</v>
      </c>
      <c r="AK430" s="265"/>
      <c r="AL430" s="263">
        <f t="shared" si="7588"/>
        <v>0</v>
      </c>
      <c r="AM430" s="265"/>
      <c r="AN430" s="263">
        <f t="shared" si="7588"/>
        <v>0</v>
      </c>
      <c r="AO430" s="265"/>
      <c r="AP430" s="263">
        <f t="shared" si="7588"/>
        <v>0</v>
      </c>
      <c r="AQ430" s="265"/>
      <c r="AR430" s="263">
        <f t="shared" si="7588"/>
        <v>0</v>
      </c>
      <c r="AS430" s="265"/>
      <c r="AT430" s="263">
        <f t="shared" si="7588"/>
        <v>0</v>
      </c>
      <c r="AU430" s="265"/>
      <c r="AV430" s="263">
        <f t="shared" si="7588"/>
        <v>0</v>
      </c>
      <c r="AW430" s="265"/>
      <c r="AX430" s="263">
        <f t="shared" si="7588"/>
        <v>0</v>
      </c>
      <c r="AY430" s="265"/>
      <c r="AZ430" s="263">
        <f t="shared" si="7588"/>
        <v>0</v>
      </c>
      <c r="BA430" s="265"/>
      <c r="BB430" s="263">
        <f t="shared" si="7588"/>
        <v>0</v>
      </c>
      <c r="BC430" s="265"/>
      <c r="BD430" s="263">
        <f t="shared" si="7588"/>
        <v>0</v>
      </c>
      <c r="BE430" s="264"/>
      <c r="BF430" s="263">
        <f t="shared" si="7599"/>
        <v>0</v>
      </c>
      <c r="BG430" s="265"/>
      <c r="BH430" s="263">
        <f t="shared" si="7589"/>
        <v>0</v>
      </c>
      <c r="BI430" s="264">
        <v>1</v>
      </c>
      <c r="BJ430" s="263">
        <f t="shared" si="7590"/>
        <v>3553.52</v>
      </c>
      <c r="BK430" s="267"/>
      <c r="BL430" s="263">
        <f t="shared" si="7591"/>
        <v>0</v>
      </c>
      <c r="BM430" s="267"/>
      <c r="BN430" s="263">
        <f t="shared" si="7592"/>
        <v>0</v>
      </c>
      <c r="BO430" s="267"/>
      <c r="BP430" s="263">
        <f t="shared" si="7593"/>
        <v>0</v>
      </c>
      <c r="BQ430" s="267"/>
      <c r="BR430" s="263">
        <f t="shared" si="7594"/>
        <v>0</v>
      </c>
      <c r="BS430" s="267"/>
      <c r="BT430" s="263">
        <f t="shared" si="7595"/>
        <v>0</v>
      </c>
      <c r="BU430" s="268"/>
      <c r="BV430" s="263">
        <f t="shared" si="7596"/>
        <v>0</v>
      </c>
      <c r="BW430" s="268"/>
      <c r="BX430" s="263">
        <f t="shared" si="7597"/>
        <v>0</v>
      </c>
      <c r="BY430" s="268"/>
      <c r="BZ430" s="263">
        <f t="shared" si="7598"/>
        <v>0</v>
      </c>
      <c r="CA430" s="505">
        <f t="shared" si="7120"/>
        <v>1</v>
      </c>
      <c r="CB430" s="504">
        <f t="shared" si="7121"/>
        <v>3553.52</v>
      </c>
      <c r="CC430" s="171">
        <f t="shared" si="7189"/>
        <v>0</v>
      </c>
    </row>
    <row r="431" spans="1:81" s="118" customFormat="1" ht="52.8">
      <c r="A431" s="279" t="s">
        <v>1185</v>
      </c>
      <c r="B431" s="280" t="s">
        <v>145</v>
      </c>
      <c r="C431" s="281"/>
      <c r="D431" s="281" t="s">
        <v>1008</v>
      </c>
      <c r="E431" s="478" t="s">
        <v>800</v>
      </c>
      <c r="F431" s="476" t="s">
        <v>695</v>
      </c>
      <c r="G431" s="483">
        <v>8</v>
      </c>
      <c r="H431" s="484">
        <v>355.35</v>
      </c>
      <c r="I431" s="284">
        <v>2842.8</v>
      </c>
      <c r="J431" s="275">
        <f t="shared" si="7587"/>
        <v>3.6531569442081745E-5</v>
      </c>
      <c r="K431" s="262"/>
      <c r="L431" s="263">
        <f t="shared" si="7588"/>
        <v>0</v>
      </c>
      <c r="M431" s="262"/>
      <c r="N431" s="263">
        <f t="shared" si="7588"/>
        <v>0</v>
      </c>
      <c r="O431" s="262"/>
      <c r="P431" s="263">
        <f t="shared" si="7588"/>
        <v>0</v>
      </c>
      <c r="Q431" s="262"/>
      <c r="R431" s="263">
        <f t="shared" si="7588"/>
        <v>0</v>
      </c>
      <c r="S431" s="262"/>
      <c r="T431" s="263">
        <f t="shared" si="7588"/>
        <v>0</v>
      </c>
      <c r="U431" s="262"/>
      <c r="V431" s="263">
        <f t="shared" si="7588"/>
        <v>0</v>
      </c>
      <c r="W431" s="264"/>
      <c r="X431" s="263">
        <f t="shared" si="7588"/>
        <v>0</v>
      </c>
      <c r="Y431" s="264"/>
      <c r="Z431" s="263">
        <f t="shared" si="7588"/>
        <v>0</v>
      </c>
      <c r="AA431" s="265"/>
      <c r="AB431" s="263">
        <f t="shared" si="7588"/>
        <v>0</v>
      </c>
      <c r="AC431" s="265"/>
      <c r="AD431" s="263">
        <f t="shared" si="7588"/>
        <v>0</v>
      </c>
      <c r="AE431" s="265"/>
      <c r="AF431" s="263">
        <f t="shared" si="7588"/>
        <v>0</v>
      </c>
      <c r="AG431" s="266"/>
      <c r="AH431" s="263">
        <f t="shared" si="7588"/>
        <v>0</v>
      </c>
      <c r="AI431" s="265"/>
      <c r="AJ431" s="263">
        <f t="shared" si="7588"/>
        <v>0</v>
      </c>
      <c r="AK431" s="265"/>
      <c r="AL431" s="263">
        <f t="shared" si="7588"/>
        <v>0</v>
      </c>
      <c r="AM431" s="265"/>
      <c r="AN431" s="263">
        <f t="shared" si="7588"/>
        <v>0</v>
      </c>
      <c r="AO431" s="265"/>
      <c r="AP431" s="263">
        <f t="shared" si="7588"/>
        <v>0</v>
      </c>
      <c r="AQ431" s="265"/>
      <c r="AR431" s="263">
        <f t="shared" si="7588"/>
        <v>0</v>
      </c>
      <c r="AS431" s="265"/>
      <c r="AT431" s="263">
        <f t="shared" si="7588"/>
        <v>0</v>
      </c>
      <c r="AU431" s="265"/>
      <c r="AV431" s="263">
        <f t="shared" si="7588"/>
        <v>0</v>
      </c>
      <c r="AW431" s="265"/>
      <c r="AX431" s="263">
        <f t="shared" si="7588"/>
        <v>0</v>
      </c>
      <c r="AY431" s="265"/>
      <c r="AZ431" s="263">
        <f t="shared" si="7588"/>
        <v>0</v>
      </c>
      <c r="BA431" s="265"/>
      <c r="BB431" s="263">
        <f t="shared" si="7588"/>
        <v>0</v>
      </c>
      <c r="BC431" s="265"/>
      <c r="BD431" s="263">
        <f t="shared" si="7588"/>
        <v>0</v>
      </c>
      <c r="BE431" s="264"/>
      <c r="BF431" s="263">
        <f t="shared" si="7599"/>
        <v>0</v>
      </c>
      <c r="BG431" s="265"/>
      <c r="BH431" s="263">
        <f t="shared" si="7589"/>
        <v>0</v>
      </c>
      <c r="BI431" s="264">
        <v>1</v>
      </c>
      <c r="BJ431" s="263">
        <f t="shared" si="7590"/>
        <v>2842.8</v>
      </c>
      <c r="BK431" s="267"/>
      <c r="BL431" s="263">
        <f t="shared" si="7591"/>
        <v>0</v>
      </c>
      <c r="BM431" s="267"/>
      <c r="BN431" s="263">
        <f t="shared" si="7592"/>
        <v>0</v>
      </c>
      <c r="BO431" s="267"/>
      <c r="BP431" s="263">
        <f t="shared" si="7593"/>
        <v>0</v>
      </c>
      <c r="BQ431" s="267"/>
      <c r="BR431" s="263">
        <f t="shared" si="7594"/>
        <v>0</v>
      </c>
      <c r="BS431" s="267"/>
      <c r="BT431" s="263">
        <f t="shared" si="7595"/>
        <v>0</v>
      </c>
      <c r="BU431" s="268"/>
      <c r="BV431" s="263">
        <f t="shared" si="7596"/>
        <v>0</v>
      </c>
      <c r="BW431" s="268"/>
      <c r="BX431" s="263">
        <f t="shared" si="7597"/>
        <v>0</v>
      </c>
      <c r="BY431" s="268"/>
      <c r="BZ431" s="263">
        <f t="shared" si="7598"/>
        <v>0</v>
      </c>
      <c r="CA431" s="505">
        <f t="shared" si="7120"/>
        <v>1</v>
      </c>
      <c r="CB431" s="504">
        <f t="shared" si="7121"/>
        <v>2842.8</v>
      </c>
      <c r="CC431" s="171">
        <f t="shared" si="7189"/>
        <v>0</v>
      </c>
    </row>
    <row r="432" spans="1:81" s="118" customFormat="1" ht="52.8">
      <c r="A432" s="279" t="s">
        <v>1186</v>
      </c>
      <c r="B432" s="280" t="s">
        <v>145</v>
      </c>
      <c r="C432" s="281"/>
      <c r="D432" s="281" t="s">
        <v>1009</v>
      </c>
      <c r="E432" s="478" t="s">
        <v>1010</v>
      </c>
      <c r="F432" s="476" t="s">
        <v>695</v>
      </c>
      <c r="G432" s="483">
        <v>27</v>
      </c>
      <c r="H432" s="484">
        <v>765.79000000000008</v>
      </c>
      <c r="I432" s="284">
        <v>20676.330000000002</v>
      </c>
      <c r="J432" s="275">
        <f t="shared" si="7587"/>
        <v>2.6570240087322289E-4</v>
      </c>
      <c r="K432" s="262"/>
      <c r="L432" s="263">
        <f t="shared" si="7588"/>
        <v>0</v>
      </c>
      <c r="M432" s="262"/>
      <c r="N432" s="263">
        <f t="shared" si="7588"/>
        <v>0</v>
      </c>
      <c r="O432" s="262"/>
      <c r="P432" s="263">
        <f t="shared" si="7588"/>
        <v>0</v>
      </c>
      <c r="Q432" s="262"/>
      <c r="R432" s="263">
        <f t="shared" si="7588"/>
        <v>0</v>
      </c>
      <c r="S432" s="262"/>
      <c r="T432" s="263">
        <f t="shared" si="7588"/>
        <v>0</v>
      </c>
      <c r="U432" s="262"/>
      <c r="V432" s="263">
        <f t="shared" si="7588"/>
        <v>0</v>
      </c>
      <c r="W432" s="264"/>
      <c r="X432" s="263">
        <f t="shared" si="7588"/>
        <v>0</v>
      </c>
      <c r="Y432" s="264"/>
      <c r="Z432" s="263">
        <f t="shared" si="7588"/>
        <v>0</v>
      </c>
      <c r="AA432" s="265"/>
      <c r="AB432" s="263">
        <f t="shared" si="7588"/>
        <v>0</v>
      </c>
      <c r="AC432" s="265"/>
      <c r="AD432" s="263">
        <f t="shared" si="7588"/>
        <v>0</v>
      </c>
      <c r="AE432" s="265"/>
      <c r="AF432" s="263">
        <f t="shared" si="7588"/>
        <v>0</v>
      </c>
      <c r="AG432" s="266"/>
      <c r="AH432" s="263">
        <f t="shared" si="7588"/>
        <v>0</v>
      </c>
      <c r="AI432" s="265"/>
      <c r="AJ432" s="263">
        <f t="shared" si="7588"/>
        <v>0</v>
      </c>
      <c r="AK432" s="265"/>
      <c r="AL432" s="263">
        <f t="shared" si="7588"/>
        <v>0</v>
      </c>
      <c r="AM432" s="265"/>
      <c r="AN432" s="263">
        <f t="shared" si="7588"/>
        <v>0</v>
      </c>
      <c r="AO432" s="265"/>
      <c r="AP432" s="263">
        <f t="shared" si="7588"/>
        <v>0</v>
      </c>
      <c r="AQ432" s="265"/>
      <c r="AR432" s="263">
        <f t="shared" si="7588"/>
        <v>0</v>
      </c>
      <c r="AS432" s="265"/>
      <c r="AT432" s="263">
        <f t="shared" si="7588"/>
        <v>0</v>
      </c>
      <c r="AU432" s="265"/>
      <c r="AV432" s="263">
        <f t="shared" si="7588"/>
        <v>0</v>
      </c>
      <c r="AW432" s="265"/>
      <c r="AX432" s="263">
        <f t="shared" si="7588"/>
        <v>0</v>
      </c>
      <c r="AY432" s="265"/>
      <c r="AZ432" s="263">
        <f t="shared" si="7588"/>
        <v>0</v>
      </c>
      <c r="BA432" s="265"/>
      <c r="BB432" s="263">
        <f t="shared" si="7588"/>
        <v>0</v>
      </c>
      <c r="BC432" s="265"/>
      <c r="BD432" s="263">
        <f t="shared" si="7588"/>
        <v>0</v>
      </c>
      <c r="BE432" s="264"/>
      <c r="BF432" s="263">
        <f t="shared" si="7599"/>
        <v>0</v>
      </c>
      <c r="BG432" s="383">
        <v>0.7</v>
      </c>
      <c r="BH432" s="263">
        <f t="shared" si="7589"/>
        <v>14473.43</v>
      </c>
      <c r="BI432" s="264">
        <v>0.3</v>
      </c>
      <c r="BJ432" s="263">
        <f t="shared" si="7590"/>
        <v>6202.9</v>
      </c>
      <c r="BK432" s="267"/>
      <c r="BL432" s="263">
        <f t="shared" si="7591"/>
        <v>0</v>
      </c>
      <c r="BM432" s="267"/>
      <c r="BN432" s="263">
        <f t="shared" si="7592"/>
        <v>0</v>
      </c>
      <c r="BO432" s="267"/>
      <c r="BP432" s="263">
        <f t="shared" si="7593"/>
        <v>0</v>
      </c>
      <c r="BQ432" s="267"/>
      <c r="BR432" s="263">
        <f t="shared" si="7594"/>
        <v>0</v>
      </c>
      <c r="BS432" s="267"/>
      <c r="BT432" s="263">
        <f t="shared" si="7595"/>
        <v>0</v>
      </c>
      <c r="BU432" s="268"/>
      <c r="BV432" s="263">
        <f t="shared" si="7596"/>
        <v>0</v>
      </c>
      <c r="BW432" s="268"/>
      <c r="BX432" s="263">
        <f t="shared" si="7597"/>
        <v>0</v>
      </c>
      <c r="BY432" s="268"/>
      <c r="BZ432" s="263">
        <f t="shared" si="7598"/>
        <v>0</v>
      </c>
      <c r="CA432" s="505">
        <f t="shared" si="7120"/>
        <v>1</v>
      </c>
      <c r="CB432" s="504">
        <f t="shared" si="7121"/>
        <v>20676.330000000002</v>
      </c>
      <c r="CC432" s="171">
        <f t="shared" si="7189"/>
        <v>0</v>
      </c>
    </row>
    <row r="433" spans="1:81" s="118" customFormat="1" ht="66">
      <c r="A433" s="279" t="s">
        <v>1187</v>
      </c>
      <c r="B433" s="280" t="s">
        <v>145</v>
      </c>
      <c r="C433" s="281"/>
      <c r="D433" s="281" t="s">
        <v>1011</v>
      </c>
      <c r="E433" s="478" t="s">
        <v>830</v>
      </c>
      <c r="F433" s="476" t="s">
        <v>695</v>
      </c>
      <c r="G433" s="483">
        <v>113</v>
      </c>
      <c r="H433" s="484">
        <v>765.79000000000008</v>
      </c>
      <c r="I433" s="284">
        <v>86534.27</v>
      </c>
      <c r="J433" s="275">
        <f t="shared" si="7587"/>
        <v>1.1120137518027477E-3</v>
      </c>
      <c r="K433" s="262"/>
      <c r="L433" s="263">
        <f t="shared" si="7588"/>
        <v>0</v>
      </c>
      <c r="M433" s="262"/>
      <c r="N433" s="263">
        <f t="shared" si="7588"/>
        <v>0</v>
      </c>
      <c r="O433" s="262"/>
      <c r="P433" s="263">
        <f t="shared" si="7588"/>
        <v>0</v>
      </c>
      <c r="Q433" s="262"/>
      <c r="R433" s="263">
        <f t="shared" si="7588"/>
        <v>0</v>
      </c>
      <c r="S433" s="262"/>
      <c r="T433" s="263">
        <f t="shared" si="7588"/>
        <v>0</v>
      </c>
      <c r="U433" s="262"/>
      <c r="V433" s="263">
        <f t="shared" si="7588"/>
        <v>0</v>
      </c>
      <c r="W433" s="264"/>
      <c r="X433" s="263">
        <f t="shared" si="7588"/>
        <v>0</v>
      </c>
      <c r="Y433" s="264"/>
      <c r="Z433" s="263">
        <f t="shared" si="7588"/>
        <v>0</v>
      </c>
      <c r="AA433" s="265"/>
      <c r="AB433" s="263">
        <f t="shared" si="7588"/>
        <v>0</v>
      </c>
      <c r="AC433" s="265"/>
      <c r="AD433" s="263">
        <f t="shared" si="7588"/>
        <v>0</v>
      </c>
      <c r="AE433" s="265"/>
      <c r="AF433" s="263">
        <f t="shared" si="7588"/>
        <v>0</v>
      </c>
      <c r="AG433" s="266"/>
      <c r="AH433" s="263">
        <f t="shared" si="7588"/>
        <v>0</v>
      </c>
      <c r="AI433" s="265"/>
      <c r="AJ433" s="263">
        <f t="shared" si="7588"/>
        <v>0</v>
      </c>
      <c r="AK433" s="265"/>
      <c r="AL433" s="263">
        <f t="shared" si="7588"/>
        <v>0</v>
      </c>
      <c r="AM433" s="265"/>
      <c r="AN433" s="263">
        <f t="shared" si="7588"/>
        <v>0</v>
      </c>
      <c r="AO433" s="265"/>
      <c r="AP433" s="263">
        <f t="shared" si="7588"/>
        <v>0</v>
      </c>
      <c r="AQ433" s="265"/>
      <c r="AR433" s="263">
        <f t="shared" si="7588"/>
        <v>0</v>
      </c>
      <c r="AS433" s="265"/>
      <c r="AT433" s="263">
        <f t="shared" si="7588"/>
        <v>0</v>
      </c>
      <c r="AU433" s="265"/>
      <c r="AV433" s="263">
        <f t="shared" si="7588"/>
        <v>0</v>
      </c>
      <c r="AW433" s="265"/>
      <c r="AX433" s="263">
        <f t="shared" si="7588"/>
        <v>0</v>
      </c>
      <c r="AY433" s="265"/>
      <c r="AZ433" s="263">
        <f t="shared" si="7588"/>
        <v>0</v>
      </c>
      <c r="BA433" s="265"/>
      <c r="BB433" s="263">
        <f t="shared" si="7588"/>
        <v>0</v>
      </c>
      <c r="BC433" s="265"/>
      <c r="BD433" s="263">
        <f t="shared" si="7588"/>
        <v>0</v>
      </c>
      <c r="BE433" s="264"/>
      <c r="BF433" s="263">
        <f t="shared" si="7599"/>
        <v>0</v>
      </c>
      <c r="BG433" s="383">
        <v>0.7</v>
      </c>
      <c r="BH433" s="263">
        <f t="shared" si="7589"/>
        <v>60573.99</v>
      </c>
      <c r="BI433" s="264">
        <v>0.3</v>
      </c>
      <c r="BJ433" s="263">
        <f t="shared" si="7590"/>
        <v>25960.28</v>
      </c>
      <c r="BK433" s="267"/>
      <c r="BL433" s="263">
        <f t="shared" si="7591"/>
        <v>0</v>
      </c>
      <c r="BM433" s="267"/>
      <c r="BN433" s="263">
        <f t="shared" si="7592"/>
        <v>0</v>
      </c>
      <c r="BO433" s="267"/>
      <c r="BP433" s="263">
        <f t="shared" si="7593"/>
        <v>0</v>
      </c>
      <c r="BQ433" s="267"/>
      <c r="BR433" s="263">
        <f t="shared" si="7594"/>
        <v>0</v>
      </c>
      <c r="BS433" s="267"/>
      <c r="BT433" s="263">
        <f t="shared" si="7595"/>
        <v>0</v>
      </c>
      <c r="BU433" s="268"/>
      <c r="BV433" s="263">
        <f t="shared" si="7596"/>
        <v>0</v>
      </c>
      <c r="BW433" s="268"/>
      <c r="BX433" s="263">
        <f t="shared" si="7597"/>
        <v>0</v>
      </c>
      <c r="BY433" s="268"/>
      <c r="BZ433" s="263">
        <f t="shared" si="7598"/>
        <v>0</v>
      </c>
      <c r="CA433" s="505">
        <f t="shared" si="7120"/>
        <v>1</v>
      </c>
      <c r="CB433" s="504">
        <f t="shared" si="7121"/>
        <v>86534.26999999999</v>
      </c>
      <c r="CC433" s="171">
        <f t="shared" si="7189"/>
        <v>0</v>
      </c>
    </row>
    <row r="434" spans="1:81" s="118" customFormat="1" ht="26.4">
      <c r="A434" s="279" t="s">
        <v>1188</v>
      </c>
      <c r="B434" s="280" t="s">
        <v>162</v>
      </c>
      <c r="C434" s="432"/>
      <c r="D434" s="485">
        <v>84122</v>
      </c>
      <c r="E434" s="478" t="s">
        <v>1012</v>
      </c>
      <c r="F434" s="476" t="s">
        <v>164</v>
      </c>
      <c r="G434" s="483">
        <v>1</v>
      </c>
      <c r="H434" s="483">
        <v>556.74</v>
      </c>
      <c r="I434" s="284">
        <v>556.74</v>
      </c>
      <c r="J434" s="275">
        <f t="shared" si="7587"/>
        <v>7.1544202797187947E-6</v>
      </c>
      <c r="K434" s="262"/>
      <c r="L434" s="263">
        <f t="shared" si="7588"/>
        <v>0</v>
      </c>
      <c r="M434" s="262"/>
      <c r="N434" s="263">
        <f t="shared" si="7588"/>
        <v>0</v>
      </c>
      <c r="O434" s="262"/>
      <c r="P434" s="263">
        <f t="shared" si="7588"/>
        <v>0</v>
      </c>
      <c r="Q434" s="262"/>
      <c r="R434" s="263">
        <f t="shared" si="7588"/>
        <v>0</v>
      </c>
      <c r="S434" s="262"/>
      <c r="T434" s="263">
        <f t="shared" si="7588"/>
        <v>0</v>
      </c>
      <c r="U434" s="262"/>
      <c r="V434" s="263">
        <f t="shared" si="7588"/>
        <v>0</v>
      </c>
      <c r="W434" s="264"/>
      <c r="X434" s="263">
        <f t="shared" si="7588"/>
        <v>0</v>
      </c>
      <c r="Y434" s="264"/>
      <c r="Z434" s="263">
        <f t="shared" si="7588"/>
        <v>0</v>
      </c>
      <c r="AA434" s="265"/>
      <c r="AB434" s="263">
        <f t="shared" si="7588"/>
        <v>0</v>
      </c>
      <c r="AC434" s="265"/>
      <c r="AD434" s="263">
        <f t="shared" si="7588"/>
        <v>0</v>
      </c>
      <c r="AE434" s="265"/>
      <c r="AF434" s="263">
        <f t="shared" si="7588"/>
        <v>0</v>
      </c>
      <c r="AG434" s="266"/>
      <c r="AH434" s="263">
        <f t="shared" si="7588"/>
        <v>0</v>
      </c>
      <c r="AI434" s="265"/>
      <c r="AJ434" s="263">
        <f t="shared" si="7588"/>
        <v>0</v>
      </c>
      <c r="AK434" s="265"/>
      <c r="AL434" s="263">
        <f t="shared" si="7588"/>
        <v>0</v>
      </c>
      <c r="AM434" s="265"/>
      <c r="AN434" s="263">
        <f t="shared" si="7588"/>
        <v>0</v>
      </c>
      <c r="AO434" s="265"/>
      <c r="AP434" s="263">
        <f t="shared" si="7588"/>
        <v>0</v>
      </c>
      <c r="AQ434" s="265"/>
      <c r="AR434" s="263">
        <f t="shared" si="7588"/>
        <v>0</v>
      </c>
      <c r="AS434" s="265"/>
      <c r="AT434" s="263">
        <f t="shared" si="7588"/>
        <v>0</v>
      </c>
      <c r="AU434" s="265"/>
      <c r="AV434" s="263">
        <f t="shared" si="7588"/>
        <v>0</v>
      </c>
      <c r="AW434" s="265"/>
      <c r="AX434" s="263">
        <f t="shared" si="7588"/>
        <v>0</v>
      </c>
      <c r="AY434" s="265"/>
      <c r="AZ434" s="263">
        <f t="shared" si="7588"/>
        <v>0</v>
      </c>
      <c r="BA434" s="265"/>
      <c r="BB434" s="263">
        <f t="shared" si="7588"/>
        <v>0</v>
      </c>
      <c r="BC434" s="265"/>
      <c r="BD434" s="263">
        <f t="shared" si="7588"/>
        <v>0</v>
      </c>
      <c r="BE434" s="264"/>
      <c r="BF434" s="263">
        <f t="shared" si="7599"/>
        <v>0</v>
      </c>
      <c r="BG434" s="265"/>
      <c r="BH434" s="263">
        <f t="shared" si="7589"/>
        <v>0</v>
      </c>
      <c r="BI434" s="264">
        <v>1</v>
      </c>
      <c r="BJ434" s="263">
        <f t="shared" si="7590"/>
        <v>556.74</v>
      </c>
      <c r="BK434" s="267"/>
      <c r="BL434" s="263">
        <f t="shared" si="7591"/>
        <v>0</v>
      </c>
      <c r="BM434" s="267"/>
      <c r="BN434" s="263">
        <f t="shared" si="7592"/>
        <v>0</v>
      </c>
      <c r="BO434" s="267"/>
      <c r="BP434" s="263">
        <f t="shared" si="7593"/>
        <v>0</v>
      </c>
      <c r="BQ434" s="267"/>
      <c r="BR434" s="263">
        <f t="shared" si="7594"/>
        <v>0</v>
      </c>
      <c r="BS434" s="267"/>
      <c r="BT434" s="263">
        <f t="shared" si="7595"/>
        <v>0</v>
      </c>
      <c r="BU434" s="268"/>
      <c r="BV434" s="263">
        <f t="shared" si="7596"/>
        <v>0</v>
      </c>
      <c r="BW434" s="268"/>
      <c r="BX434" s="263">
        <f t="shared" si="7597"/>
        <v>0</v>
      </c>
      <c r="BY434" s="268"/>
      <c r="BZ434" s="263">
        <f t="shared" si="7598"/>
        <v>0</v>
      </c>
      <c r="CA434" s="505">
        <f t="shared" si="7120"/>
        <v>1</v>
      </c>
      <c r="CB434" s="504">
        <f t="shared" si="7121"/>
        <v>556.74</v>
      </c>
      <c r="CC434" s="171">
        <f t="shared" si="7189"/>
        <v>0</v>
      </c>
    </row>
    <row r="435" spans="1:81" s="118" customFormat="1" ht="26.4">
      <c r="A435" s="279" t="s">
        <v>1189</v>
      </c>
      <c r="B435" s="280" t="s">
        <v>162</v>
      </c>
      <c r="C435" s="432"/>
      <c r="D435" s="433">
        <v>84121</v>
      </c>
      <c r="E435" s="478" t="s">
        <v>450</v>
      </c>
      <c r="F435" s="476" t="s">
        <v>164</v>
      </c>
      <c r="G435" s="483">
        <v>623</v>
      </c>
      <c r="H435" s="483">
        <v>50.33</v>
      </c>
      <c r="I435" s="284">
        <v>31355.59</v>
      </c>
      <c r="J435" s="275">
        <f t="shared" si="7587"/>
        <v>4.0293686276996057E-4</v>
      </c>
      <c r="K435" s="262"/>
      <c r="L435" s="263">
        <f t="shared" si="7588"/>
        <v>0</v>
      </c>
      <c r="M435" s="262"/>
      <c r="N435" s="263">
        <f t="shared" si="7588"/>
        <v>0</v>
      </c>
      <c r="O435" s="262"/>
      <c r="P435" s="263">
        <f t="shared" si="7588"/>
        <v>0</v>
      </c>
      <c r="Q435" s="262"/>
      <c r="R435" s="263">
        <f t="shared" si="7588"/>
        <v>0</v>
      </c>
      <c r="S435" s="262"/>
      <c r="T435" s="263">
        <f t="shared" si="7588"/>
        <v>0</v>
      </c>
      <c r="U435" s="262"/>
      <c r="V435" s="263">
        <f t="shared" si="7588"/>
        <v>0</v>
      </c>
      <c r="W435" s="264"/>
      <c r="X435" s="263">
        <f t="shared" si="7588"/>
        <v>0</v>
      </c>
      <c r="Y435" s="264"/>
      <c r="Z435" s="263">
        <f t="shared" si="7588"/>
        <v>0</v>
      </c>
      <c r="AA435" s="265"/>
      <c r="AB435" s="263">
        <f t="shared" si="7588"/>
        <v>0</v>
      </c>
      <c r="AC435" s="265"/>
      <c r="AD435" s="263">
        <f t="shared" si="7588"/>
        <v>0</v>
      </c>
      <c r="AE435" s="265"/>
      <c r="AF435" s="263">
        <f t="shared" si="7588"/>
        <v>0</v>
      </c>
      <c r="AG435" s="266"/>
      <c r="AH435" s="263">
        <f t="shared" si="7588"/>
        <v>0</v>
      </c>
      <c r="AI435" s="265"/>
      <c r="AJ435" s="263">
        <f t="shared" si="7588"/>
        <v>0</v>
      </c>
      <c r="AK435" s="265"/>
      <c r="AL435" s="263">
        <f t="shared" si="7588"/>
        <v>0</v>
      </c>
      <c r="AM435" s="265"/>
      <c r="AN435" s="263">
        <f t="shared" si="7588"/>
        <v>0</v>
      </c>
      <c r="AO435" s="265"/>
      <c r="AP435" s="263">
        <f t="shared" si="7588"/>
        <v>0</v>
      </c>
      <c r="AQ435" s="265"/>
      <c r="AR435" s="263">
        <f t="shared" si="7588"/>
        <v>0</v>
      </c>
      <c r="AS435" s="265"/>
      <c r="AT435" s="263">
        <f t="shared" si="7588"/>
        <v>0</v>
      </c>
      <c r="AU435" s="265"/>
      <c r="AV435" s="263">
        <f t="shared" si="7588"/>
        <v>0</v>
      </c>
      <c r="AW435" s="265"/>
      <c r="AX435" s="263">
        <f t="shared" si="7588"/>
        <v>0</v>
      </c>
      <c r="AY435" s="265"/>
      <c r="AZ435" s="263">
        <f t="shared" si="7588"/>
        <v>0</v>
      </c>
      <c r="BA435" s="265"/>
      <c r="BB435" s="263">
        <f t="shared" si="7588"/>
        <v>0</v>
      </c>
      <c r="BC435" s="265"/>
      <c r="BD435" s="263">
        <f t="shared" si="7588"/>
        <v>0</v>
      </c>
      <c r="BE435" s="264"/>
      <c r="BF435" s="263">
        <f t="shared" si="7599"/>
        <v>0</v>
      </c>
      <c r="BG435" s="383">
        <v>0.7</v>
      </c>
      <c r="BH435" s="263">
        <f t="shared" si="7589"/>
        <v>21948.91</v>
      </c>
      <c r="BI435" s="264">
        <v>0.3</v>
      </c>
      <c r="BJ435" s="263">
        <f t="shared" si="7590"/>
        <v>9406.68</v>
      </c>
      <c r="BK435" s="267"/>
      <c r="BL435" s="263">
        <f t="shared" si="7591"/>
        <v>0</v>
      </c>
      <c r="BM435" s="267"/>
      <c r="BN435" s="263">
        <f t="shared" si="7592"/>
        <v>0</v>
      </c>
      <c r="BO435" s="267"/>
      <c r="BP435" s="263">
        <f t="shared" si="7593"/>
        <v>0</v>
      </c>
      <c r="BQ435" s="267"/>
      <c r="BR435" s="263">
        <f t="shared" si="7594"/>
        <v>0</v>
      </c>
      <c r="BS435" s="267"/>
      <c r="BT435" s="263">
        <f t="shared" si="7595"/>
        <v>0</v>
      </c>
      <c r="BU435" s="268"/>
      <c r="BV435" s="263">
        <f t="shared" si="7596"/>
        <v>0</v>
      </c>
      <c r="BW435" s="268"/>
      <c r="BX435" s="263">
        <f t="shared" si="7597"/>
        <v>0</v>
      </c>
      <c r="BY435" s="268"/>
      <c r="BZ435" s="263">
        <f t="shared" si="7598"/>
        <v>0</v>
      </c>
      <c r="CA435" s="505">
        <f t="shared" si="7120"/>
        <v>1</v>
      </c>
      <c r="CB435" s="504">
        <f t="shared" si="7121"/>
        <v>31355.59</v>
      </c>
      <c r="CC435" s="171">
        <f t="shared" si="7189"/>
        <v>0</v>
      </c>
    </row>
    <row r="436" spans="1:81" s="118" customFormat="1" ht="26.4">
      <c r="A436" s="279" t="s">
        <v>1190</v>
      </c>
      <c r="B436" s="280" t="s">
        <v>474</v>
      </c>
      <c r="C436" s="281"/>
      <c r="D436" s="279">
        <v>7842</v>
      </c>
      <c r="E436" s="478" t="s">
        <v>1021</v>
      </c>
      <c r="F436" s="476" t="s">
        <v>695</v>
      </c>
      <c r="G436" s="483">
        <v>38</v>
      </c>
      <c r="H436" s="483">
        <v>180</v>
      </c>
      <c r="I436" s="284">
        <v>6840</v>
      </c>
      <c r="J436" s="275">
        <f t="shared" si="7587"/>
        <v>8.7897824322442352E-5</v>
      </c>
      <c r="K436" s="262"/>
      <c r="L436" s="263">
        <f t="shared" si="7588"/>
        <v>0</v>
      </c>
      <c r="M436" s="262"/>
      <c r="N436" s="263">
        <f t="shared" si="7588"/>
        <v>0</v>
      </c>
      <c r="O436" s="262"/>
      <c r="P436" s="263">
        <f t="shared" si="7588"/>
        <v>0</v>
      </c>
      <c r="Q436" s="262"/>
      <c r="R436" s="263">
        <f t="shared" si="7588"/>
        <v>0</v>
      </c>
      <c r="S436" s="262"/>
      <c r="T436" s="263">
        <f t="shared" si="7588"/>
        <v>0</v>
      </c>
      <c r="U436" s="262"/>
      <c r="V436" s="263">
        <f t="shared" si="7588"/>
        <v>0</v>
      </c>
      <c r="W436" s="264"/>
      <c r="X436" s="263">
        <f t="shared" si="7588"/>
        <v>0</v>
      </c>
      <c r="Y436" s="264"/>
      <c r="Z436" s="263">
        <f t="shared" si="7588"/>
        <v>0</v>
      </c>
      <c r="AA436" s="265"/>
      <c r="AB436" s="263">
        <f t="shared" si="7588"/>
        <v>0</v>
      </c>
      <c r="AC436" s="265"/>
      <c r="AD436" s="263">
        <f t="shared" si="7588"/>
        <v>0</v>
      </c>
      <c r="AE436" s="265"/>
      <c r="AF436" s="263">
        <f t="shared" si="7588"/>
        <v>0</v>
      </c>
      <c r="AG436" s="266"/>
      <c r="AH436" s="263">
        <f t="shared" si="7588"/>
        <v>0</v>
      </c>
      <c r="AI436" s="265"/>
      <c r="AJ436" s="263">
        <f t="shared" si="7588"/>
        <v>0</v>
      </c>
      <c r="AK436" s="265"/>
      <c r="AL436" s="263">
        <f t="shared" si="7588"/>
        <v>0</v>
      </c>
      <c r="AM436" s="265"/>
      <c r="AN436" s="263">
        <f t="shared" si="7588"/>
        <v>0</v>
      </c>
      <c r="AO436" s="265"/>
      <c r="AP436" s="263">
        <f t="shared" si="7588"/>
        <v>0</v>
      </c>
      <c r="AQ436" s="265"/>
      <c r="AR436" s="263">
        <f t="shared" si="7588"/>
        <v>0</v>
      </c>
      <c r="AS436" s="265"/>
      <c r="AT436" s="263">
        <f t="shared" si="7588"/>
        <v>0</v>
      </c>
      <c r="AU436" s="265"/>
      <c r="AV436" s="263">
        <f t="shared" si="7588"/>
        <v>0</v>
      </c>
      <c r="AW436" s="265"/>
      <c r="AX436" s="263">
        <f t="shared" si="7588"/>
        <v>0</v>
      </c>
      <c r="AY436" s="265"/>
      <c r="AZ436" s="263">
        <f t="shared" si="7588"/>
        <v>0</v>
      </c>
      <c r="BA436" s="265"/>
      <c r="BB436" s="263">
        <f t="shared" si="7588"/>
        <v>0</v>
      </c>
      <c r="BC436" s="265"/>
      <c r="BD436" s="263">
        <f t="shared" si="7588"/>
        <v>0</v>
      </c>
      <c r="BE436" s="264"/>
      <c r="BF436" s="263">
        <f t="shared" si="7599"/>
        <v>0</v>
      </c>
      <c r="BG436" s="383">
        <v>0.5</v>
      </c>
      <c r="BH436" s="263">
        <f t="shared" si="7589"/>
        <v>3420</v>
      </c>
      <c r="BI436" s="264">
        <v>0.5</v>
      </c>
      <c r="BJ436" s="263">
        <f t="shared" si="7590"/>
        <v>3420</v>
      </c>
      <c r="BK436" s="267"/>
      <c r="BL436" s="263">
        <f t="shared" si="7591"/>
        <v>0</v>
      </c>
      <c r="BM436" s="267"/>
      <c r="BN436" s="263">
        <f t="shared" si="7592"/>
        <v>0</v>
      </c>
      <c r="BO436" s="267"/>
      <c r="BP436" s="263">
        <f t="shared" si="7593"/>
        <v>0</v>
      </c>
      <c r="BQ436" s="267"/>
      <c r="BR436" s="263">
        <f t="shared" si="7594"/>
        <v>0</v>
      </c>
      <c r="BS436" s="267"/>
      <c r="BT436" s="263">
        <f t="shared" si="7595"/>
        <v>0</v>
      </c>
      <c r="BU436" s="268"/>
      <c r="BV436" s="263">
        <f t="shared" si="7596"/>
        <v>0</v>
      </c>
      <c r="BW436" s="268"/>
      <c r="BX436" s="263">
        <f t="shared" si="7597"/>
        <v>0</v>
      </c>
      <c r="BY436" s="268"/>
      <c r="BZ436" s="263">
        <f t="shared" si="7598"/>
        <v>0</v>
      </c>
      <c r="CA436" s="505">
        <f t="shared" si="7120"/>
        <v>1</v>
      </c>
      <c r="CB436" s="504">
        <f t="shared" si="7121"/>
        <v>6840</v>
      </c>
      <c r="CC436" s="171">
        <f t="shared" si="7189"/>
        <v>0</v>
      </c>
    </row>
    <row r="437" spans="1:81" s="187" customFormat="1" ht="16.2" customHeight="1" thickBot="1">
      <c r="A437" s="479"/>
      <c r="B437" s="480"/>
      <c r="C437" s="481"/>
      <c r="D437" s="481"/>
      <c r="E437" s="479" t="s">
        <v>802</v>
      </c>
      <c r="F437" s="481"/>
      <c r="G437" s="481"/>
      <c r="H437" s="482"/>
      <c r="I437" s="299">
        <f>SUBTOTAL(109,I426:I436)</f>
        <v>183855.62</v>
      </c>
      <c r="J437" s="320"/>
      <c r="K437" s="301">
        <f>+L437/$I437</f>
        <v>0</v>
      </c>
      <c r="L437" s="299">
        <f>SUBTOTAL(109,L426:L436)</f>
        <v>0</v>
      </c>
      <c r="M437" s="301">
        <f t="shared" ref="M437" si="7600">+N437/$I437</f>
        <v>0</v>
      </c>
      <c r="N437" s="299">
        <f t="shared" ref="N437" si="7601">SUBTOTAL(109,N426:N436)</f>
        <v>0</v>
      </c>
      <c r="O437" s="301">
        <f t="shared" ref="O437" si="7602">+P437/$I437</f>
        <v>0</v>
      </c>
      <c r="P437" s="299">
        <f t="shared" ref="P437" si="7603">SUBTOTAL(109,P426:P436)</f>
        <v>0</v>
      </c>
      <c r="Q437" s="301">
        <f t="shared" ref="Q437" si="7604">+R437/$I437</f>
        <v>0</v>
      </c>
      <c r="R437" s="299">
        <f t="shared" ref="R437" si="7605">SUBTOTAL(109,R426:R436)</f>
        <v>0</v>
      </c>
      <c r="S437" s="301">
        <f t="shared" ref="S437" si="7606">+T437/$I437</f>
        <v>0</v>
      </c>
      <c r="T437" s="299">
        <f t="shared" ref="T437" si="7607">SUBTOTAL(109,T426:T436)</f>
        <v>0</v>
      </c>
      <c r="U437" s="301">
        <f t="shared" ref="U437" si="7608">+V437/$I437</f>
        <v>0</v>
      </c>
      <c r="V437" s="299">
        <f t="shared" ref="V437" si="7609">SUBTOTAL(109,V426:V436)</f>
        <v>0</v>
      </c>
      <c r="W437" s="301">
        <f t="shared" ref="W437" si="7610">+X437/$I437</f>
        <v>0</v>
      </c>
      <c r="X437" s="299">
        <f t="shared" ref="X437" si="7611">SUBTOTAL(109,X426:X436)</f>
        <v>0</v>
      </c>
      <c r="Y437" s="301">
        <f t="shared" ref="Y437" si="7612">+Z437/$I437</f>
        <v>0</v>
      </c>
      <c r="Z437" s="299">
        <f t="shared" ref="Z437" si="7613">SUBTOTAL(109,Z426:Z436)</f>
        <v>0</v>
      </c>
      <c r="AA437" s="301">
        <f t="shared" ref="AA437" si="7614">+AB437/$I437</f>
        <v>0</v>
      </c>
      <c r="AB437" s="299">
        <f t="shared" ref="AB437" si="7615">SUBTOTAL(109,AB426:AB436)</f>
        <v>0</v>
      </c>
      <c r="AC437" s="301">
        <f t="shared" ref="AC437" si="7616">+AD437/$I437</f>
        <v>0</v>
      </c>
      <c r="AD437" s="299">
        <f t="shared" ref="AD437" si="7617">SUBTOTAL(109,AD426:AD436)</f>
        <v>0</v>
      </c>
      <c r="AE437" s="301">
        <f t="shared" ref="AE437" si="7618">+AF437/$I437</f>
        <v>0</v>
      </c>
      <c r="AF437" s="299">
        <f t="shared" ref="AF437" si="7619">SUBTOTAL(109,AF426:AF436)</f>
        <v>0</v>
      </c>
      <c r="AG437" s="301">
        <f t="shared" ref="AG437" si="7620">+AH437/$I437</f>
        <v>0</v>
      </c>
      <c r="AH437" s="299">
        <f t="shared" ref="AH437" si="7621">SUBTOTAL(109,AH426:AH436)</f>
        <v>0</v>
      </c>
      <c r="AI437" s="301">
        <f t="shared" ref="AI437" si="7622">+AJ437/$I437</f>
        <v>0</v>
      </c>
      <c r="AJ437" s="299">
        <f t="shared" ref="AJ437" si="7623">SUBTOTAL(109,AJ426:AJ436)</f>
        <v>0</v>
      </c>
      <c r="AK437" s="301">
        <f t="shared" ref="AK437" si="7624">+AL437/$I437</f>
        <v>0</v>
      </c>
      <c r="AL437" s="299">
        <f t="shared" ref="AL437" si="7625">SUBTOTAL(109,AL426:AL436)</f>
        <v>0</v>
      </c>
      <c r="AM437" s="301">
        <f t="shared" ref="AM437" si="7626">+AN437/$I437</f>
        <v>0</v>
      </c>
      <c r="AN437" s="299">
        <f t="shared" ref="AN437" si="7627">SUBTOTAL(109,AN426:AN436)</f>
        <v>0</v>
      </c>
      <c r="AO437" s="301">
        <f t="shared" ref="AO437" si="7628">+AP437/$I437</f>
        <v>0</v>
      </c>
      <c r="AP437" s="299">
        <f t="shared" ref="AP437" si="7629">SUBTOTAL(109,AP426:AP436)</f>
        <v>0</v>
      </c>
      <c r="AQ437" s="301">
        <f t="shared" ref="AQ437" si="7630">+AR437/$I437</f>
        <v>0</v>
      </c>
      <c r="AR437" s="299">
        <f t="shared" ref="AR437" si="7631">SUBTOTAL(109,AR426:AR436)</f>
        <v>0</v>
      </c>
      <c r="AS437" s="301">
        <f t="shared" ref="AS437" si="7632">+AT437/$I437</f>
        <v>0</v>
      </c>
      <c r="AT437" s="299">
        <f t="shared" ref="AT437" si="7633">SUBTOTAL(109,AT426:AT436)</f>
        <v>0</v>
      </c>
      <c r="AU437" s="301">
        <f t="shared" ref="AU437" si="7634">+AV437/$I437</f>
        <v>0</v>
      </c>
      <c r="AV437" s="299">
        <f t="shared" ref="AV437" si="7635">SUBTOTAL(109,AV426:AV436)</f>
        <v>0</v>
      </c>
      <c r="AW437" s="301">
        <f t="shared" ref="AW437" si="7636">+AX437/$I437</f>
        <v>0</v>
      </c>
      <c r="AX437" s="299">
        <f t="shared" ref="AX437" si="7637">SUBTOTAL(109,AX426:AX436)</f>
        <v>0</v>
      </c>
      <c r="AY437" s="301">
        <f t="shared" ref="AY437" si="7638">+AZ437/$I437</f>
        <v>0</v>
      </c>
      <c r="AZ437" s="299">
        <f t="shared" ref="AZ437" si="7639">SUBTOTAL(109,AZ426:AZ436)</f>
        <v>0</v>
      </c>
      <c r="BA437" s="301">
        <f t="shared" ref="BA437" si="7640">+BB437/$I437</f>
        <v>0</v>
      </c>
      <c r="BB437" s="299">
        <f t="shared" ref="BB437" si="7641">SUBTOTAL(109,BB426:BB436)</f>
        <v>0</v>
      </c>
      <c r="BC437" s="301">
        <f t="shared" ref="BC437" si="7642">+BD437/$I437</f>
        <v>0</v>
      </c>
      <c r="BD437" s="299">
        <f t="shared" ref="BD437" si="7643">SUBTOTAL(109,BD426:BD436)</f>
        <v>0</v>
      </c>
      <c r="BE437" s="301">
        <f t="shared" ref="BE437" si="7644">+BF437/$I437</f>
        <v>0</v>
      </c>
      <c r="BF437" s="299">
        <f t="shared" ref="BF437" si="7645">SUBTOTAL(109,BF426:BF436)</f>
        <v>0</v>
      </c>
      <c r="BG437" s="301">
        <f t="shared" ref="BG437" si="7646">+BH437/$I437</f>
        <v>0.54616948886305461</v>
      </c>
      <c r="BH437" s="299">
        <f t="shared" ref="BH437" si="7647">SUBTOTAL(109,BH426:BH436)</f>
        <v>100416.33</v>
      </c>
      <c r="BI437" s="301">
        <f t="shared" ref="BI437" si="7648">+BJ437/$I437</f>
        <v>0.45383051113694545</v>
      </c>
      <c r="BJ437" s="299">
        <f t="shared" ref="BJ437" si="7649">SUBTOTAL(109,BJ426:BJ436)</f>
        <v>83439.290000000008</v>
      </c>
      <c r="BK437" s="301">
        <f t="shared" ref="BK437" si="7650">+BL437/$I437</f>
        <v>0</v>
      </c>
      <c r="BL437" s="299">
        <f t="shared" ref="BL437" si="7651">SUBTOTAL(109,BL426:BL436)</f>
        <v>0</v>
      </c>
      <c r="BM437" s="301">
        <f t="shared" ref="BM437" si="7652">+BN437/$I437</f>
        <v>0</v>
      </c>
      <c r="BN437" s="299">
        <f t="shared" ref="BN437" si="7653">SUBTOTAL(109,BN426:BN436)</f>
        <v>0</v>
      </c>
      <c r="BO437" s="301">
        <f t="shared" ref="BO437" si="7654">+BP437/$I437</f>
        <v>0</v>
      </c>
      <c r="BP437" s="299">
        <f t="shared" ref="BP437" si="7655">SUBTOTAL(109,BP426:BP436)</f>
        <v>0</v>
      </c>
      <c r="BQ437" s="301">
        <f t="shared" ref="BQ437" si="7656">+BR437/$I437</f>
        <v>0</v>
      </c>
      <c r="BR437" s="299">
        <f t="shared" ref="BR437" si="7657">SUBTOTAL(109,BR426:BR436)</f>
        <v>0</v>
      </c>
      <c r="BS437" s="301">
        <f t="shared" ref="BS437" si="7658">+BT437/$I437</f>
        <v>0</v>
      </c>
      <c r="BT437" s="299">
        <f t="shared" ref="BT437" si="7659">SUBTOTAL(109,BT426:BT436)</f>
        <v>0</v>
      </c>
      <c r="BU437" s="301">
        <f t="shared" ref="BU437" si="7660">+BV437/$I437</f>
        <v>0</v>
      </c>
      <c r="BV437" s="299">
        <f t="shared" ref="BV437" si="7661">SUBTOTAL(109,BV426:BV436)</f>
        <v>0</v>
      </c>
      <c r="BW437" s="301">
        <f t="shared" ref="BW437" si="7662">+BX437/$I437</f>
        <v>0</v>
      </c>
      <c r="BX437" s="299">
        <f t="shared" ref="BX437" si="7663">SUBTOTAL(109,BX426:BX436)</f>
        <v>0</v>
      </c>
      <c r="BY437" s="301">
        <f t="shared" ref="BY437" si="7664">+BZ437/$I437</f>
        <v>0</v>
      </c>
      <c r="BZ437" s="299">
        <f t="shared" ref="BZ437" si="7665">SUBTOTAL(109,BZ426:BZ436)</f>
        <v>0</v>
      </c>
      <c r="CA437" s="235">
        <f>+CB437/I437</f>
        <v>0.99999999999999989</v>
      </c>
      <c r="CB437" s="234">
        <f>SUBTOTAL(109,CB426:CB436)</f>
        <v>183855.61999999997</v>
      </c>
      <c r="CC437" s="188">
        <f t="shared" si="7189"/>
        <v>0</v>
      </c>
    </row>
    <row r="438" spans="1:81" s="118" customFormat="1" ht="13.2">
      <c r="A438" s="459" t="s">
        <v>1191</v>
      </c>
      <c r="B438" s="612" t="s">
        <v>449</v>
      </c>
      <c r="C438" s="613"/>
      <c r="D438" s="613"/>
      <c r="E438" s="613"/>
      <c r="F438" s="486"/>
      <c r="G438" s="486"/>
      <c r="H438" s="486"/>
      <c r="I438" s="487"/>
      <c r="J438" s="414"/>
      <c r="K438" s="262"/>
      <c r="L438" s="263"/>
      <c r="M438" s="262"/>
      <c r="N438" s="263"/>
      <c r="O438" s="262"/>
      <c r="P438" s="263"/>
      <c r="Q438" s="262"/>
      <c r="R438" s="263"/>
      <c r="S438" s="262"/>
      <c r="T438" s="263"/>
      <c r="U438" s="262"/>
      <c r="V438" s="263"/>
      <c r="W438" s="264"/>
      <c r="X438" s="263"/>
      <c r="Y438" s="264"/>
      <c r="Z438" s="263"/>
      <c r="AA438" s="265"/>
      <c r="AB438" s="263"/>
      <c r="AC438" s="265"/>
      <c r="AD438" s="263"/>
      <c r="AE438" s="265"/>
      <c r="AF438" s="263"/>
      <c r="AG438" s="266"/>
      <c r="AH438" s="263"/>
      <c r="AI438" s="265"/>
      <c r="AJ438" s="263"/>
      <c r="AK438" s="265"/>
      <c r="AL438" s="263"/>
      <c r="AM438" s="265"/>
      <c r="AN438" s="263"/>
      <c r="AO438" s="265"/>
      <c r="AP438" s="263"/>
      <c r="AQ438" s="265"/>
      <c r="AR438" s="263"/>
      <c r="AS438" s="265"/>
      <c r="AT438" s="263"/>
      <c r="AU438" s="265"/>
      <c r="AV438" s="263"/>
      <c r="AW438" s="265"/>
      <c r="AX438" s="263"/>
      <c r="AY438" s="265"/>
      <c r="AZ438" s="263"/>
      <c r="BA438" s="265"/>
      <c r="BB438" s="263"/>
      <c r="BC438" s="265"/>
      <c r="BD438" s="263"/>
      <c r="BE438" s="264"/>
      <c r="BF438" s="263"/>
      <c r="BG438" s="265"/>
      <c r="BH438" s="263"/>
      <c r="BI438" s="264"/>
      <c r="BJ438" s="263"/>
      <c r="BK438" s="267"/>
      <c r="BL438" s="263"/>
      <c r="BM438" s="267"/>
      <c r="BN438" s="263"/>
      <c r="BO438" s="267"/>
      <c r="BP438" s="263"/>
      <c r="BQ438" s="267"/>
      <c r="BR438" s="263"/>
      <c r="BS438" s="267"/>
      <c r="BT438" s="263"/>
      <c r="BU438" s="268"/>
      <c r="BV438" s="263"/>
      <c r="BW438" s="268"/>
      <c r="BX438" s="263"/>
      <c r="BY438" s="268"/>
      <c r="BZ438" s="263"/>
      <c r="CA438" s="505">
        <f t="shared" si="7120"/>
        <v>0</v>
      </c>
      <c r="CB438" s="504">
        <f t="shared" si="7121"/>
        <v>0</v>
      </c>
      <c r="CC438" s="171">
        <f t="shared" si="7189"/>
        <v>0</v>
      </c>
    </row>
    <row r="439" spans="1:81" s="118" customFormat="1" ht="13.2">
      <c r="A439" s="279" t="s">
        <v>1192</v>
      </c>
      <c r="B439" s="488" t="s">
        <v>162</v>
      </c>
      <c r="C439" s="478"/>
      <c r="D439" s="489" t="s">
        <v>1014</v>
      </c>
      <c r="E439" s="478" t="s">
        <v>1013</v>
      </c>
      <c r="F439" s="279" t="s">
        <v>186</v>
      </c>
      <c r="G439" s="483">
        <v>2693.81</v>
      </c>
      <c r="H439" s="483">
        <v>8.75</v>
      </c>
      <c r="I439" s="483">
        <v>23570.84</v>
      </c>
      <c r="J439" s="275">
        <f t="shared" ref="J439:J445" si="7666">+I439/$I$467</f>
        <v>3.0289847272695866E-4</v>
      </c>
      <c r="K439" s="262"/>
      <c r="L439" s="263">
        <f t="shared" ref="L439:BZ445" si="7667">ROUND(K439*$I439,2)</f>
        <v>0</v>
      </c>
      <c r="M439" s="262"/>
      <c r="N439" s="263">
        <f t="shared" si="7667"/>
        <v>0</v>
      </c>
      <c r="O439" s="262"/>
      <c r="P439" s="263">
        <f t="shared" si="7667"/>
        <v>0</v>
      </c>
      <c r="Q439" s="262"/>
      <c r="R439" s="263">
        <f t="shared" si="7667"/>
        <v>0</v>
      </c>
      <c r="S439" s="262"/>
      <c r="T439" s="263">
        <f t="shared" si="7667"/>
        <v>0</v>
      </c>
      <c r="U439" s="262"/>
      <c r="V439" s="263">
        <f t="shared" si="7667"/>
        <v>0</v>
      </c>
      <c r="W439" s="264"/>
      <c r="X439" s="263">
        <f t="shared" si="7667"/>
        <v>0</v>
      </c>
      <c r="Y439" s="264"/>
      <c r="Z439" s="263">
        <f t="shared" si="7667"/>
        <v>0</v>
      </c>
      <c r="AA439" s="265"/>
      <c r="AB439" s="263">
        <f t="shared" si="7667"/>
        <v>0</v>
      </c>
      <c r="AC439" s="265"/>
      <c r="AD439" s="263">
        <f t="shared" si="7667"/>
        <v>0</v>
      </c>
      <c r="AE439" s="265"/>
      <c r="AF439" s="263">
        <f t="shared" si="7667"/>
        <v>0</v>
      </c>
      <c r="AG439" s="266"/>
      <c r="AH439" s="263">
        <f t="shared" si="7667"/>
        <v>0</v>
      </c>
      <c r="AI439" s="265"/>
      <c r="AJ439" s="263">
        <f t="shared" si="7667"/>
        <v>0</v>
      </c>
      <c r="AK439" s="265"/>
      <c r="AL439" s="263">
        <f t="shared" si="7667"/>
        <v>0</v>
      </c>
      <c r="AM439" s="265"/>
      <c r="AN439" s="263">
        <f t="shared" si="7667"/>
        <v>0</v>
      </c>
      <c r="AO439" s="265"/>
      <c r="AP439" s="263">
        <f t="shared" si="7667"/>
        <v>0</v>
      </c>
      <c r="AQ439" s="265"/>
      <c r="AR439" s="263">
        <f t="shared" si="7667"/>
        <v>0</v>
      </c>
      <c r="AS439" s="265"/>
      <c r="AT439" s="263">
        <f t="shared" si="7667"/>
        <v>0</v>
      </c>
      <c r="AU439" s="265"/>
      <c r="AV439" s="263">
        <f t="shared" si="7667"/>
        <v>0</v>
      </c>
      <c r="AW439" s="265"/>
      <c r="AX439" s="263">
        <f t="shared" si="7667"/>
        <v>0</v>
      </c>
      <c r="AY439" s="265"/>
      <c r="AZ439" s="263">
        <f t="shared" si="7667"/>
        <v>0</v>
      </c>
      <c r="BA439" s="265"/>
      <c r="BB439" s="263">
        <f t="shared" si="7667"/>
        <v>0</v>
      </c>
      <c r="BC439" s="265"/>
      <c r="BD439" s="263">
        <f t="shared" si="7667"/>
        <v>0</v>
      </c>
      <c r="BE439" s="264"/>
      <c r="BF439" s="263">
        <f t="shared" si="7667"/>
        <v>0</v>
      </c>
      <c r="BG439" s="383">
        <v>0.25</v>
      </c>
      <c r="BH439" s="263">
        <f t="shared" si="7667"/>
        <v>5892.71</v>
      </c>
      <c r="BI439" s="264">
        <v>0.45</v>
      </c>
      <c r="BJ439" s="263">
        <f t="shared" si="7667"/>
        <v>10606.88</v>
      </c>
      <c r="BK439" s="267"/>
      <c r="BL439" s="263">
        <f t="shared" si="7667"/>
        <v>0</v>
      </c>
      <c r="BM439" s="267"/>
      <c r="BN439" s="263">
        <f t="shared" si="7667"/>
        <v>0</v>
      </c>
      <c r="BO439" s="267"/>
      <c r="BP439" s="263">
        <f t="shared" si="7667"/>
        <v>0</v>
      </c>
      <c r="BQ439" s="267"/>
      <c r="BR439" s="263">
        <f t="shared" si="7667"/>
        <v>0</v>
      </c>
      <c r="BS439" s="268">
        <v>0.3</v>
      </c>
      <c r="BT439" s="263">
        <f t="shared" si="7667"/>
        <v>7071.25</v>
      </c>
      <c r="BU439" s="268"/>
      <c r="BV439" s="263">
        <f t="shared" si="7667"/>
        <v>0</v>
      </c>
      <c r="BW439" s="268"/>
      <c r="BX439" s="263">
        <f t="shared" si="7667"/>
        <v>0</v>
      </c>
      <c r="BY439" s="268"/>
      <c r="BZ439" s="263">
        <f t="shared" si="7667"/>
        <v>0</v>
      </c>
      <c r="CA439" s="505">
        <f t="shared" ref="CA439:CA445" si="7668">+BY439+BW439+BU439+BS439+BQ439+BO439+BM439+BK439+BI439+BG439+BE439+BC439+BA439+AY439+AW439+AU439+AS439+AQ439+AO439+AM439+AK439+AI439+AG439+AE439+AC439+AA439+Y439+W439+U439+S439+Q439+O439+M439+K439</f>
        <v>1</v>
      </c>
      <c r="CB439" s="504">
        <f t="shared" ref="CB439:CB445" si="7669">+BZ439+BX439+BV439+BT439+BR439+BP439+BN439+BL439+BJ439+BH439+BF439+BD439+BB439+AZ439+AX439+AV439+AT439+AR439+AP439+AN439+AL439+AJ439+AH439+AF439+AD439+AB439+Z439+X439+V439+T439+R439+P439+N439+L439</f>
        <v>23570.839999999997</v>
      </c>
      <c r="CC439" s="171">
        <f t="shared" si="7189"/>
        <v>0</v>
      </c>
    </row>
    <row r="440" spans="1:81" s="118" customFormat="1" ht="13.2">
      <c r="A440" s="279" t="s">
        <v>1193</v>
      </c>
      <c r="B440" s="488" t="s">
        <v>162</v>
      </c>
      <c r="C440" s="478"/>
      <c r="D440" s="489" t="s">
        <v>1020</v>
      </c>
      <c r="E440" s="478" t="s">
        <v>1019</v>
      </c>
      <c r="F440" s="279" t="s">
        <v>186</v>
      </c>
      <c r="G440" s="483">
        <v>520</v>
      </c>
      <c r="H440" s="483">
        <v>19.510000000000002</v>
      </c>
      <c r="I440" s="483">
        <v>10145.200000000001</v>
      </c>
      <c r="J440" s="275">
        <f t="shared" si="7666"/>
        <v>1.3037149229766699E-4</v>
      </c>
      <c r="K440" s="262"/>
      <c r="L440" s="263">
        <f t="shared" si="7667"/>
        <v>0</v>
      </c>
      <c r="M440" s="262"/>
      <c r="N440" s="263">
        <f t="shared" si="7667"/>
        <v>0</v>
      </c>
      <c r="O440" s="262"/>
      <c r="P440" s="263">
        <f t="shared" si="7667"/>
        <v>0</v>
      </c>
      <c r="Q440" s="262"/>
      <c r="R440" s="263">
        <f t="shared" si="7667"/>
        <v>0</v>
      </c>
      <c r="S440" s="262"/>
      <c r="T440" s="263">
        <f t="shared" si="7667"/>
        <v>0</v>
      </c>
      <c r="U440" s="262"/>
      <c r="V440" s="263">
        <f t="shared" si="7667"/>
        <v>0</v>
      </c>
      <c r="W440" s="264"/>
      <c r="X440" s="263">
        <f t="shared" si="7667"/>
        <v>0</v>
      </c>
      <c r="Y440" s="264"/>
      <c r="Z440" s="263">
        <f t="shared" si="7667"/>
        <v>0</v>
      </c>
      <c r="AA440" s="265"/>
      <c r="AB440" s="263">
        <f t="shared" si="7667"/>
        <v>0</v>
      </c>
      <c r="AC440" s="265"/>
      <c r="AD440" s="263">
        <f t="shared" si="7667"/>
        <v>0</v>
      </c>
      <c r="AE440" s="265"/>
      <c r="AF440" s="263">
        <f t="shared" si="7667"/>
        <v>0</v>
      </c>
      <c r="AG440" s="266"/>
      <c r="AH440" s="263">
        <f t="shared" si="7667"/>
        <v>0</v>
      </c>
      <c r="AI440" s="265"/>
      <c r="AJ440" s="263">
        <f t="shared" si="7667"/>
        <v>0</v>
      </c>
      <c r="AK440" s="265"/>
      <c r="AL440" s="263">
        <f t="shared" si="7667"/>
        <v>0</v>
      </c>
      <c r="AM440" s="265"/>
      <c r="AN440" s="263">
        <f t="shared" si="7667"/>
        <v>0</v>
      </c>
      <c r="AO440" s="265"/>
      <c r="AP440" s="263">
        <f t="shared" si="7667"/>
        <v>0</v>
      </c>
      <c r="AQ440" s="265"/>
      <c r="AR440" s="263">
        <f t="shared" si="7667"/>
        <v>0</v>
      </c>
      <c r="AS440" s="265"/>
      <c r="AT440" s="263">
        <f t="shared" si="7667"/>
        <v>0</v>
      </c>
      <c r="AU440" s="265"/>
      <c r="AV440" s="263">
        <f t="shared" si="7667"/>
        <v>0</v>
      </c>
      <c r="AW440" s="265"/>
      <c r="AX440" s="263">
        <f t="shared" si="7667"/>
        <v>0</v>
      </c>
      <c r="AY440" s="265"/>
      <c r="AZ440" s="263">
        <f t="shared" si="7667"/>
        <v>0</v>
      </c>
      <c r="BA440" s="265"/>
      <c r="BB440" s="263">
        <f t="shared" si="7667"/>
        <v>0</v>
      </c>
      <c r="BC440" s="265"/>
      <c r="BD440" s="263">
        <f t="shared" si="7667"/>
        <v>0</v>
      </c>
      <c r="BE440" s="264"/>
      <c r="BF440" s="263">
        <f t="shared" si="7667"/>
        <v>0</v>
      </c>
      <c r="BG440" s="383">
        <v>0.25</v>
      </c>
      <c r="BH440" s="263">
        <f t="shared" si="7667"/>
        <v>2536.3000000000002</v>
      </c>
      <c r="BI440" s="264">
        <v>0.45</v>
      </c>
      <c r="BJ440" s="263">
        <f t="shared" si="7667"/>
        <v>4565.34</v>
      </c>
      <c r="BK440" s="267"/>
      <c r="BL440" s="263">
        <f t="shared" si="7667"/>
        <v>0</v>
      </c>
      <c r="BM440" s="267"/>
      <c r="BN440" s="263">
        <f t="shared" si="7667"/>
        <v>0</v>
      </c>
      <c r="BO440" s="267"/>
      <c r="BP440" s="263">
        <f t="shared" si="7667"/>
        <v>0</v>
      </c>
      <c r="BQ440" s="267"/>
      <c r="BR440" s="263">
        <f t="shared" si="7667"/>
        <v>0</v>
      </c>
      <c r="BS440" s="268">
        <v>0.3</v>
      </c>
      <c r="BT440" s="263">
        <f t="shared" si="7667"/>
        <v>3043.56</v>
      </c>
      <c r="BU440" s="268"/>
      <c r="BV440" s="263">
        <f t="shared" si="7667"/>
        <v>0</v>
      </c>
      <c r="BW440" s="268"/>
      <c r="BX440" s="263">
        <f t="shared" si="7667"/>
        <v>0</v>
      </c>
      <c r="BY440" s="268"/>
      <c r="BZ440" s="263">
        <f t="shared" si="7667"/>
        <v>0</v>
      </c>
      <c r="CA440" s="505">
        <f t="shared" si="7668"/>
        <v>1</v>
      </c>
      <c r="CB440" s="504">
        <f t="shared" si="7669"/>
        <v>10145.200000000001</v>
      </c>
      <c r="CC440" s="171">
        <f t="shared" si="7189"/>
        <v>0</v>
      </c>
    </row>
    <row r="441" spans="1:81" s="118" customFormat="1" ht="13.2">
      <c r="A441" s="279" t="s">
        <v>1194</v>
      </c>
      <c r="B441" s="488" t="s">
        <v>162</v>
      </c>
      <c r="C441" s="478"/>
      <c r="D441" s="489" t="s">
        <v>1018</v>
      </c>
      <c r="E441" s="478" t="s">
        <v>1017</v>
      </c>
      <c r="F441" s="279" t="s">
        <v>186</v>
      </c>
      <c r="G441" s="483">
        <v>2129.63</v>
      </c>
      <c r="H441" s="483">
        <v>6.38</v>
      </c>
      <c r="I441" s="483">
        <v>13587.04</v>
      </c>
      <c r="J441" s="275">
        <f t="shared" si="7666"/>
        <v>1.7460106066988264E-4</v>
      </c>
      <c r="K441" s="262"/>
      <c r="L441" s="263">
        <f t="shared" si="7667"/>
        <v>0</v>
      </c>
      <c r="M441" s="262"/>
      <c r="N441" s="263">
        <f t="shared" si="7667"/>
        <v>0</v>
      </c>
      <c r="O441" s="262"/>
      <c r="P441" s="263">
        <f t="shared" si="7667"/>
        <v>0</v>
      </c>
      <c r="Q441" s="262"/>
      <c r="R441" s="263">
        <f t="shared" si="7667"/>
        <v>0</v>
      </c>
      <c r="S441" s="262"/>
      <c r="T441" s="263">
        <f t="shared" si="7667"/>
        <v>0</v>
      </c>
      <c r="U441" s="262"/>
      <c r="V441" s="263">
        <f t="shared" si="7667"/>
        <v>0</v>
      </c>
      <c r="W441" s="264"/>
      <c r="X441" s="263">
        <f t="shared" si="7667"/>
        <v>0</v>
      </c>
      <c r="Y441" s="264"/>
      <c r="Z441" s="263">
        <f t="shared" si="7667"/>
        <v>0</v>
      </c>
      <c r="AA441" s="265"/>
      <c r="AB441" s="263">
        <f t="shared" si="7667"/>
        <v>0</v>
      </c>
      <c r="AC441" s="265"/>
      <c r="AD441" s="263">
        <f t="shared" si="7667"/>
        <v>0</v>
      </c>
      <c r="AE441" s="265"/>
      <c r="AF441" s="263">
        <f t="shared" si="7667"/>
        <v>0</v>
      </c>
      <c r="AG441" s="266"/>
      <c r="AH441" s="263">
        <f t="shared" si="7667"/>
        <v>0</v>
      </c>
      <c r="AI441" s="265"/>
      <c r="AJ441" s="263">
        <f t="shared" si="7667"/>
        <v>0</v>
      </c>
      <c r="AK441" s="265"/>
      <c r="AL441" s="263">
        <f t="shared" si="7667"/>
        <v>0</v>
      </c>
      <c r="AM441" s="265"/>
      <c r="AN441" s="263">
        <f t="shared" si="7667"/>
        <v>0</v>
      </c>
      <c r="AO441" s="265"/>
      <c r="AP441" s="263">
        <f t="shared" si="7667"/>
        <v>0</v>
      </c>
      <c r="AQ441" s="265"/>
      <c r="AR441" s="263">
        <f t="shared" si="7667"/>
        <v>0</v>
      </c>
      <c r="AS441" s="265"/>
      <c r="AT441" s="263">
        <f t="shared" si="7667"/>
        <v>0</v>
      </c>
      <c r="AU441" s="265"/>
      <c r="AV441" s="263">
        <f t="shared" si="7667"/>
        <v>0</v>
      </c>
      <c r="AW441" s="265"/>
      <c r="AX441" s="263">
        <f t="shared" si="7667"/>
        <v>0</v>
      </c>
      <c r="AY441" s="265"/>
      <c r="AZ441" s="263">
        <f t="shared" si="7667"/>
        <v>0</v>
      </c>
      <c r="BA441" s="265"/>
      <c r="BB441" s="263">
        <f t="shared" si="7667"/>
        <v>0</v>
      </c>
      <c r="BC441" s="265"/>
      <c r="BD441" s="263">
        <f t="shared" si="7667"/>
        <v>0</v>
      </c>
      <c r="BE441" s="264"/>
      <c r="BF441" s="263">
        <f t="shared" si="7667"/>
        <v>0</v>
      </c>
      <c r="BG441" s="383">
        <v>0.25</v>
      </c>
      <c r="BH441" s="263">
        <f t="shared" si="7667"/>
        <v>3396.76</v>
      </c>
      <c r="BI441" s="264">
        <v>0.45</v>
      </c>
      <c r="BJ441" s="263">
        <f t="shared" si="7667"/>
        <v>6114.17</v>
      </c>
      <c r="BK441" s="267"/>
      <c r="BL441" s="263">
        <f t="shared" si="7667"/>
        <v>0</v>
      </c>
      <c r="BM441" s="267"/>
      <c r="BN441" s="263">
        <f t="shared" si="7667"/>
        <v>0</v>
      </c>
      <c r="BO441" s="267"/>
      <c r="BP441" s="263">
        <f t="shared" si="7667"/>
        <v>0</v>
      </c>
      <c r="BQ441" s="267"/>
      <c r="BR441" s="263">
        <f t="shared" si="7667"/>
        <v>0</v>
      </c>
      <c r="BS441" s="268">
        <v>0.3</v>
      </c>
      <c r="BT441" s="263">
        <f t="shared" si="7667"/>
        <v>4076.11</v>
      </c>
      <c r="BU441" s="268"/>
      <c r="BV441" s="263">
        <f t="shared" si="7667"/>
        <v>0</v>
      </c>
      <c r="BW441" s="268"/>
      <c r="BX441" s="263">
        <f t="shared" si="7667"/>
        <v>0</v>
      </c>
      <c r="BY441" s="268"/>
      <c r="BZ441" s="263">
        <f t="shared" si="7667"/>
        <v>0</v>
      </c>
      <c r="CA441" s="505">
        <f t="shared" si="7668"/>
        <v>1</v>
      </c>
      <c r="CB441" s="504">
        <f t="shared" si="7669"/>
        <v>13587.04</v>
      </c>
      <c r="CC441" s="171">
        <f t="shared" si="7189"/>
        <v>0</v>
      </c>
    </row>
    <row r="442" spans="1:81" s="118" customFormat="1" ht="26.4">
      <c r="A442" s="279" t="s">
        <v>1195</v>
      </c>
      <c r="B442" s="488" t="s">
        <v>162</v>
      </c>
      <c r="C442" s="478"/>
      <c r="D442" s="489">
        <v>84125</v>
      </c>
      <c r="E442" s="478" t="s">
        <v>1073</v>
      </c>
      <c r="F442" s="279" t="s">
        <v>186</v>
      </c>
      <c r="G442" s="483">
        <v>13735.9</v>
      </c>
      <c r="H442" s="483">
        <v>5.83</v>
      </c>
      <c r="I442" s="483">
        <v>80080.3</v>
      </c>
      <c r="J442" s="275">
        <f t="shared" si="7666"/>
        <v>1.0290766288141055E-3</v>
      </c>
      <c r="K442" s="262"/>
      <c r="L442" s="263">
        <f t="shared" si="7667"/>
        <v>0</v>
      </c>
      <c r="M442" s="262"/>
      <c r="N442" s="263">
        <f t="shared" si="7667"/>
        <v>0</v>
      </c>
      <c r="O442" s="262"/>
      <c r="P442" s="263">
        <f t="shared" si="7667"/>
        <v>0</v>
      </c>
      <c r="Q442" s="262"/>
      <c r="R442" s="263">
        <f t="shared" si="7667"/>
        <v>0</v>
      </c>
      <c r="S442" s="262"/>
      <c r="T442" s="263">
        <f t="shared" si="7667"/>
        <v>0</v>
      </c>
      <c r="U442" s="262"/>
      <c r="V442" s="263">
        <f t="shared" si="7667"/>
        <v>0</v>
      </c>
      <c r="W442" s="264"/>
      <c r="X442" s="263">
        <f t="shared" si="7667"/>
        <v>0</v>
      </c>
      <c r="Y442" s="264"/>
      <c r="Z442" s="263">
        <f t="shared" si="7667"/>
        <v>0</v>
      </c>
      <c r="AA442" s="265"/>
      <c r="AB442" s="263">
        <f t="shared" si="7667"/>
        <v>0</v>
      </c>
      <c r="AC442" s="265"/>
      <c r="AD442" s="263">
        <f t="shared" si="7667"/>
        <v>0</v>
      </c>
      <c r="AE442" s="265"/>
      <c r="AF442" s="263">
        <f t="shared" si="7667"/>
        <v>0</v>
      </c>
      <c r="AG442" s="266"/>
      <c r="AH442" s="263">
        <f t="shared" si="7667"/>
        <v>0</v>
      </c>
      <c r="AI442" s="265"/>
      <c r="AJ442" s="263">
        <f t="shared" si="7667"/>
        <v>0</v>
      </c>
      <c r="AK442" s="265"/>
      <c r="AL442" s="263">
        <f t="shared" si="7667"/>
        <v>0</v>
      </c>
      <c r="AM442" s="265"/>
      <c r="AN442" s="263">
        <f t="shared" si="7667"/>
        <v>0</v>
      </c>
      <c r="AO442" s="265"/>
      <c r="AP442" s="263">
        <f t="shared" si="7667"/>
        <v>0</v>
      </c>
      <c r="AQ442" s="265"/>
      <c r="AR442" s="263">
        <f t="shared" si="7667"/>
        <v>0</v>
      </c>
      <c r="AS442" s="265"/>
      <c r="AT442" s="263">
        <f t="shared" si="7667"/>
        <v>0</v>
      </c>
      <c r="AU442" s="265"/>
      <c r="AV442" s="263">
        <f t="shared" si="7667"/>
        <v>0</v>
      </c>
      <c r="AW442" s="265"/>
      <c r="AX442" s="263">
        <f t="shared" si="7667"/>
        <v>0</v>
      </c>
      <c r="AY442" s="265"/>
      <c r="AZ442" s="263">
        <f t="shared" si="7667"/>
        <v>0</v>
      </c>
      <c r="BA442" s="265"/>
      <c r="BB442" s="263">
        <f t="shared" si="7667"/>
        <v>0</v>
      </c>
      <c r="BC442" s="265"/>
      <c r="BD442" s="263">
        <f t="shared" si="7667"/>
        <v>0</v>
      </c>
      <c r="BE442" s="264"/>
      <c r="BF442" s="263">
        <f t="shared" si="7667"/>
        <v>0</v>
      </c>
      <c r="BG442" s="383">
        <v>0.25</v>
      </c>
      <c r="BH442" s="263">
        <f t="shared" si="7667"/>
        <v>20020.080000000002</v>
      </c>
      <c r="BI442" s="264">
        <v>0.45</v>
      </c>
      <c r="BJ442" s="263">
        <f t="shared" si="7667"/>
        <v>36036.14</v>
      </c>
      <c r="BK442" s="267"/>
      <c r="BL442" s="263">
        <f t="shared" si="7667"/>
        <v>0</v>
      </c>
      <c r="BM442" s="267"/>
      <c r="BN442" s="263">
        <f t="shared" si="7667"/>
        <v>0</v>
      </c>
      <c r="BO442" s="267"/>
      <c r="BP442" s="263">
        <f t="shared" si="7667"/>
        <v>0</v>
      </c>
      <c r="BQ442" s="267"/>
      <c r="BR442" s="263">
        <f t="shared" si="7667"/>
        <v>0</v>
      </c>
      <c r="BS442" s="268">
        <v>0.3</v>
      </c>
      <c r="BT442" s="263">
        <f t="shared" si="7667"/>
        <v>24024.09</v>
      </c>
      <c r="BU442" s="268"/>
      <c r="BV442" s="263">
        <f t="shared" si="7667"/>
        <v>0</v>
      </c>
      <c r="BW442" s="268"/>
      <c r="BX442" s="263">
        <f t="shared" si="7667"/>
        <v>0</v>
      </c>
      <c r="BY442" s="268"/>
      <c r="BZ442" s="263">
        <f t="shared" si="7667"/>
        <v>0</v>
      </c>
      <c r="CA442" s="505">
        <f t="shared" si="7668"/>
        <v>1</v>
      </c>
      <c r="CB442" s="504">
        <f t="shared" si="7669"/>
        <v>80080.31</v>
      </c>
      <c r="CC442" s="171">
        <f t="shared" si="7189"/>
        <v>-9.9999999947613105E-3</v>
      </c>
    </row>
    <row r="443" spans="1:81" s="118" customFormat="1" ht="13.2">
      <c r="A443" s="279" t="s">
        <v>1196</v>
      </c>
      <c r="B443" s="488" t="s">
        <v>162</v>
      </c>
      <c r="C443" s="478"/>
      <c r="D443" s="489" t="s">
        <v>1016</v>
      </c>
      <c r="E443" s="478" t="s">
        <v>1015</v>
      </c>
      <c r="F443" s="279" t="s">
        <v>186</v>
      </c>
      <c r="G443" s="483">
        <v>18154.650000000001</v>
      </c>
      <c r="H443" s="483">
        <v>15.52</v>
      </c>
      <c r="I443" s="483">
        <v>281760.17</v>
      </c>
      <c r="J443" s="275">
        <f t="shared" si="7666"/>
        <v>3.6207757198423235E-3</v>
      </c>
      <c r="K443" s="262"/>
      <c r="L443" s="263">
        <f t="shared" si="7667"/>
        <v>0</v>
      </c>
      <c r="M443" s="262"/>
      <c r="N443" s="263">
        <f t="shared" si="7667"/>
        <v>0</v>
      </c>
      <c r="O443" s="262"/>
      <c r="P443" s="263">
        <f t="shared" si="7667"/>
        <v>0</v>
      </c>
      <c r="Q443" s="262"/>
      <c r="R443" s="263">
        <f t="shared" si="7667"/>
        <v>0</v>
      </c>
      <c r="S443" s="262"/>
      <c r="T443" s="263">
        <f t="shared" si="7667"/>
        <v>0</v>
      </c>
      <c r="U443" s="262"/>
      <c r="V443" s="263">
        <f t="shared" si="7667"/>
        <v>0</v>
      </c>
      <c r="W443" s="264"/>
      <c r="X443" s="263">
        <f t="shared" si="7667"/>
        <v>0</v>
      </c>
      <c r="Y443" s="264"/>
      <c r="Z443" s="263">
        <f t="shared" si="7667"/>
        <v>0</v>
      </c>
      <c r="AA443" s="265"/>
      <c r="AB443" s="263">
        <f t="shared" si="7667"/>
        <v>0</v>
      </c>
      <c r="AC443" s="265"/>
      <c r="AD443" s="263">
        <f t="shared" si="7667"/>
        <v>0</v>
      </c>
      <c r="AE443" s="265"/>
      <c r="AF443" s="263">
        <f t="shared" si="7667"/>
        <v>0</v>
      </c>
      <c r="AG443" s="266"/>
      <c r="AH443" s="263">
        <f t="shared" si="7667"/>
        <v>0</v>
      </c>
      <c r="AI443" s="265"/>
      <c r="AJ443" s="263">
        <f t="shared" si="7667"/>
        <v>0</v>
      </c>
      <c r="AK443" s="265"/>
      <c r="AL443" s="263">
        <f t="shared" si="7667"/>
        <v>0</v>
      </c>
      <c r="AM443" s="265"/>
      <c r="AN443" s="263">
        <f t="shared" si="7667"/>
        <v>0</v>
      </c>
      <c r="AO443" s="265"/>
      <c r="AP443" s="263">
        <f t="shared" si="7667"/>
        <v>0</v>
      </c>
      <c r="AQ443" s="265"/>
      <c r="AR443" s="263">
        <f t="shared" si="7667"/>
        <v>0</v>
      </c>
      <c r="AS443" s="265"/>
      <c r="AT443" s="263">
        <f t="shared" si="7667"/>
        <v>0</v>
      </c>
      <c r="AU443" s="265"/>
      <c r="AV443" s="263">
        <f t="shared" si="7667"/>
        <v>0</v>
      </c>
      <c r="AW443" s="265"/>
      <c r="AX443" s="263">
        <f t="shared" si="7667"/>
        <v>0</v>
      </c>
      <c r="AY443" s="265"/>
      <c r="AZ443" s="263">
        <f t="shared" si="7667"/>
        <v>0</v>
      </c>
      <c r="BA443" s="265"/>
      <c r="BB443" s="263">
        <f t="shared" si="7667"/>
        <v>0</v>
      </c>
      <c r="BC443" s="265"/>
      <c r="BD443" s="263">
        <f t="shared" si="7667"/>
        <v>0</v>
      </c>
      <c r="BE443" s="264"/>
      <c r="BF443" s="263">
        <f t="shared" si="7667"/>
        <v>0</v>
      </c>
      <c r="BG443" s="383">
        <v>0.25</v>
      </c>
      <c r="BH443" s="263">
        <f t="shared" si="7667"/>
        <v>70440.039999999994</v>
      </c>
      <c r="BI443" s="264">
        <v>0.45</v>
      </c>
      <c r="BJ443" s="263">
        <f t="shared" si="7667"/>
        <v>126792.08</v>
      </c>
      <c r="BK443" s="267"/>
      <c r="BL443" s="263">
        <f t="shared" si="7667"/>
        <v>0</v>
      </c>
      <c r="BM443" s="267"/>
      <c r="BN443" s="263">
        <f t="shared" si="7667"/>
        <v>0</v>
      </c>
      <c r="BO443" s="267"/>
      <c r="BP443" s="263">
        <f t="shared" si="7667"/>
        <v>0</v>
      </c>
      <c r="BQ443" s="267"/>
      <c r="BR443" s="263">
        <f t="shared" si="7667"/>
        <v>0</v>
      </c>
      <c r="BS443" s="268">
        <v>0.3</v>
      </c>
      <c r="BT443" s="263">
        <f t="shared" si="7667"/>
        <v>84528.05</v>
      </c>
      <c r="BU443" s="268"/>
      <c r="BV443" s="263">
        <f t="shared" si="7667"/>
        <v>0</v>
      </c>
      <c r="BW443" s="268"/>
      <c r="BX443" s="263">
        <f t="shared" si="7667"/>
        <v>0</v>
      </c>
      <c r="BY443" s="268"/>
      <c r="BZ443" s="263">
        <f t="shared" si="7667"/>
        <v>0</v>
      </c>
      <c r="CA443" s="505">
        <f t="shared" si="7668"/>
        <v>1</v>
      </c>
      <c r="CB443" s="504">
        <f t="shared" si="7669"/>
        <v>281760.17</v>
      </c>
      <c r="CC443" s="171">
        <f t="shared" si="7189"/>
        <v>0</v>
      </c>
    </row>
    <row r="444" spans="1:81" s="118" customFormat="1" ht="13.2">
      <c r="A444" s="279" t="s">
        <v>1197</v>
      </c>
      <c r="B444" s="488" t="s">
        <v>162</v>
      </c>
      <c r="C444" s="478"/>
      <c r="D444" s="489" t="s">
        <v>1075</v>
      </c>
      <c r="E444" s="478" t="s">
        <v>1074</v>
      </c>
      <c r="F444" s="279" t="s">
        <v>186</v>
      </c>
      <c r="G444" s="483">
        <v>1814.67</v>
      </c>
      <c r="H444" s="483">
        <v>6.97</v>
      </c>
      <c r="I444" s="483">
        <v>12648.25</v>
      </c>
      <c r="J444" s="275">
        <f t="shared" si="7666"/>
        <v>1.6253708428162742E-4</v>
      </c>
      <c r="K444" s="262"/>
      <c r="L444" s="263">
        <f t="shared" si="7667"/>
        <v>0</v>
      </c>
      <c r="M444" s="262"/>
      <c r="N444" s="263">
        <f t="shared" si="7667"/>
        <v>0</v>
      </c>
      <c r="O444" s="262"/>
      <c r="P444" s="263">
        <f t="shared" si="7667"/>
        <v>0</v>
      </c>
      <c r="Q444" s="262"/>
      <c r="R444" s="263">
        <f t="shared" si="7667"/>
        <v>0</v>
      </c>
      <c r="S444" s="262"/>
      <c r="T444" s="263">
        <f t="shared" si="7667"/>
        <v>0</v>
      </c>
      <c r="U444" s="262"/>
      <c r="V444" s="263">
        <f t="shared" si="7667"/>
        <v>0</v>
      </c>
      <c r="W444" s="264"/>
      <c r="X444" s="263">
        <f t="shared" si="7667"/>
        <v>0</v>
      </c>
      <c r="Y444" s="264"/>
      <c r="Z444" s="263">
        <f t="shared" si="7667"/>
        <v>0</v>
      </c>
      <c r="AA444" s="265"/>
      <c r="AB444" s="263">
        <f t="shared" si="7667"/>
        <v>0</v>
      </c>
      <c r="AC444" s="265"/>
      <c r="AD444" s="263">
        <f t="shared" si="7667"/>
        <v>0</v>
      </c>
      <c r="AE444" s="265"/>
      <c r="AF444" s="263">
        <f t="shared" si="7667"/>
        <v>0</v>
      </c>
      <c r="AG444" s="266"/>
      <c r="AH444" s="263">
        <f t="shared" si="7667"/>
        <v>0</v>
      </c>
      <c r="AI444" s="265"/>
      <c r="AJ444" s="263">
        <f t="shared" si="7667"/>
        <v>0</v>
      </c>
      <c r="AK444" s="265"/>
      <c r="AL444" s="263">
        <f t="shared" si="7667"/>
        <v>0</v>
      </c>
      <c r="AM444" s="265"/>
      <c r="AN444" s="263">
        <f t="shared" si="7667"/>
        <v>0</v>
      </c>
      <c r="AO444" s="265"/>
      <c r="AP444" s="263">
        <f t="shared" si="7667"/>
        <v>0</v>
      </c>
      <c r="AQ444" s="265"/>
      <c r="AR444" s="263">
        <f t="shared" si="7667"/>
        <v>0</v>
      </c>
      <c r="AS444" s="265"/>
      <c r="AT444" s="263">
        <f t="shared" si="7667"/>
        <v>0</v>
      </c>
      <c r="AU444" s="265"/>
      <c r="AV444" s="263">
        <f t="shared" si="7667"/>
        <v>0</v>
      </c>
      <c r="AW444" s="265"/>
      <c r="AX444" s="263">
        <f t="shared" si="7667"/>
        <v>0</v>
      </c>
      <c r="AY444" s="265"/>
      <c r="AZ444" s="263">
        <f t="shared" si="7667"/>
        <v>0</v>
      </c>
      <c r="BA444" s="265"/>
      <c r="BB444" s="263">
        <f t="shared" si="7667"/>
        <v>0</v>
      </c>
      <c r="BC444" s="265"/>
      <c r="BD444" s="263">
        <f t="shared" si="7667"/>
        <v>0</v>
      </c>
      <c r="BE444" s="264"/>
      <c r="BF444" s="263">
        <f t="shared" si="7667"/>
        <v>0</v>
      </c>
      <c r="BG444" s="383">
        <v>0.25</v>
      </c>
      <c r="BH444" s="263">
        <f t="shared" si="7667"/>
        <v>3162.06</v>
      </c>
      <c r="BI444" s="264">
        <v>0.45</v>
      </c>
      <c r="BJ444" s="263">
        <f t="shared" si="7667"/>
        <v>5691.71</v>
      </c>
      <c r="BK444" s="267"/>
      <c r="BL444" s="263">
        <f t="shared" si="7667"/>
        <v>0</v>
      </c>
      <c r="BM444" s="267"/>
      <c r="BN444" s="263">
        <f t="shared" si="7667"/>
        <v>0</v>
      </c>
      <c r="BO444" s="267"/>
      <c r="BP444" s="263">
        <f t="shared" si="7667"/>
        <v>0</v>
      </c>
      <c r="BQ444" s="267"/>
      <c r="BR444" s="263">
        <f t="shared" si="7667"/>
        <v>0</v>
      </c>
      <c r="BS444" s="268">
        <v>0.3</v>
      </c>
      <c r="BT444" s="263">
        <f t="shared" si="7667"/>
        <v>3794.48</v>
      </c>
      <c r="BU444" s="268"/>
      <c r="BV444" s="263">
        <f t="shared" si="7667"/>
        <v>0</v>
      </c>
      <c r="BW444" s="268"/>
      <c r="BX444" s="263">
        <f t="shared" si="7667"/>
        <v>0</v>
      </c>
      <c r="BY444" s="268"/>
      <c r="BZ444" s="263">
        <f t="shared" si="7667"/>
        <v>0</v>
      </c>
      <c r="CA444" s="505">
        <f t="shared" si="7668"/>
        <v>1</v>
      </c>
      <c r="CB444" s="504">
        <f t="shared" si="7669"/>
        <v>12648.25</v>
      </c>
      <c r="CC444" s="171">
        <f t="shared" si="7189"/>
        <v>0</v>
      </c>
    </row>
    <row r="445" spans="1:81" ht="13.2">
      <c r="A445" s="279" t="s">
        <v>1198</v>
      </c>
      <c r="B445" s="488" t="s">
        <v>162</v>
      </c>
      <c r="C445" s="478"/>
      <c r="D445" s="489">
        <v>9537</v>
      </c>
      <c r="E445" s="478" t="s">
        <v>449</v>
      </c>
      <c r="F445" s="279" t="s">
        <v>186</v>
      </c>
      <c r="G445" s="483">
        <v>36935.089999999997</v>
      </c>
      <c r="H445" s="483">
        <v>1.6</v>
      </c>
      <c r="I445" s="483">
        <v>59096.14</v>
      </c>
      <c r="J445" s="275">
        <f t="shared" si="7666"/>
        <v>7.5941844032959916E-4</v>
      </c>
      <c r="K445" s="262"/>
      <c r="L445" s="263">
        <f t="shared" si="7667"/>
        <v>0</v>
      </c>
      <c r="M445" s="262"/>
      <c r="N445" s="263">
        <f t="shared" si="7667"/>
        <v>0</v>
      </c>
      <c r="O445" s="262"/>
      <c r="P445" s="263">
        <f t="shared" si="7667"/>
        <v>0</v>
      </c>
      <c r="Q445" s="262"/>
      <c r="R445" s="263">
        <f t="shared" si="7667"/>
        <v>0</v>
      </c>
      <c r="S445" s="262"/>
      <c r="T445" s="263">
        <f t="shared" si="7667"/>
        <v>0</v>
      </c>
      <c r="U445" s="262"/>
      <c r="V445" s="263">
        <f t="shared" si="7667"/>
        <v>0</v>
      </c>
      <c r="W445" s="264"/>
      <c r="X445" s="263">
        <f t="shared" si="7667"/>
        <v>0</v>
      </c>
      <c r="Y445" s="264"/>
      <c r="Z445" s="263">
        <f t="shared" si="7667"/>
        <v>0</v>
      </c>
      <c r="AA445" s="265"/>
      <c r="AB445" s="263">
        <f t="shared" si="7667"/>
        <v>0</v>
      </c>
      <c r="AC445" s="265"/>
      <c r="AD445" s="263">
        <f t="shared" si="7667"/>
        <v>0</v>
      </c>
      <c r="AE445" s="265"/>
      <c r="AF445" s="263">
        <f t="shared" si="7667"/>
        <v>0</v>
      </c>
      <c r="AG445" s="266"/>
      <c r="AH445" s="263">
        <f t="shared" si="7667"/>
        <v>0</v>
      </c>
      <c r="AI445" s="265"/>
      <c r="AJ445" s="263">
        <f t="shared" si="7667"/>
        <v>0</v>
      </c>
      <c r="AK445" s="265"/>
      <c r="AL445" s="263">
        <f t="shared" si="7667"/>
        <v>0</v>
      </c>
      <c r="AM445" s="265"/>
      <c r="AN445" s="263">
        <f t="shared" si="7667"/>
        <v>0</v>
      </c>
      <c r="AO445" s="265"/>
      <c r="AP445" s="263">
        <f t="shared" si="7667"/>
        <v>0</v>
      </c>
      <c r="AQ445" s="265"/>
      <c r="AR445" s="263">
        <f t="shared" si="7667"/>
        <v>0</v>
      </c>
      <c r="AS445" s="265"/>
      <c r="AT445" s="263">
        <f t="shared" si="7667"/>
        <v>0</v>
      </c>
      <c r="AU445" s="265"/>
      <c r="AV445" s="263">
        <f t="shared" si="7667"/>
        <v>0</v>
      </c>
      <c r="AW445" s="265"/>
      <c r="AX445" s="263">
        <f t="shared" si="7667"/>
        <v>0</v>
      </c>
      <c r="AY445" s="265"/>
      <c r="AZ445" s="263">
        <f t="shared" si="7667"/>
        <v>0</v>
      </c>
      <c r="BA445" s="265"/>
      <c r="BB445" s="263">
        <f t="shared" si="7667"/>
        <v>0</v>
      </c>
      <c r="BC445" s="265"/>
      <c r="BD445" s="263">
        <f t="shared" si="7667"/>
        <v>0</v>
      </c>
      <c r="BE445" s="264"/>
      <c r="BF445" s="263">
        <f t="shared" si="7667"/>
        <v>0</v>
      </c>
      <c r="BG445" s="383">
        <v>0.25</v>
      </c>
      <c r="BH445" s="263">
        <f t="shared" si="7667"/>
        <v>14774.04</v>
      </c>
      <c r="BI445" s="264">
        <v>0.45</v>
      </c>
      <c r="BJ445" s="263">
        <f t="shared" si="7667"/>
        <v>26593.26</v>
      </c>
      <c r="BK445" s="267"/>
      <c r="BL445" s="263">
        <f t="shared" si="7667"/>
        <v>0</v>
      </c>
      <c r="BM445" s="267"/>
      <c r="BN445" s="263">
        <f t="shared" si="7667"/>
        <v>0</v>
      </c>
      <c r="BO445" s="267"/>
      <c r="BP445" s="263">
        <f t="shared" si="7667"/>
        <v>0</v>
      </c>
      <c r="BQ445" s="267"/>
      <c r="BR445" s="263">
        <f t="shared" si="7667"/>
        <v>0</v>
      </c>
      <c r="BS445" s="268">
        <v>0.3</v>
      </c>
      <c r="BT445" s="263">
        <f t="shared" si="7667"/>
        <v>17728.84</v>
      </c>
      <c r="BU445" s="268"/>
      <c r="BV445" s="263">
        <f t="shared" si="7667"/>
        <v>0</v>
      </c>
      <c r="BW445" s="268"/>
      <c r="BX445" s="263">
        <f t="shared" si="7667"/>
        <v>0</v>
      </c>
      <c r="BY445" s="268"/>
      <c r="BZ445" s="263">
        <f t="shared" si="7667"/>
        <v>0</v>
      </c>
      <c r="CA445" s="505">
        <f t="shared" si="7668"/>
        <v>1</v>
      </c>
      <c r="CB445" s="504">
        <f t="shared" si="7669"/>
        <v>59096.14</v>
      </c>
      <c r="CC445" s="171">
        <f t="shared" ref="CC445:CC447" si="7670">+I445-CB445</f>
        <v>0</v>
      </c>
    </row>
    <row r="446" spans="1:81" s="187" customFormat="1" ht="16.2" customHeight="1">
      <c r="A446" s="544"/>
      <c r="B446" s="545"/>
      <c r="C446" s="545"/>
      <c r="D446" s="545"/>
      <c r="E446" s="544" t="s">
        <v>803</v>
      </c>
      <c r="F446" s="545"/>
      <c r="G446" s="545"/>
      <c r="H446" s="546"/>
      <c r="I446" s="542">
        <f>SUBTOTAL(109,I439:I445)</f>
        <v>480887.94</v>
      </c>
      <c r="J446" s="543"/>
      <c r="K446" s="547">
        <f>+L446/$I446</f>
        <v>0</v>
      </c>
      <c r="L446" s="542">
        <f>SUBTOTAL(109,L439:L445)</f>
        <v>0</v>
      </c>
      <c r="M446" s="547">
        <f t="shared" ref="M446" si="7671">+N446/$I446</f>
        <v>0</v>
      </c>
      <c r="N446" s="542">
        <f t="shared" ref="N446" si="7672">SUBTOTAL(109,N439:N445)</f>
        <v>0</v>
      </c>
      <c r="O446" s="547">
        <f t="shared" ref="O446" si="7673">+P446/$I446</f>
        <v>0</v>
      </c>
      <c r="P446" s="542">
        <f t="shared" ref="P446" si="7674">SUBTOTAL(109,P439:P445)</f>
        <v>0</v>
      </c>
      <c r="Q446" s="547">
        <f t="shared" ref="Q446" si="7675">+R446/$I446</f>
        <v>0</v>
      </c>
      <c r="R446" s="542">
        <f t="shared" ref="R446" si="7676">SUBTOTAL(109,R439:R445)</f>
        <v>0</v>
      </c>
      <c r="S446" s="547">
        <f t="shared" ref="S446" si="7677">+T446/$I446</f>
        <v>0</v>
      </c>
      <c r="T446" s="542">
        <f t="shared" ref="T446" si="7678">SUBTOTAL(109,T439:T445)</f>
        <v>0</v>
      </c>
      <c r="U446" s="547">
        <f t="shared" ref="U446" si="7679">+V446/$I446</f>
        <v>0</v>
      </c>
      <c r="V446" s="542">
        <f t="shared" ref="V446" si="7680">SUBTOTAL(109,V439:V445)</f>
        <v>0</v>
      </c>
      <c r="W446" s="547">
        <f t="shared" ref="W446" si="7681">+X446/$I446</f>
        <v>0</v>
      </c>
      <c r="X446" s="542">
        <f t="shared" ref="X446" si="7682">SUBTOTAL(109,X439:X445)</f>
        <v>0</v>
      </c>
      <c r="Y446" s="547">
        <f t="shared" ref="Y446" si="7683">+Z446/$I446</f>
        <v>0</v>
      </c>
      <c r="Z446" s="542">
        <f t="shared" ref="Z446" si="7684">SUBTOTAL(109,Z439:Z445)</f>
        <v>0</v>
      </c>
      <c r="AA446" s="547">
        <f t="shared" ref="AA446" si="7685">+AB446/$I446</f>
        <v>0</v>
      </c>
      <c r="AB446" s="542">
        <f t="shared" ref="AB446" si="7686">SUBTOTAL(109,AB439:AB445)</f>
        <v>0</v>
      </c>
      <c r="AC446" s="547">
        <f t="shared" ref="AC446" si="7687">+AD446/$I446</f>
        <v>0</v>
      </c>
      <c r="AD446" s="542">
        <f t="shared" ref="AD446" si="7688">SUBTOTAL(109,AD439:AD445)</f>
        <v>0</v>
      </c>
      <c r="AE446" s="547">
        <f t="shared" ref="AE446" si="7689">+AF446/$I446</f>
        <v>0</v>
      </c>
      <c r="AF446" s="542">
        <f t="shared" ref="AF446" si="7690">SUBTOTAL(109,AF439:AF445)</f>
        <v>0</v>
      </c>
      <c r="AG446" s="547">
        <f t="shared" ref="AG446" si="7691">+AH446/$I446</f>
        <v>0</v>
      </c>
      <c r="AH446" s="542">
        <f t="shared" ref="AH446" si="7692">SUBTOTAL(109,AH439:AH445)</f>
        <v>0</v>
      </c>
      <c r="AI446" s="547">
        <f t="shared" ref="AI446" si="7693">+AJ446/$I446</f>
        <v>0</v>
      </c>
      <c r="AJ446" s="542">
        <f t="shared" ref="AJ446" si="7694">SUBTOTAL(109,AJ439:AJ445)</f>
        <v>0</v>
      </c>
      <c r="AK446" s="547">
        <f t="shared" ref="AK446" si="7695">+AL446/$I446</f>
        <v>0</v>
      </c>
      <c r="AL446" s="542">
        <f t="shared" ref="AL446" si="7696">SUBTOTAL(109,AL439:AL445)</f>
        <v>0</v>
      </c>
      <c r="AM446" s="547">
        <f t="shared" ref="AM446" si="7697">+AN446/$I446</f>
        <v>0</v>
      </c>
      <c r="AN446" s="542">
        <f t="shared" ref="AN446" si="7698">SUBTOTAL(109,AN439:AN445)</f>
        <v>0</v>
      </c>
      <c r="AO446" s="547">
        <f t="shared" ref="AO446" si="7699">+AP446/$I446</f>
        <v>0</v>
      </c>
      <c r="AP446" s="542">
        <f t="shared" ref="AP446" si="7700">SUBTOTAL(109,AP439:AP445)</f>
        <v>0</v>
      </c>
      <c r="AQ446" s="547">
        <f t="shared" ref="AQ446" si="7701">+AR446/$I446</f>
        <v>0</v>
      </c>
      <c r="AR446" s="542">
        <f t="shared" ref="AR446" si="7702">SUBTOTAL(109,AR439:AR445)</f>
        <v>0</v>
      </c>
      <c r="AS446" s="547">
        <f t="shared" ref="AS446" si="7703">+AT446/$I446</f>
        <v>0</v>
      </c>
      <c r="AT446" s="542">
        <f t="shared" ref="AT446" si="7704">SUBTOTAL(109,AT439:AT445)</f>
        <v>0</v>
      </c>
      <c r="AU446" s="547">
        <f t="shared" ref="AU446" si="7705">+AV446/$I446</f>
        <v>0</v>
      </c>
      <c r="AV446" s="542">
        <f t="shared" ref="AV446" si="7706">SUBTOTAL(109,AV439:AV445)</f>
        <v>0</v>
      </c>
      <c r="AW446" s="547">
        <f t="shared" ref="AW446" si="7707">+AX446/$I446</f>
        <v>0</v>
      </c>
      <c r="AX446" s="542">
        <f t="shared" ref="AX446" si="7708">SUBTOTAL(109,AX439:AX445)</f>
        <v>0</v>
      </c>
      <c r="AY446" s="547">
        <f t="shared" ref="AY446" si="7709">+AZ446/$I446</f>
        <v>0</v>
      </c>
      <c r="AZ446" s="542">
        <f t="shared" ref="AZ446" si="7710">SUBTOTAL(109,AZ439:AZ445)</f>
        <v>0</v>
      </c>
      <c r="BA446" s="547">
        <f t="shared" ref="BA446" si="7711">+BB446/$I446</f>
        <v>0</v>
      </c>
      <c r="BB446" s="542">
        <f t="shared" ref="BB446" si="7712">SUBTOTAL(109,BB439:BB445)</f>
        <v>0</v>
      </c>
      <c r="BC446" s="547">
        <f t="shared" ref="BC446" si="7713">+BD446/$I446</f>
        <v>0</v>
      </c>
      <c r="BD446" s="542">
        <f t="shared" ref="BD446" si="7714">SUBTOTAL(109,BD439:BD445)</f>
        <v>0</v>
      </c>
      <c r="BE446" s="547">
        <f t="shared" ref="BE446" si="7715">+BF446/$I446</f>
        <v>0</v>
      </c>
      <c r="BF446" s="542">
        <f t="shared" ref="BF446" si="7716">SUBTOTAL(109,BF439:BF445)</f>
        <v>0</v>
      </c>
      <c r="BG446" s="547">
        <f t="shared" ref="BG446" si="7717">+BH446/$I446</f>
        <v>0.25000001039743269</v>
      </c>
      <c r="BH446" s="542">
        <f t="shared" ref="BH446" si="7718">SUBTOTAL(109,BH439:BH445)</f>
        <v>120221.98999999999</v>
      </c>
      <c r="BI446" s="547">
        <f t="shared" ref="BI446" si="7719">+BJ446/$I446</f>
        <v>0.45000001455640576</v>
      </c>
      <c r="BJ446" s="542">
        <f t="shared" ref="BJ446" si="7720">SUBTOTAL(109,BJ439:BJ445)</f>
        <v>216399.58</v>
      </c>
      <c r="BK446" s="547">
        <f t="shared" ref="BK446" si="7721">+BL446/$I446</f>
        <v>0</v>
      </c>
      <c r="BL446" s="542">
        <f t="shared" ref="BL446" si="7722">SUBTOTAL(109,BL439:BL445)</f>
        <v>0</v>
      </c>
      <c r="BM446" s="547">
        <f t="shared" ref="BM446" si="7723">+BN446/$I446</f>
        <v>0</v>
      </c>
      <c r="BN446" s="542">
        <f t="shared" ref="BN446" si="7724">SUBTOTAL(109,BN439:BN445)</f>
        <v>0</v>
      </c>
      <c r="BO446" s="547">
        <f t="shared" ref="BO446" si="7725">+BP446/$I446</f>
        <v>0</v>
      </c>
      <c r="BP446" s="542">
        <f t="shared" ref="BP446" si="7726">SUBTOTAL(109,BP439:BP445)</f>
        <v>0</v>
      </c>
      <c r="BQ446" s="547">
        <f t="shared" ref="BQ446" si="7727">+BR446/$I446</f>
        <v>0</v>
      </c>
      <c r="BR446" s="542">
        <f t="shared" ref="BR446" si="7728">SUBTOTAL(109,BR439:BR445)</f>
        <v>0</v>
      </c>
      <c r="BS446" s="547">
        <f t="shared" ref="BS446" si="7729">+BT446/$I446</f>
        <v>0.29999999584102693</v>
      </c>
      <c r="BT446" s="542">
        <f t="shared" ref="BT446" si="7730">SUBTOTAL(109,BT439:BT445)</f>
        <v>144266.38</v>
      </c>
      <c r="BU446" s="547">
        <f t="shared" ref="BU446" si="7731">+BV446/$I446</f>
        <v>0</v>
      </c>
      <c r="BV446" s="542">
        <f t="shared" ref="BV446" si="7732">SUBTOTAL(109,BV439:BV445)</f>
        <v>0</v>
      </c>
      <c r="BW446" s="547">
        <f t="shared" ref="BW446" si="7733">+BX446/$I446</f>
        <v>0</v>
      </c>
      <c r="BX446" s="542">
        <f t="shared" ref="BX446" si="7734">SUBTOTAL(109,BX439:BX445)</f>
        <v>0</v>
      </c>
      <c r="BY446" s="547">
        <f t="shared" ref="BY446" si="7735">+BZ446/$I446</f>
        <v>0</v>
      </c>
      <c r="BZ446" s="542">
        <f t="shared" ref="BZ446" si="7736">SUBTOTAL(109,BZ439:BZ445)</f>
        <v>0</v>
      </c>
      <c r="CA446" s="548">
        <f>+CB446/I446</f>
        <v>1.0000000207948654</v>
      </c>
      <c r="CB446" s="549">
        <f>SUBTOTAL(109,CB439:CB445)</f>
        <v>480887.94999999995</v>
      </c>
      <c r="CC446" s="188">
        <f t="shared" si="7670"/>
        <v>-9.9999999511055648E-3</v>
      </c>
    </row>
    <row r="447" spans="1:81" s="185" customFormat="1" ht="13.95" customHeight="1">
      <c r="A447" s="535"/>
      <c r="B447" s="535"/>
      <c r="C447" s="535"/>
      <c r="D447" s="535"/>
      <c r="E447" s="535" t="s">
        <v>451</v>
      </c>
      <c r="F447" s="535"/>
      <c r="G447" s="535"/>
      <c r="H447" s="535"/>
      <c r="I447" s="536">
        <f>SUBTOTAL(109,I405:I446)</f>
        <v>827460.43</v>
      </c>
      <c r="J447" s="550">
        <f>SUBTOTAL(109,J405:J445)</f>
        <v>1.0633329168115878E-2</v>
      </c>
      <c r="K447" s="537">
        <f>+L447/$I$447</f>
        <v>0</v>
      </c>
      <c r="L447" s="536">
        <f>SUBTOTAL(109,L405:L446)</f>
        <v>0</v>
      </c>
      <c r="M447" s="537">
        <f t="shared" ref="M447" si="7737">+N447/$I$447</f>
        <v>0</v>
      </c>
      <c r="N447" s="536">
        <f>SUBTOTAL(109,N405:N446)</f>
        <v>0</v>
      </c>
      <c r="O447" s="537">
        <f t="shared" ref="O447" si="7738">+P447/$I$447</f>
        <v>4.1089578144540395E-2</v>
      </c>
      <c r="P447" s="536">
        <f>SUBTOTAL(109,P405:P446)</f>
        <v>34000</v>
      </c>
      <c r="Q447" s="537">
        <f t="shared" ref="Q447" si="7739">+R447/$I$447</f>
        <v>0</v>
      </c>
      <c r="R447" s="536">
        <f>SUBTOTAL(109,R405:R446)</f>
        <v>0</v>
      </c>
      <c r="S447" s="537">
        <f t="shared" ref="S447" si="7740">+T447/$I$447</f>
        <v>0</v>
      </c>
      <c r="T447" s="536">
        <f t="shared" ref="T447" si="7741">SUBTOTAL(109,T405:T445)</f>
        <v>0</v>
      </c>
      <c r="U447" s="537">
        <f t="shared" ref="U447" si="7742">+V447/$I$447</f>
        <v>4.1089578144540395E-2</v>
      </c>
      <c r="V447" s="536">
        <f t="shared" ref="V447" si="7743">SUBTOTAL(109,V405:V445)</f>
        <v>34000</v>
      </c>
      <c r="W447" s="537">
        <f t="shared" ref="W447" si="7744">+X447/$I$447</f>
        <v>0</v>
      </c>
      <c r="X447" s="536">
        <f t="shared" ref="X447" si="7745">SUBTOTAL(109,X405:X445)</f>
        <v>0</v>
      </c>
      <c r="Y447" s="537">
        <f t="shared" ref="Y447" si="7746">+Z447/$I$447</f>
        <v>0</v>
      </c>
      <c r="Z447" s="536">
        <f t="shared" ref="Z447" si="7747">SUBTOTAL(109,Z405:Z445)</f>
        <v>0</v>
      </c>
      <c r="AA447" s="537">
        <f t="shared" ref="AA447" si="7748">+AB447/$I$447</f>
        <v>0</v>
      </c>
      <c r="AB447" s="536">
        <f t="shared" ref="AB447" si="7749">SUBTOTAL(109,AB405:AB445)</f>
        <v>0</v>
      </c>
      <c r="AC447" s="537">
        <f t="shared" ref="AC447" si="7750">+AD447/$I$447</f>
        <v>0</v>
      </c>
      <c r="AD447" s="536">
        <f t="shared" ref="AD447" si="7751">SUBTOTAL(109,AD405:AD445)</f>
        <v>0</v>
      </c>
      <c r="AE447" s="537">
        <f t="shared" ref="AE447" si="7752">+AF447/$I$447</f>
        <v>0</v>
      </c>
      <c r="AF447" s="536">
        <f t="shared" ref="AF447" si="7753">SUBTOTAL(109,AF405:AF445)</f>
        <v>0</v>
      </c>
      <c r="AG447" s="537">
        <f t="shared" ref="AG447" si="7754">+AH447/$I$447</f>
        <v>0</v>
      </c>
      <c r="AH447" s="536">
        <f t="shared" ref="AH447" si="7755">SUBTOTAL(109,AH405:AH445)</f>
        <v>0</v>
      </c>
      <c r="AI447" s="537">
        <f t="shared" ref="AI447" si="7756">+AJ447/$I$447</f>
        <v>0</v>
      </c>
      <c r="AJ447" s="536">
        <f t="shared" ref="AJ447" si="7757">SUBTOTAL(109,AJ405:AJ445)</f>
        <v>0</v>
      </c>
      <c r="AK447" s="537">
        <f t="shared" ref="AK447" si="7758">+AL447/$I$447</f>
        <v>0</v>
      </c>
      <c r="AL447" s="536">
        <f t="shared" ref="AL447" si="7759">SUBTOTAL(109,AL405:AL445)</f>
        <v>0</v>
      </c>
      <c r="AM447" s="537">
        <f t="shared" ref="AM447" si="7760">+AN447/$I$447</f>
        <v>0</v>
      </c>
      <c r="AN447" s="536">
        <f t="shared" ref="AN447" si="7761">SUBTOTAL(109,AN405:AN445)</f>
        <v>0</v>
      </c>
      <c r="AO447" s="537">
        <f t="shared" ref="AO447" si="7762">+AP447/$I$447</f>
        <v>0</v>
      </c>
      <c r="AP447" s="536">
        <f t="shared" ref="AP447" si="7763">SUBTOTAL(109,AP405:AP445)</f>
        <v>0</v>
      </c>
      <c r="AQ447" s="537">
        <f t="shared" ref="AQ447" si="7764">+AR447/$I$447</f>
        <v>0</v>
      </c>
      <c r="AR447" s="536">
        <f t="shared" ref="AR447" si="7765">SUBTOTAL(109,AR405:AR445)</f>
        <v>0</v>
      </c>
      <c r="AS447" s="537">
        <f t="shared" ref="AS447" si="7766">+AT447/$I$447</f>
        <v>0</v>
      </c>
      <c r="AT447" s="536">
        <f t="shared" ref="AT447" si="7767">SUBTOTAL(109,AT405:AT445)</f>
        <v>0</v>
      </c>
      <c r="AU447" s="537">
        <f t="shared" ref="AU447" si="7768">+AV447/$I$447</f>
        <v>0</v>
      </c>
      <c r="AV447" s="536">
        <f t="shared" ref="AV447" si="7769">SUBTOTAL(109,AV405:AV445)</f>
        <v>0</v>
      </c>
      <c r="AW447" s="537">
        <f t="shared" ref="AW447" si="7770">+AX447/$I$447</f>
        <v>0</v>
      </c>
      <c r="AX447" s="536">
        <f t="shared" ref="AX447" si="7771">SUBTOTAL(109,AX405:AX445)</f>
        <v>0</v>
      </c>
      <c r="AY447" s="537">
        <f t="shared" ref="AY447" si="7772">+AZ447/$I$447</f>
        <v>0</v>
      </c>
      <c r="AZ447" s="536">
        <f t="shared" ref="AZ447" si="7773">SUBTOTAL(109,AZ405:AZ445)</f>
        <v>0</v>
      </c>
      <c r="BA447" s="537">
        <f t="shared" ref="BA447" si="7774">+BB447/$I$447</f>
        <v>0</v>
      </c>
      <c r="BB447" s="536">
        <f t="shared" ref="BB447" si="7775">SUBTOTAL(109,BB405:BB445)</f>
        <v>0</v>
      </c>
      <c r="BC447" s="537">
        <f t="shared" ref="BC447" si="7776">+BD447/$I$447</f>
        <v>0</v>
      </c>
      <c r="BD447" s="536">
        <f t="shared" ref="BD447" si="7777">SUBTOTAL(109,BD405:BD445)</f>
        <v>0</v>
      </c>
      <c r="BE447" s="537">
        <f t="shared" ref="BE447" si="7778">+BF447/$I$447</f>
        <v>0</v>
      </c>
      <c r="BF447" s="536">
        <f t="shared" ref="BF447" si="7779">SUBTOTAL(109,BF405:BF445)</f>
        <v>0</v>
      </c>
      <c r="BG447" s="537">
        <f t="shared" ref="BG447" si="7780">+BH447/$I$447</f>
        <v>0.26664516150941497</v>
      </c>
      <c r="BH447" s="536">
        <f t="shared" ref="BH447" si="7781">SUBTOTAL(109,BH405:BH445)</f>
        <v>220638.31999999998</v>
      </c>
      <c r="BI447" s="537">
        <f t="shared" ref="BI447" si="7782">+BJ447/$I$447</f>
        <v>0.36236037293046153</v>
      </c>
      <c r="BJ447" s="536">
        <f t="shared" ref="BJ447" si="7783">SUBTOTAL(109,BJ405:BJ445)</f>
        <v>299838.87000000005</v>
      </c>
      <c r="BK447" s="537">
        <f t="shared" ref="BK447" si="7784">+BL447/$I$447</f>
        <v>0</v>
      </c>
      <c r="BL447" s="536">
        <f t="shared" ref="BL447" si="7785">SUBTOTAL(109,BL405:BL445)</f>
        <v>0</v>
      </c>
      <c r="BM447" s="537">
        <f t="shared" ref="BM447" si="7786">+BN447/$I$447</f>
        <v>0</v>
      </c>
      <c r="BN447" s="536">
        <f t="shared" ref="BN447:BZ447" si="7787">SUBTOTAL(109,BN405:BN445)</f>
        <v>0</v>
      </c>
      <c r="BO447" s="537">
        <f t="shared" ref="BO447" si="7788">+BP447/$I$447</f>
        <v>0</v>
      </c>
      <c r="BP447" s="536">
        <f t="shared" si="7787"/>
        <v>0</v>
      </c>
      <c r="BQ447" s="537">
        <f t="shared" ref="BQ447" si="7789">+BR447/$I$447</f>
        <v>0</v>
      </c>
      <c r="BR447" s="536">
        <f t="shared" si="7787"/>
        <v>0</v>
      </c>
      <c r="BS447" s="537">
        <f t="shared" ref="BS447" si="7790">+BT447/$I$447</f>
        <v>0.28881532135621274</v>
      </c>
      <c r="BT447" s="536">
        <f t="shared" si="7787"/>
        <v>238983.25</v>
      </c>
      <c r="BU447" s="537">
        <f t="shared" ref="BU447" si="7791">+BV447/$I$447</f>
        <v>0</v>
      </c>
      <c r="BV447" s="536">
        <f t="shared" si="7787"/>
        <v>0</v>
      </c>
      <c r="BW447" s="537">
        <f t="shared" ref="BW447" si="7792">+BX447/$I$447</f>
        <v>0</v>
      </c>
      <c r="BX447" s="536">
        <f t="shared" si="7787"/>
        <v>0</v>
      </c>
      <c r="BY447" s="537">
        <f t="shared" ref="BY447" si="7793">+BZ447/$I$447</f>
        <v>0</v>
      </c>
      <c r="BZ447" s="536">
        <f t="shared" si="7787"/>
        <v>0</v>
      </c>
      <c r="CA447" s="506">
        <f>+CB447/I447</f>
        <v>1.00000001208517</v>
      </c>
      <c r="CB447" s="156">
        <f>SUBTOTAL(109,CB405:CB446)</f>
        <v>827460.44</v>
      </c>
      <c r="CC447" s="186">
        <f t="shared" si="7670"/>
        <v>-9.9999998928979039E-3</v>
      </c>
    </row>
    <row r="448" spans="1:81" s="185" customFormat="1" ht="13.95" customHeight="1">
      <c r="A448" s="535"/>
      <c r="B448" s="535"/>
      <c r="C448" s="535"/>
      <c r="D448" s="535"/>
      <c r="E448" s="535"/>
      <c r="F448" s="535"/>
      <c r="G448" s="535"/>
      <c r="H448" s="535"/>
      <c r="I448" s="536"/>
      <c r="J448" s="550"/>
      <c r="K448" s="537"/>
      <c r="L448" s="536"/>
      <c r="M448" s="537"/>
      <c r="N448" s="536"/>
      <c r="O448" s="537"/>
      <c r="P448" s="536"/>
      <c r="Q448" s="537"/>
      <c r="R448" s="536"/>
      <c r="S448" s="537"/>
      <c r="T448" s="536"/>
      <c r="U448" s="537"/>
      <c r="V448" s="536"/>
      <c r="W448" s="537"/>
      <c r="X448" s="536"/>
      <c r="Y448" s="537"/>
      <c r="Z448" s="536"/>
      <c r="AA448" s="537"/>
      <c r="AB448" s="536"/>
      <c r="AC448" s="537"/>
      <c r="AD448" s="536"/>
      <c r="AE448" s="537"/>
      <c r="AF448" s="536"/>
      <c r="AG448" s="537"/>
      <c r="AH448" s="536"/>
      <c r="AI448" s="537"/>
      <c r="AJ448" s="536"/>
      <c r="AK448" s="537"/>
      <c r="AL448" s="536"/>
      <c r="AM448" s="537"/>
      <c r="AN448" s="536"/>
      <c r="AO448" s="537"/>
      <c r="AP448" s="536"/>
      <c r="AQ448" s="537"/>
      <c r="AR448" s="536"/>
      <c r="AS448" s="537"/>
      <c r="AT448" s="536"/>
      <c r="AU448" s="537"/>
      <c r="AV448" s="536"/>
      <c r="AW448" s="537"/>
      <c r="AX448" s="536"/>
      <c r="AY448" s="537"/>
      <c r="AZ448" s="536"/>
      <c r="BA448" s="537"/>
      <c r="BB448" s="536"/>
      <c r="BC448" s="537"/>
      <c r="BD448" s="536"/>
      <c r="BE448" s="537"/>
      <c r="BF448" s="536"/>
      <c r="BG448" s="537"/>
      <c r="BH448" s="536"/>
      <c r="BI448" s="537"/>
      <c r="BJ448" s="536"/>
      <c r="BK448" s="537"/>
      <c r="BL448" s="536"/>
      <c r="BM448" s="537"/>
      <c r="BN448" s="536"/>
      <c r="BO448" s="537"/>
      <c r="BP448" s="536"/>
      <c r="BQ448" s="537"/>
      <c r="BR448" s="536"/>
      <c r="BS448" s="537"/>
      <c r="BT448" s="536"/>
      <c r="BU448" s="537"/>
      <c r="BV448" s="536"/>
      <c r="BW448" s="537"/>
      <c r="BX448" s="536"/>
      <c r="BY448" s="537"/>
      <c r="BZ448" s="536"/>
      <c r="CA448" s="506"/>
      <c r="CB448" s="156"/>
      <c r="CC448" s="186"/>
    </row>
    <row r="449" spans="1:81" s="174" customFormat="1" ht="13.95" customHeight="1">
      <c r="A449" s="552"/>
      <c r="B449" s="552"/>
      <c r="C449" s="552"/>
      <c r="D449" s="552"/>
      <c r="E449" s="552" t="s">
        <v>1315</v>
      </c>
      <c r="F449" s="552"/>
      <c r="G449" s="552"/>
      <c r="H449" s="552"/>
      <c r="I449" s="551">
        <f>SUBTOTAL(109,I12:I447)</f>
        <v>73099234.939999998</v>
      </c>
      <c r="J449" s="553"/>
      <c r="K449" s="554">
        <f>+L449/$I$449</f>
        <v>6.0741935310875909E-3</v>
      </c>
      <c r="L449" s="551">
        <f>SUBTOTAL(109,L12:L447)</f>
        <v>444018.89999999997</v>
      </c>
      <c r="M449" s="554">
        <f>+N449/$I$449</f>
        <v>9.9657382269177572E-3</v>
      </c>
      <c r="N449" s="551">
        <f>SUBTOTAL(109,N12:N447)</f>
        <v>728487.84000000008</v>
      </c>
      <c r="O449" s="554">
        <f>+P449/$I$449</f>
        <v>1.0445929299078928E-2</v>
      </c>
      <c r="P449" s="551">
        <f>SUBTOTAL(109,P12:P447)</f>
        <v>763589.44000000006</v>
      </c>
      <c r="Q449" s="554">
        <f>+R449/$I$449</f>
        <v>1.0126114050407873E-2</v>
      </c>
      <c r="R449" s="551">
        <f>SUBTOTAL(109,R12:R447)</f>
        <v>740211.19000000006</v>
      </c>
      <c r="S449" s="554">
        <f>+T449/$I$449</f>
        <v>8.1152419787555146E-3</v>
      </c>
      <c r="T449" s="551">
        <f>SUBTOTAL(109,T12:T447)</f>
        <v>593217.97999999986</v>
      </c>
      <c r="U449" s="554">
        <f>+V449/$I$449</f>
        <v>1.0861247325661821E-2</v>
      </c>
      <c r="V449" s="551">
        <f>SUBTOTAL(109,V12:V447)</f>
        <v>793948.87000000011</v>
      </c>
      <c r="W449" s="554">
        <f>+X449/$I$449</f>
        <v>1.2001814529524266E-2</v>
      </c>
      <c r="X449" s="551">
        <f>SUBTOTAL(109,X12:X447)</f>
        <v>877323.45999999985</v>
      </c>
      <c r="Y449" s="554">
        <f>+Z449/$I$449</f>
        <v>9.2870528748655607E-3</v>
      </c>
      <c r="Z449" s="551">
        <f>SUBTOTAL(109,Z12:Z447)</f>
        <v>678876.46000000008</v>
      </c>
      <c r="AA449" s="554">
        <f>+AB449/$I$449</f>
        <v>2.8849178541074345E-2</v>
      </c>
      <c r="AB449" s="551">
        <f>SUBTOTAL(109,AB12:AB447)</f>
        <v>2108852.88</v>
      </c>
      <c r="AC449" s="554">
        <f>+AD449/$I$449</f>
        <v>2.5673339146988345E-2</v>
      </c>
      <c r="AD449" s="551">
        <f>SUBTOTAL(109,AD12:AD447)</f>
        <v>1876701.4500000002</v>
      </c>
      <c r="AE449" s="554">
        <f>+AF449/$I$449</f>
        <v>1.7502583728135526E-2</v>
      </c>
      <c r="AF449" s="551">
        <f>SUBTOTAL(109,AF12:AF447)</f>
        <v>1279425.48</v>
      </c>
      <c r="AG449" s="554">
        <f>+AH449/$I$449</f>
        <v>1.8149189537878904E-2</v>
      </c>
      <c r="AH449" s="551">
        <f>SUBTOTAL(109,AH12:AH447)</f>
        <v>1326691.8700000001</v>
      </c>
      <c r="AI449" s="554">
        <f>+AJ449/$I$449</f>
        <v>2.0248814111596781E-2</v>
      </c>
      <c r="AJ449" s="551">
        <f>SUBTOTAL(109,AJ12:AJ447)</f>
        <v>1480172.8200000003</v>
      </c>
      <c r="AK449" s="554">
        <f>+AL449/$I$449</f>
        <v>1.9812201607701262E-2</v>
      </c>
      <c r="AL449" s="551">
        <f>SUBTOTAL(109,AL12:AL447)</f>
        <v>1448256.7800000003</v>
      </c>
      <c r="AM449" s="554">
        <f>+AN449/$I$449</f>
        <v>2.3006434217545314E-2</v>
      </c>
      <c r="AN449" s="551">
        <f>SUBTOTAL(109,AN12:AN447)</f>
        <v>1681752.74</v>
      </c>
      <c r="AO449" s="554">
        <f>+AP449/$I$449</f>
        <v>2.6485507428212214E-2</v>
      </c>
      <c r="AP449" s="551">
        <f>SUBTOTAL(109,AP12:AP447)</f>
        <v>1936070.3299999998</v>
      </c>
      <c r="AQ449" s="554">
        <f>+AR449/$I$449</f>
        <v>3.1697973883062912E-2</v>
      </c>
      <c r="AR449" s="551">
        <f>SUBTOTAL(109,AR12:AR447)</f>
        <v>2317097.6399999997</v>
      </c>
      <c r="AS449" s="554">
        <f>+AT449/$I$449</f>
        <v>3.8898272496749056E-2</v>
      </c>
      <c r="AT449" s="551">
        <f>SUBTOTAL(109,AT12:AT447)</f>
        <v>2843433.9599999995</v>
      </c>
      <c r="AU449" s="554">
        <f>+AV449/$I$449</f>
        <v>4.8143103315494151E-2</v>
      </c>
      <c r="AV449" s="551">
        <f>SUBTOTAL(109,AV12:AV447)</f>
        <v>3519224.02</v>
      </c>
      <c r="AW449" s="554">
        <f>+AX449/$I$449</f>
        <v>6.926386636133515E-2</v>
      </c>
      <c r="AX449" s="551">
        <f>SUBTOTAL(109,AX12:AX447)</f>
        <v>5063135.6400000006</v>
      </c>
      <c r="AY449" s="554">
        <f>+AZ449/$I$449</f>
        <v>7.2416896214372334E-2</v>
      </c>
      <c r="AZ449" s="551">
        <f>SUBTOTAL(109,AZ12:AZ447)</f>
        <v>5293619.71</v>
      </c>
      <c r="BA449" s="554">
        <f>+BB449/$I$449</f>
        <v>7.4266174118730113E-2</v>
      </c>
      <c r="BB449" s="551">
        <f>SUBTOTAL(109,BB12:BB447)</f>
        <v>5428800.5099999998</v>
      </c>
      <c r="BC449" s="554">
        <f>+BD449/$I$449</f>
        <v>7.5874101480712428E-2</v>
      </c>
      <c r="BD449" s="551">
        <f>SUBTOTAL(109,BD12:BD447)</f>
        <v>5546338.7699999996</v>
      </c>
      <c r="BE449" s="554">
        <f>+BF449/$I$449</f>
        <v>7.8977338062958397E-2</v>
      </c>
      <c r="BF449" s="551">
        <f>SUBTOTAL(109,BF12:BF447)</f>
        <v>5773182.9900000002</v>
      </c>
      <c r="BG449" s="554">
        <f>+BH449/$I$449</f>
        <v>7.611519182884624E-2</v>
      </c>
      <c r="BH449" s="551">
        <f>SUBTOTAL(109,BH12:BH447)</f>
        <v>5563962.2899999991</v>
      </c>
      <c r="BI449" s="554">
        <f>+BJ449/$I$449</f>
        <v>3.7906972518582709E-2</v>
      </c>
      <c r="BJ449" s="551">
        <f>SUBTOTAL(109,BJ12:BJ447)</f>
        <v>2770970.6900000009</v>
      </c>
      <c r="BK449" s="554">
        <f>+BL449/$I$449</f>
        <v>1.3538784787724894E-2</v>
      </c>
      <c r="BL449" s="551">
        <f>SUBTOTAL(109,BL12:BL447)</f>
        <v>989674.81</v>
      </c>
      <c r="BM449" s="554">
        <f>+BN449/$I$449</f>
        <v>1.7108035686371849E-2</v>
      </c>
      <c r="BN449" s="551">
        <f>SUBTOTAL(109,BN12:BN447)</f>
        <v>1250584.3199999998</v>
      </c>
      <c r="BO449" s="554">
        <f>+BP449/$I$449</f>
        <v>1.2843991332749783E-2</v>
      </c>
      <c r="BP449" s="551">
        <f>SUBTOTAL(109,BP12:BP447)</f>
        <v>938885.94000000006</v>
      </c>
      <c r="BQ449" s="554">
        <f>+BR449/$I$449</f>
        <v>4.2604909511793035E-2</v>
      </c>
      <c r="BR449" s="551">
        <f>SUBTOTAL(109,BR12:BR447)</f>
        <v>3114386.2899999996</v>
      </c>
      <c r="BS449" s="554">
        <f>+BT449/$I$449</f>
        <v>5.0138019816599745E-2</v>
      </c>
      <c r="BT449" s="551">
        <f>SUBTOTAL(109,BT12:BT447)</f>
        <v>3665050.89</v>
      </c>
      <c r="BU449" s="554">
        <f>+BV449/$I$449</f>
        <v>9.1911741696266774E-4</v>
      </c>
      <c r="BV449" s="551">
        <f>SUBTOTAL(109,BV12:BV447)</f>
        <v>67186.779999999984</v>
      </c>
      <c r="BW449" s="554">
        <f>+BX449/$I$449</f>
        <v>1.1191193733716524E-3</v>
      </c>
      <c r="BX449" s="551">
        <f>SUBTOTAL(109,BX12:BX447)</f>
        <v>81806.76999999999</v>
      </c>
      <c r="BY449" s="554">
        <f>+BZ449/$I$449</f>
        <v>1.5635572669647423E-3</v>
      </c>
      <c r="BZ449" s="551">
        <f>SUBTOTAL(109,BZ12:BZ447)</f>
        <v>114294.84</v>
      </c>
      <c r="CA449" s="554">
        <f>+CB449/$I$449</f>
        <v>1.0000000056088141</v>
      </c>
      <c r="CB449" s="551">
        <f>SUBTOTAL(109,CB12:CB447)</f>
        <v>73099235.350000024</v>
      </c>
      <c r="CC449" s="555"/>
    </row>
    <row r="450" spans="1:81" s="185" customFormat="1" ht="13.95" customHeight="1">
      <c r="A450" s="535"/>
      <c r="B450" s="535"/>
      <c r="C450" s="535"/>
      <c r="D450" s="535"/>
      <c r="E450" s="535"/>
      <c r="F450" s="535"/>
      <c r="G450" s="535"/>
      <c r="H450" s="535"/>
      <c r="I450" s="536"/>
      <c r="J450" s="550"/>
      <c r="K450" s="537"/>
      <c r="L450" s="536"/>
      <c r="M450" s="537"/>
      <c r="N450" s="536"/>
      <c r="O450" s="537"/>
      <c r="P450" s="536"/>
      <c r="Q450" s="537"/>
      <c r="R450" s="536"/>
      <c r="S450" s="537"/>
      <c r="T450" s="536"/>
      <c r="U450" s="537"/>
      <c r="V450" s="536"/>
      <c r="W450" s="537"/>
      <c r="X450" s="536"/>
      <c r="Y450" s="537"/>
      <c r="Z450" s="536"/>
      <c r="AA450" s="537"/>
      <c r="AB450" s="536"/>
      <c r="AC450" s="537"/>
      <c r="AD450" s="536"/>
      <c r="AE450" s="537"/>
      <c r="AF450" s="536"/>
      <c r="AG450" s="537"/>
      <c r="AH450" s="536"/>
      <c r="AI450" s="537"/>
      <c r="AJ450" s="536"/>
      <c r="AK450" s="537"/>
      <c r="AL450" s="536"/>
      <c r="AM450" s="537"/>
      <c r="AN450" s="536"/>
      <c r="AO450" s="537"/>
      <c r="AP450" s="536"/>
      <c r="AQ450" s="537"/>
      <c r="AR450" s="536"/>
      <c r="AS450" s="537"/>
      <c r="AT450" s="536"/>
      <c r="AU450" s="537"/>
      <c r="AV450" s="536"/>
      <c r="AW450" s="537"/>
      <c r="AX450" s="536"/>
      <c r="AY450" s="537"/>
      <c r="AZ450" s="536"/>
      <c r="BA450" s="537"/>
      <c r="BB450" s="536"/>
      <c r="BC450" s="537"/>
      <c r="BD450" s="536"/>
      <c r="BE450" s="537"/>
      <c r="BF450" s="536"/>
      <c r="BG450" s="537"/>
      <c r="BH450" s="536"/>
      <c r="BI450" s="537"/>
      <c r="BJ450" s="536"/>
      <c r="BK450" s="537"/>
      <c r="BL450" s="536"/>
      <c r="BM450" s="537"/>
      <c r="BN450" s="536"/>
      <c r="BO450" s="537"/>
      <c r="BP450" s="536"/>
      <c r="BQ450" s="537"/>
      <c r="BR450" s="536"/>
      <c r="BS450" s="537"/>
      <c r="BT450" s="536"/>
      <c r="BU450" s="537"/>
      <c r="BV450" s="536"/>
      <c r="BW450" s="537"/>
      <c r="BX450" s="536"/>
      <c r="BY450" s="537"/>
      <c r="BZ450" s="536"/>
      <c r="CA450" s="506"/>
      <c r="CB450" s="156"/>
      <c r="CC450" s="186"/>
    </row>
    <row r="451" spans="1:81" s="185" customFormat="1" ht="13.95" customHeight="1">
      <c r="A451" s="321" t="s">
        <v>742</v>
      </c>
      <c r="B451" s="629" t="s">
        <v>753</v>
      </c>
      <c r="C451" s="630"/>
      <c r="D451" s="630"/>
      <c r="E451" s="630"/>
      <c r="F451" s="322"/>
      <c r="G451" s="322"/>
      <c r="H451" s="322"/>
      <c r="I451" s="323"/>
      <c r="J451" s="233"/>
      <c r="K451" s="262"/>
      <c r="L451" s="263"/>
      <c r="M451" s="262"/>
      <c r="N451" s="263"/>
      <c r="O451" s="262"/>
      <c r="P451" s="263"/>
      <c r="Q451" s="262"/>
      <c r="R451" s="263"/>
      <c r="S451" s="262"/>
      <c r="T451" s="263"/>
      <c r="U451" s="262"/>
      <c r="V451" s="263"/>
      <c r="W451" s="264"/>
      <c r="X451" s="263"/>
      <c r="Y451" s="264"/>
      <c r="Z451" s="263"/>
      <c r="AA451" s="265"/>
      <c r="AB451" s="263"/>
      <c r="AC451" s="265"/>
      <c r="AD451" s="263"/>
      <c r="AE451" s="265"/>
      <c r="AF451" s="263"/>
      <c r="AG451" s="266"/>
      <c r="AH451" s="263"/>
      <c r="AI451" s="265"/>
      <c r="AJ451" s="263"/>
      <c r="AK451" s="265"/>
      <c r="AL451" s="263"/>
      <c r="AM451" s="265"/>
      <c r="AN451" s="263"/>
      <c r="AO451" s="265"/>
      <c r="AP451" s="263"/>
      <c r="AQ451" s="265"/>
      <c r="AR451" s="263"/>
      <c r="AS451" s="265"/>
      <c r="AT451" s="263"/>
      <c r="AU451" s="265"/>
      <c r="AV451" s="263"/>
      <c r="AW451" s="265"/>
      <c r="AX451" s="263"/>
      <c r="AY451" s="265"/>
      <c r="AZ451" s="263"/>
      <c r="BA451" s="265"/>
      <c r="BB451" s="263"/>
      <c r="BC451" s="265"/>
      <c r="BD451" s="263"/>
      <c r="BE451" s="264"/>
      <c r="BF451" s="263"/>
      <c r="BG451" s="265"/>
      <c r="BH451" s="263"/>
      <c r="BI451" s="264"/>
      <c r="BJ451" s="263"/>
      <c r="BK451" s="267"/>
      <c r="BL451" s="263"/>
      <c r="BM451" s="267"/>
      <c r="BN451" s="263"/>
      <c r="BO451" s="267"/>
      <c r="BP451" s="263"/>
      <c r="BQ451" s="267"/>
      <c r="BR451" s="263"/>
      <c r="BS451" s="267"/>
      <c r="BT451" s="263"/>
      <c r="BU451" s="268"/>
      <c r="BV451" s="263"/>
      <c r="BW451" s="268"/>
      <c r="BX451" s="263"/>
      <c r="BY451" s="268"/>
      <c r="BZ451" s="263"/>
      <c r="CA451" s="505">
        <f t="shared" ref="CA451:CA464" si="7794">+BY451+BW451+BU451+BS451+BQ451+BO451+BM451+BK451+BI451+BG451+BE451+BC451+BA451+AY451+AW451+AU451+AS451+AQ451+AO451+AM451+AK451+AI451+AG451+AE451+AC451+AA451+Y451+W451+U451+S451+Q451+O451+M451+K451</f>
        <v>0</v>
      </c>
      <c r="CB451" s="504">
        <f t="shared" ref="CB451:CB464" si="7795">+BZ451+BX451+BV451+BT451+BR451+BP451+BN451+BL451+BJ451+BH451+BF451+BD451+BB451+AZ451+AX451+AV451+AT451+AR451+AP451+AN451+AL451+AJ451+AH451+AF451+AD451+AB451+Z451+X451+V451+T451+R451+P451+N451+L451</f>
        <v>0</v>
      </c>
      <c r="CC451" s="171">
        <f t="shared" ref="CC451:CC465" si="7796">+I451-CB451</f>
        <v>0</v>
      </c>
    </row>
    <row r="452" spans="1:81" s="185" customFormat="1" ht="13.95" customHeight="1">
      <c r="A452" s="291" t="s">
        <v>743</v>
      </c>
      <c r="B452" s="315" t="s">
        <v>162</v>
      </c>
      <c r="C452" s="316"/>
      <c r="D452" s="291">
        <v>93568</v>
      </c>
      <c r="E452" s="290" t="s">
        <v>1303</v>
      </c>
      <c r="F452" s="316" t="s">
        <v>884</v>
      </c>
      <c r="G452" s="331">
        <v>34</v>
      </c>
      <c r="H452" s="292">
        <v>27019.34</v>
      </c>
      <c r="I452" s="293">
        <v>918657.56</v>
      </c>
      <c r="J452" s="275">
        <f t="shared" ref="J452:J464" si="7797">+I452/$I$467</f>
        <v>1.1805263277977127E-2</v>
      </c>
      <c r="K452" s="345">
        <f>K$449</f>
        <v>6.0741935310875909E-3</v>
      </c>
      <c r="L452" s="263">
        <f t="shared" ref="L452:L464" si="7798">ROUND(K452*$I452,2)</f>
        <v>5580.1</v>
      </c>
      <c r="M452" s="345">
        <f>M$449</f>
        <v>9.9657382269177572E-3</v>
      </c>
      <c r="N452" s="263">
        <f t="shared" ref="N452:N464" si="7799">ROUND(M452*$I452,2)</f>
        <v>9155.1</v>
      </c>
      <c r="O452" s="345">
        <f t="shared" ref="O452:O464" si="7800">O$449</f>
        <v>1.0445929299078928E-2</v>
      </c>
      <c r="P452" s="263">
        <f t="shared" ref="P452:P464" si="7801">ROUND(O452*$I452,2)</f>
        <v>9596.23</v>
      </c>
      <c r="Q452" s="345">
        <f t="shared" ref="Q452:Q464" si="7802">Q$449</f>
        <v>1.0126114050407873E-2</v>
      </c>
      <c r="R452" s="263">
        <f t="shared" ref="R452:R464" si="7803">ROUND(Q452*$I452,2)</f>
        <v>9302.43</v>
      </c>
      <c r="S452" s="345">
        <f t="shared" ref="S452:S464" si="7804">S$449</f>
        <v>8.1152419787555146E-3</v>
      </c>
      <c r="T452" s="263">
        <f t="shared" ref="T452:T464" si="7805">ROUND(S452*$I452,2)</f>
        <v>7455.13</v>
      </c>
      <c r="U452" s="345">
        <f t="shared" ref="U452:U464" si="7806">U$449</f>
        <v>1.0861247325661821E-2</v>
      </c>
      <c r="V452" s="263">
        <f t="shared" ref="V452:V464" si="7807">ROUND(U452*$I452,2)</f>
        <v>9977.77</v>
      </c>
      <c r="W452" s="266">
        <f t="shared" ref="W452:W464" si="7808">W$449</f>
        <v>1.2001814529524266E-2</v>
      </c>
      <c r="X452" s="263">
        <f t="shared" ref="X452:X464" si="7809">ROUND(W452*$I452,2)</f>
        <v>11025.56</v>
      </c>
      <c r="Y452" s="266">
        <f t="shared" ref="Y452:Y464" si="7810">Y$449</f>
        <v>9.2870528748655607E-3</v>
      </c>
      <c r="Z452" s="263">
        <f t="shared" ref="Z452:Z464" si="7811">ROUND(Y452*$I452,2)</f>
        <v>8531.6200000000008</v>
      </c>
      <c r="AA452" s="266">
        <f t="shared" ref="AA452:AA464" si="7812">AA$449</f>
        <v>2.8849178541074345E-2</v>
      </c>
      <c r="AB452" s="263">
        <f t="shared" ref="AB452:AB464" si="7813">ROUND(AA452*$I452,2)</f>
        <v>26502.52</v>
      </c>
      <c r="AC452" s="266">
        <f t="shared" ref="AC452:AC464" si="7814">AC$449</f>
        <v>2.5673339146988345E-2</v>
      </c>
      <c r="AD452" s="263">
        <f t="shared" ref="AD452:AD464" si="7815">ROUND(AC452*$I452,2)</f>
        <v>23585.01</v>
      </c>
      <c r="AE452" s="266">
        <f t="shared" ref="AE452:AE464" si="7816">AE$449</f>
        <v>1.7502583728135526E-2</v>
      </c>
      <c r="AF452" s="263">
        <f t="shared" ref="AF452:AF464" si="7817">ROUND(AE452*$I452,2)</f>
        <v>16078.88</v>
      </c>
      <c r="AG452" s="266">
        <f t="shared" ref="AG452:AG464" si="7818">AG$449</f>
        <v>1.8149189537878904E-2</v>
      </c>
      <c r="AH452" s="263">
        <f t="shared" ref="AH452:AH464" si="7819">ROUND(AG452*$I452,2)</f>
        <v>16672.89</v>
      </c>
      <c r="AI452" s="266">
        <f t="shared" ref="AI452:AI464" si="7820">AI$449</f>
        <v>2.0248814111596781E-2</v>
      </c>
      <c r="AJ452" s="263">
        <f t="shared" ref="AJ452:AJ464" si="7821">ROUND(AI452*$I452,2)</f>
        <v>18601.73</v>
      </c>
      <c r="AK452" s="266">
        <f t="shared" ref="AK452:AK464" si="7822">AK$449</f>
        <v>1.9812201607701262E-2</v>
      </c>
      <c r="AL452" s="263">
        <f t="shared" ref="AL452:AL464" si="7823">ROUND(AK452*$I452,2)</f>
        <v>18200.63</v>
      </c>
      <c r="AM452" s="266">
        <f t="shared" ref="AM452:AM464" si="7824">AM$449</f>
        <v>2.3006434217545314E-2</v>
      </c>
      <c r="AN452" s="263">
        <f t="shared" ref="AN452:AN464" si="7825">ROUND(AM452*$I452,2)</f>
        <v>21135.03</v>
      </c>
      <c r="AO452" s="266">
        <f t="shared" ref="AO452:AO464" si="7826">AO$449</f>
        <v>2.6485507428212214E-2</v>
      </c>
      <c r="AP452" s="263">
        <f t="shared" ref="AP452:AP464" si="7827">ROUND(AO452*$I452,2)</f>
        <v>24331.11</v>
      </c>
      <c r="AQ452" s="266">
        <f t="shared" ref="AQ452:AQ464" si="7828">AQ$449</f>
        <v>3.1697973883062912E-2</v>
      </c>
      <c r="AR452" s="263">
        <f t="shared" ref="AR452:AR464" si="7829">ROUND(AQ452*$I452,2)</f>
        <v>29119.58</v>
      </c>
      <c r="AS452" s="266">
        <f t="shared" ref="AS452:AS464" si="7830">AS$449</f>
        <v>3.8898272496749056E-2</v>
      </c>
      <c r="AT452" s="263">
        <f t="shared" ref="AT452:AT464" si="7831">ROUND(AS452*$I452,2)</f>
        <v>35734.19</v>
      </c>
      <c r="AU452" s="266">
        <f t="shared" ref="AU452:AU464" si="7832">AU$449</f>
        <v>4.8143103315494151E-2</v>
      </c>
      <c r="AV452" s="263">
        <f t="shared" ref="AV452:AV464" si="7833">ROUND(AU452*$I452,2)</f>
        <v>44227.03</v>
      </c>
      <c r="AW452" s="266">
        <f t="shared" ref="AW452:AW458" si="7834">AW$449</f>
        <v>6.926386636133515E-2</v>
      </c>
      <c r="AX452" s="263">
        <f t="shared" ref="AX452:AX464" si="7835">ROUND(AW452*$I452,2)</f>
        <v>63629.77</v>
      </c>
      <c r="AY452" s="266">
        <f t="shared" ref="AY452:AY464" si="7836">AY$449</f>
        <v>7.2416896214372334E-2</v>
      </c>
      <c r="AZ452" s="263">
        <f t="shared" ref="AZ452:AZ464" si="7837">ROUND(AY452*$I452,2)</f>
        <v>66526.33</v>
      </c>
      <c r="BA452" s="266">
        <f t="shared" ref="BA452:BA464" si="7838">BA$449</f>
        <v>7.4266174118730113E-2</v>
      </c>
      <c r="BB452" s="263">
        <f t="shared" ref="BB452:BB464" si="7839">ROUND(BA452*$I452,2)</f>
        <v>68225.179999999993</v>
      </c>
      <c r="BC452" s="266">
        <f t="shared" ref="BC452:BC464" si="7840">BC$449</f>
        <v>7.5874101480712428E-2</v>
      </c>
      <c r="BD452" s="263">
        <f t="shared" ref="BD452:BD464" si="7841">ROUND(BC452*$I452,2)</f>
        <v>69702.320000000007</v>
      </c>
      <c r="BE452" s="266">
        <f t="shared" ref="BE452:BE464" si="7842">BE$449</f>
        <v>7.8977338062958397E-2</v>
      </c>
      <c r="BF452" s="263">
        <f t="shared" ref="BF452:BF464" si="7843">ROUND(BE452*$I452,2)</f>
        <v>72553.13</v>
      </c>
      <c r="BG452" s="266">
        <f t="shared" ref="BG452:BG464" si="7844">BG$449</f>
        <v>7.611519182884624E-2</v>
      </c>
      <c r="BH452" s="263">
        <f t="shared" ref="BH452:BH464" si="7845">ROUND(BG452*$I452,2)</f>
        <v>69923.8</v>
      </c>
      <c r="BI452" s="266">
        <f t="shared" ref="BI452:BI464" si="7846">BI$449</f>
        <v>3.7906972518582709E-2</v>
      </c>
      <c r="BJ452" s="263">
        <f t="shared" ref="BJ452:BJ464" si="7847">ROUND(BI452*$I452,2)</f>
        <v>34823.53</v>
      </c>
      <c r="BK452" s="266">
        <f t="shared" ref="BK452:BK464" si="7848">BK$449</f>
        <v>1.3538784787724894E-2</v>
      </c>
      <c r="BL452" s="263">
        <f t="shared" ref="BL452:BL464" si="7849">ROUND(BK452*$I452,2)</f>
        <v>12437.51</v>
      </c>
      <c r="BM452" s="266">
        <f t="shared" ref="BM452:BM464" si="7850">BM$449</f>
        <v>1.7108035686371849E-2</v>
      </c>
      <c r="BN452" s="263">
        <f t="shared" ref="BN452:BN464" si="7851">ROUND(BM452*$I452,2)</f>
        <v>15716.43</v>
      </c>
      <c r="BO452" s="266">
        <f t="shared" ref="BO452:BO464" si="7852">BO$449</f>
        <v>1.2843991332749783E-2</v>
      </c>
      <c r="BP452" s="263">
        <f t="shared" ref="BP452:BP464" si="7853">ROUND(BO452*$I452,2)</f>
        <v>11799.23</v>
      </c>
      <c r="BQ452" s="266">
        <f t="shared" ref="BQ452:BQ464" si="7854">BQ$449</f>
        <v>4.2604909511793035E-2</v>
      </c>
      <c r="BR452" s="263">
        <f t="shared" ref="BR452:BR464" si="7855">ROUND(BQ452*$I452,2)</f>
        <v>39139.32</v>
      </c>
      <c r="BS452" s="266">
        <f t="shared" ref="BS452:BS464" si="7856">BS$449</f>
        <v>5.0138019816599745E-2</v>
      </c>
      <c r="BT452" s="263">
        <f t="shared" ref="BT452:BT464" si="7857">ROUND(BS452*$I452,2)</f>
        <v>46059.67</v>
      </c>
      <c r="BU452" s="266">
        <f t="shared" ref="BU452:BU464" si="7858">BU$449</f>
        <v>9.1911741696266774E-4</v>
      </c>
      <c r="BV452" s="263">
        <f t="shared" ref="BV452:BV464" si="7859">ROUND(BU452*$I452,2)</f>
        <v>844.35</v>
      </c>
      <c r="BW452" s="266">
        <f t="shared" ref="BW452:BW464" si="7860">BW$449</f>
        <v>1.1191193733716524E-3</v>
      </c>
      <c r="BX452" s="263">
        <f t="shared" ref="BX452:BX464" si="7861">ROUND(BW452*$I452,2)</f>
        <v>1028.0899999999999</v>
      </c>
      <c r="BY452" s="266">
        <f t="shared" ref="BY452:BY464" si="7862">BY$449</f>
        <v>1.5635572669647423E-3</v>
      </c>
      <c r="BZ452" s="263">
        <f t="shared" ref="BZ452:BZ464" si="7863">ROUND(BY452*$I452,2)</f>
        <v>1436.37</v>
      </c>
      <c r="CA452" s="505">
        <f t="shared" si="7794"/>
        <v>1.0000000056088139</v>
      </c>
      <c r="CB452" s="504">
        <f t="shared" si="7795"/>
        <v>918657.57000000007</v>
      </c>
      <c r="CC452" s="171">
        <f t="shared" si="7796"/>
        <v>-1.0000000009313226E-2</v>
      </c>
    </row>
    <row r="453" spans="1:81" s="185" customFormat="1" ht="13.95" customHeight="1">
      <c r="A453" s="291" t="s">
        <v>744</v>
      </c>
      <c r="B453" s="315" t="s">
        <v>162</v>
      </c>
      <c r="C453" s="316"/>
      <c r="D453" s="291">
        <v>93567</v>
      </c>
      <c r="E453" s="290" t="s">
        <v>1257</v>
      </c>
      <c r="F453" s="316" t="s">
        <v>884</v>
      </c>
      <c r="G453" s="331">
        <v>56</v>
      </c>
      <c r="H453" s="292">
        <v>20587.63</v>
      </c>
      <c r="I453" s="293">
        <v>1152907.28</v>
      </c>
      <c r="J453" s="275">
        <f t="shared" si="7797"/>
        <v>1.4815503151681998E-2</v>
      </c>
      <c r="K453" s="345">
        <f t="shared" ref="K453:K464" si="7864">K$449</f>
        <v>6.0741935310875909E-3</v>
      </c>
      <c r="L453" s="263">
        <f t="shared" si="7798"/>
        <v>7002.98</v>
      </c>
      <c r="M453" s="345">
        <f t="shared" ref="M453:M464" si="7865">M$449</f>
        <v>9.9657382269177572E-3</v>
      </c>
      <c r="N453" s="263">
        <f t="shared" si="7799"/>
        <v>11489.57</v>
      </c>
      <c r="O453" s="345">
        <f t="shared" si="7800"/>
        <v>1.0445929299078928E-2</v>
      </c>
      <c r="P453" s="263">
        <f t="shared" si="7801"/>
        <v>12043.19</v>
      </c>
      <c r="Q453" s="345">
        <f t="shared" si="7802"/>
        <v>1.0126114050407873E-2</v>
      </c>
      <c r="R453" s="263">
        <f t="shared" si="7803"/>
        <v>11674.47</v>
      </c>
      <c r="S453" s="345">
        <f t="shared" si="7804"/>
        <v>8.1152419787555146E-3</v>
      </c>
      <c r="T453" s="263">
        <f t="shared" si="7805"/>
        <v>9356.1200000000008</v>
      </c>
      <c r="U453" s="345">
        <f t="shared" si="7806"/>
        <v>1.0861247325661821E-2</v>
      </c>
      <c r="V453" s="263">
        <f t="shared" si="7807"/>
        <v>12522.01</v>
      </c>
      <c r="W453" s="266">
        <f t="shared" si="7808"/>
        <v>1.2001814529524266E-2</v>
      </c>
      <c r="X453" s="263">
        <f t="shared" si="7809"/>
        <v>13836.98</v>
      </c>
      <c r="Y453" s="266">
        <f t="shared" si="7810"/>
        <v>9.2870528748655607E-3</v>
      </c>
      <c r="Z453" s="263">
        <f t="shared" si="7811"/>
        <v>10707.11</v>
      </c>
      <c r="AA453" s="266">
        <f t="shared" si="7812"/>
        <v>2.8849178541074345E-2</v>
      </c>
      <c r="AB453" s="263">
        <f t="shared" si="7813"/>
        <v>33260.43</v>
      </c>
      <c r="AC453" s="266">
        <f t="shared" si="7814"/>
        <v>2.5673339146988345E-2</v>
      </c>
      <c r="AD453" s="263">
        <f t="shared" si="7815"/>
        <v>29598.98</v>
      </c>
      <c r="AE453" s="266">
        <f t="shared" si="7816"/>
        <v>1.7502583728135526E-2</v>
      </c>
      <c r="AF453" s="263">
        <f t="shared" si="7817"/>
        <v>20178.86</v>
      </c>
      <c r="AG453" s="266">
        <f t="shared" si="7818"/>
        <v>1.8149189537878904E-2</v>
      </c>
      <c r="AH453" s="263">
        <f t="shared" si="7819"/>
        <v>20924.330000000002</v>
      </c>
      <c r="AI453" s="266">
        <f t="shared" si="7820"/>
        <v>2.0248814111596781E-2</v>
      </c>
      <c r="AJ453" s="263">
        <f t="shared" si="7821"/>
        <v>23345.01</v>
      </c>
      <c r="AK453" s="266">
        <f t="shared" si="7822"/>
        <v>1.9812201607701262E-2</v>
      </c>
      <c r="AL453" s="263">
        <f t="shared" si="7823"/>
        <v>22841.63</v>
      </c>
      <c r="AM453" s="266">
        <f t="shared" si="7824"/>
        <v>2.3006434217545314E-2</v>
      </c>
      <c r="AN453" s="263">
        <f t="shared" si="7825"/>
        <v>26524.29</v>
      </c>
      <c r="AO453" s="266">
        <f t="shared" si="7826"/>
        <v>2.6485507428212214E-2</v>
      </c>
      <c r="AP453" s="263">
        <f t="shared" si="7827"/>
        <v>30535.33</v>
      </c>
      <c r="AQ453" s="266">
        <f t="shared" si="7828"/>
        <v>3.1697973883062912E-2</v>
      </c>
      <c r="AR453" s="263">
        <f t="shared" si="7829"/>
        <v>36544.82</v>
      </c>
      <c r="AS453" s="266">
        <f t="shared" si="7830"/>
        <v>3.8898272496749056E-2</v>
      </c>
      <c r="AT453" s="263">
        <f t="shared" si="7831"/>
        <v>44846.1</v>
      </c>
      <c r="AU453" s="266">
        <f t="shared" si="7832"/>
        <v>4.8143103315494151E-2</v>
      </c>
      <c r="AV453" s="263">
        <f t="shared" si="7833"/>
        <v>55504.53</v>
      </c>
      <c r="AW453" s="266">
        <f t="shared" si="7834"/>
        <v>6.926386636133515E-2</v>
      </c>
      <c r="AX453" s="263">
        <f t="shared" si="7835"/>
        <v>79854.820000000007</v>
      </c>
      <c r="AY453" s="266">
        <f t="shared" si="7836"/>
        <v>7.2416896214372334E-2</v>
      </c>
      <c r="AZ453" s="263">
        <f t="shared" si="7837"/>
        <v>83489.97</v>
      </c>
      <c r="BA453" s="266">
        <f t="shared" si="7838"/>
        <v>7.4266174118730113E-2</v>
      </c>
      <c r="BB453" s="263">
        <f t="shared" si="7839"/>
        <v>85622.01</v>
      </c>
      <c r="BC453" s="266">
        <f t="shared" si="7840"/>
        <v>7.5874101480712428E-2</v>
      </c>
      <c r="BD453" s="263">
        <f t="shared" si="7841"/>
        <v>87475.8</v>
      </c>
      <c r="BE453" s="266">
        <f t="shared" si="7842"/>
        <v>7.8977338062958397E-2</v>
      </c>
      <c r="BF453" s="263">
        <f t="shared" si="7843"/>
        <v>91053.55</v>
      </c>
      <c r="BG453" s="266">
        <f t="shared" si="7844"/>
        <v>7.611519182884624E-2</v>
      </c>
      <c r="BH453" s="263">
        <f t="shared" si="7845"/>
        <v>87753.76</v>
      </c>
      <c r="BI453" s="266">
        <f t="shared" si="7846"/>
        <v>3.7906972518582709E-2</v>
      </c>
      <c r="BJ453" s="263">
        <f t="shared" si="7847"/>
        <v>43703.22</v>
      </c>
      <c r="BK453" s="266">
        <f t="shared" si="7848"/>
        <v>1.3538784787724894E-2</v>
      </c>
      <c r="BL453" s="263">
        <f t="shared" si="7849"/>
        <v>15608.96</v>
      </c>
      <c r="BM453" s="266">
        <f t="shared" si="7850"/>
        <v>1.7108035686371849E-2</v>
      </c>
      <c r="BN453" s="263">
        <f t="shared" si="7851"/>
        <v>19723.98</v>
      </c>
      <c r="BO453" s="266">
        <f t="shared" si="7852"/>
        <v>1.2843991332749783E-2</v>
      </c>
      <c r="BP453" s="263">
        <f t="shared" si="7853"/>
        <v>14807.93</v>
      </c>
      <c r="BQ453" s="266">
        <f t="shared" si="7854"/>
        <v>4.2604909511793035E-2</v>
      </c>
      <c r="BR453" s="263">
        <f t="shared" si="7855"/>
        <v>49119.51</v>
      </c>
      <c r="BS453" s="266">
        <f t="shared" si="7856"/>
        <v>5.0138019816599745E-2</v>
      </c>
      <c r="BT453" s="263">
        <f t="shared" si="7857"/>
        <v>57804.49</v>
      </c>
      <c r="BU453" s="266">
        <f t="shared" si="7858"/>
        <v>9.1911741696266774E-4</v>
      </c>
      <c r="BV453" s="263">
        <f t="shared" si="7859"/>
        <v>1059.6600000000001</v>
      </c>
      <c r="BW453" s="266">
        <f t="shared" si="7860"/>
        <v>1.1191193733716524E-3</v>
      </c>
      <c r="BX453" s="263">
        <f t="shared" si="7861"/>
        <v>1290.24</v>
      </c>
      <c r="BY453" s="266">
        <f t="shared" si="7862"/>
        <v>1.5635572669647423E-3</v>
      </c>
      <c r="BZ453" s="263">
        <f t="shared" si="7863"/>
        <v>1802.64</v>
      </c>
      <c r="CA453" s="505">
        <f t="shared" si="7794"/>
        <v>1.0000000056088139</v>
      </c>
      <c r="CB453" s="504">
        <f t="shared" si="7795"/>
        <v>1152907.28</v>
      </c>
      <c r="CC453" s="171">
        <f t="shared" si="7796"/>
        <v>0</v>
      </c>
    </row>
    <row r="454" spans="1:81" s="185" customFormat="1" ht="13.95" customHeight="1">
      <c r="A454" s="291" t="s">
        <v>745</v>
      </c>
      <c r="B454" s="315" t="s">
        <v>145</v>
      </c>
      <c r="C454" s="316"/>
      <c r="D454" s="291" t="s">
        <v>885</v>
      </c>
      <c r="E454" s="290" t="s">
        <v>1251</v>
      </c>
      <c r="F454" s="316" t="s">
        <v>884</v>
      </c>
      <c r="G454" s="331">
        <v>28</v>
      </c>
      <c r="H454" s="292">
        <v>19082.98</v>
      </c>
      <c r="I454" s="293">
        <v>534323.43999999994</v>
      </c>
      <c r="J454" s="275">
        <f t="shared" si="7797"/>
        <v>6.8663549503630208E-3</v>
      </c>
      <c r="K454" s="345">
        <f t="shared" si="7864"/>
        <v>6.0741935310875909E-3</v>
      </c>
      <c r="L454" s="263">
        <f t="shared" si="7798"/>
        <v>3245.58</v>
      </c>
      <c r="M454" s="345">
        <f t="shared" si="7865"/>
        <v>9.9657382269177572E-3</v>
      </c>
      <c r="N454" s="263">
        <f t="shared" si="7799"/>
        <v>5324.93</v>
      </c>
      <c r="O454" s="345">
        <f t="shared" si="7800"/>
        <v>1.0445929299078928E-2</v>
      </c>
      <c r="P454" s="263">
        <f t="shared" si="7801"/>
        <v>5581.5</v>
      </c>
      <c r="Q454" s="345">
        <f t="shared" si="7802"/>
        <v>1.0126114050407873E-2</v>
      </c>
      <c r="R454" s="263">
        <f t="shared" si="7803"/>
        <v>5410.62</v>
      </c>
      <c r="S454" s="345">
        <f t="shared" si="7804"/>
        <v>8.1152419787555146E-3</v>
      </c>
      <c r="T454" s="263">
        <f t="shared" si="7805"/>
        <v>4336.16</v>
      </c>
      <c r="U454" s="345">
        <f t="shared" si="7806"/>
        <v>1.0861247325661821E-2</v>
      </c>
      <c r="V454" s="263">
        <f t="shared" si="7807"/>
        <v>5803.42</v>
      </c>
      <c r="W454" s="266">
        <f t="shared" si="7808"/>
        <v>1.2001814529524266E-2</v>
      </c>
      <c r="X454" s="263">
        <f t="shared" si="7809"/>
        <v>6412.85</v>
      </c>
      <c r="Y454" s="266">
        <f t="shared" si="7810"/>
        <v>9.2870528748655607E-3</v>
      </c>
      <c r="Z454" s="263">
        <f t="shared" si="7811"/>
        <v>4962.29</v>
      </c>
      <c r="AA454" s="266">
        <f t="shared" si="7812"/>
        <v>2.8849178541074345E-2</v>
      </c>
      <c r="AB454" s="263">
        <f t="shared" si="7813"/>
        <v>15414.79</v>
      </c>
      <c r="AC454" s="266">
        <f t="shared" si="7814"/>
        <v>2.5673339146988345E-2</v>
      </c>
      <c r="AD454" s="263">
        <f t="shared" si="7815"/>
        <v>13717.87</v>
      </c>
      <c r="AE454" s="266">
        <f t="shared" si="7816"/>
        <v>1.7502583728135526E-2</v>
      </c>
      <c r="AF454" s="263">
        <f t="shared" si="7817"/>
        <v>9352.0400000000009</v>
      </c>
      <c r="AG454" s="266">
        <f t="shared" si="7818"/>
        <v>1.8149189537878904E-2</v>
      </c>
      <c r="AH454" s="263">
        <f t="shared" si="7819"/>
        <v>9697.5400000000009</v>
      </c>
      <c r="AI454" s="266">
        <f t="shared" si="7820"/>
        <v>2.0248814111596781E-2</v>
      </c>
      <c r="AJ454" s="263">
        <f t="shared" si="7821"/>
        <v>10819.42</v>
      </c>
      <c r="AK454" s="266">
        <f t="shared" si="7822"/>
        <v>1.9812201607701262E-2</v>
      </c>
      <c r="AL454" s="263">
        <f t="shared" si="7823"/>
        <v>10586.12</v>
      </c>
      <c r="AM454" s="266">
        <f t="shared" si="7824"/>
        <v>2.3006434217545314E-2</v>
      </c>
      <c r="AN454" s="263">
        <f t="shared" si="7825"/>
        <v>12292.88</v>
      </c>
      <c r="AO454" s="266">
        <f t="shared" si="7826"/>
        <v>2.6485507428212214E-2</v>
      </c>
      <c r="AP454" s="263">
        <f t="shared" si="7827"/>
        <v>14151.83</v>
      </c>
      <c r="AQ454" s="266">
        <f t="shared" si="7828"/>
        <v>3.1697973883062912E-2</v>
      </c>
      <c r="AR454" s="263">
        <f t="shared" si="7829"/>
        <v>16936.97</v>
      </c>
      <c r="AS454" s="266">
        <f t="shared" si="7830"/>
        <v>3.8898272496749056E-2</v>
      </c>
      <c r="AT454" s="263">
        <f t="shared" si="7831"/>
        <v>20784.259999999998</v>
      </c>
      <c r="AU454" s="266">
        <f t="shared" si="7832"/>
        <v>4.8143103315494151E-2</v>
      </c>
      <c r="AV454" s="263">
        <f t="shared" si="7833"/>
        <v>25723.99</v>
      </c>
      <c r="AW454" s="266">
        <f t="shared" si="7834"/>
        <v>6.926386636133515E-2</v>
      </c>
      <c r="AX454" s="263">
        <f t="shared" si="7835"/>
        <v>37009.31</v>
      </c>
      <c r="AY454" s="266">
        <f t="shared" si="7836"/>
        <v>7.2416896214372334E-2</v>
      </c>
      <c r="AZ454" s="263">
        <f t="shared" si="7837"/>
        <v>38694.050000000003</v>
      </c>
      <c r="BA454" s="266">
        <f t="shared" si="7838"/>
        <v>7.4266174118730113E-2</v>
      </c>
      <c r="BB454" s="263">
        <f t="shared" si="7839"/>
        <v>39682.160000000003</v>
      </c>
      <c r="BC454" s="266">
        <f t="shared" si="7840"/>
        <v>7.5874101480712428E-2</v>
      </c>
      <c r="BD454" s="263">
        <f t="shared" si="7841"/>
        <v>40541.31</v>
      </c>
      <c r="BE454" s="266">
        <f t="shared" si="7842"/>
        <v>7.8977338062958397E-2</v>
      </c>
      <c r="BF454" s="263">
        <f t="shared" si="7843"/>
        <v>42199.44</v>
      </c>
      <c r="BG454" s="266">
        <f t="shared" si="7844"/>
        <v>7.611519182884624E-2</v>
      </c>
      <c r="BH454" s="263">
        <f t="shared" si="7845"/>
        <v>40670.129999999997</v>
      </c>
      <c r="BI454" s="266">
        <f t="shared" si="7846"/>
        <v>3.7906972518582709E-2</v>
      </c>
      <c r="BJ454" s="263">
        <f t="shared" si="7847"/>
        <v>20254.580000000002</v>
      </c>
      <c r="BK454" s="266">
        <f t="shared" si="7848"/>
        <v>1.3538784787724894E-2</v>
      </c>
      <c r="BL454" s="263">
        <f t="shared" si="7849"/>
        <v>7234.09</v>
      </c>
      <c r="BM454" s="266">
        <f t="shared" si="7850"/>
        <v>1.7108035686371849E-2</v>
      </c>
      <c r="BN454" s="263">
        <f t="shared" si="7851"/>
        <v>9141.2199999999993</v>
      </c>
      <c r="BO454" s="266">
        <f t="shared" si="7852"/>
        <v>1.2843991332749783E-2</v>
      </c>
      <c r="BP454" s="263">
        <f t="shared" si="7853"/>
        <v>6862.85</v>
      </c>
      <c r="BQ454" s="266">
        <f t="shared" si="7854"/>
        <v>4.2604909511793035E-2</v>
      </c>
      <c r="BR454" s="263">
        <f t="shared" si="7855"/>
        <v>22764.799999999999</v>
      </c>
      <c r="BS454" s="266">
        <f t="shared" si="7856"/>
        <v>5.0138019816599745E-2</v>
      </c>
      <c r="BT454" s="263">
        <f t="shared" si="7857"/>
        <v>26789.919999999998</v>
      </c>
      <c r="BU454" s="266">
        <f t="shared" si="7858"/>
        <v>9.1911741696266774E-4</v>
      </c>
      <c r="BV454" s="263">
        <f t="shared" si="7859"/>
        <v>491.11</v>
      </c>
      <c r="BW454" s="266">
        <f t="shared" si="7860"/>
        <v>1.1191193733716524E-3</v>
      </c>
      <c r="BX454" s="263">
        <f t="shared" si="7861"/>
        <v>597.97</v>
      </c>
      <c r="BY454" s="266">
        <f t="shared" si="7862"/>
        <v>1.5635572669647423E-3</v>
      </c>
      <c r="BZ454" s="263">
        <f t="shared" si="7863"/>
        <v>835.45</v>
      </c>
      <c r="CA454" s="505">
        <f t="shared" si="7794"/>
        <v>1.0000000056088139</v>
      </c>
      <c r="CB454" s="504">
        <f t="shared" si="7795"/>
        <v>534323.44999999984</v>
      </c>
      <c r="CC454" s="171">
        <f t="shared" si="7796"/>
        <v>-9.9999998928979039E-3</v>
      </c>
    </row>
    <row r="455" spans="1:81" s="185" customFormat="1" ht="13.95" customHeight="1">
      <c r="A455" s="291" t="s">
        <v>746</v>
      </c>
      <c r="B455" s="315" t="s">
        <v>878</v>
      </c>
      <c r="C455" s="316"/>
      <c r="D455" s="291">
        <v>93565</v>
      </c>
      <c r="E455" s="290" t="s">
        <v>1252</v>
      </c>
      <c r="F455" s="316" t="s">
        <v>884</v>
      </c>
      <c r="G455" s="331">
        <v>28</v>
      </c>
      <c r="H455" s="292">
        <v>16363.03</v>
      </c>
      <c r="I455" s="293">
        <v>458164.84</v>
      </c>
      <c r="J455" s="275">
        <f t="shared" si="7797"/>
        <v>5.8876743592163614E-3</v>
      </c>
      <c r="K455" s="345">
        <f t="shared" si="7864"/>
        <v>6.0741935310875909E-3</v>
      </c>
      <c r="L455" s="263">
        <f t="shared" si="7798"/>
        <v>2782.98</v>
      </c>
      <c r="M455" s="345">
        <f t="shared" si="7865"/>
        <v>9.9657382269177572E-3</v>
      </c>
      <c r="N455" s="263">
        <f t="shared" si="7799"/>
        <v>4565.95</v>
      </c>
      <c r="O455" s="345">
        <f t="shared" si="7800"/>
        <v>1.0445929299078928E-2</v>
      </c>
      <c r="P455" s="263">
        <f t="shared" si="7801"/>
        <v>4785.96</v>
      </c>
      <c r="Q455" s="345">
        <f t="shared" si="7802"/>
        <v>1.0126114050407873E-2</v>
      </c>
      <c r="R455" s="263">
        <f t="shared" si="7803"/>
        <v>4639.43</v>
      </c>
      <c r="S455" s="345">
        <f t="shared" si="7804"/>
        <v>8.1152419787555146E-3</v>
      </c>
      <c r="T455" s="263">
        <f t="shared" si="7805"/>
        <v>3718.12</v>
      </c>
      <c r="U455" s="345">
        <f t="shared" si="7806"/>
        <v>1.0861247325661821E-2</v>
      </c>
      <c r="V455" s="263">
        <f t="shared" si="7807"/>
        <v>4976.24</v>
      </c>
      <c r="W455" s="266">
        <f t="shared" si="7808"/>
        <v>1.2001814529524266E-2</v>
      </c>
      <c r="X455" s="263">
        <f t="shared" si="7809"/>
        <v>5498.81</v>
      </c>
      <c r="Y455" s="266">
        <f t="shared" si="7810"/>
        <v>9.2870528748655607E-3</v>
      </c>
      <c r="Z455" s="263">
        <f t="shared" si="7811"/>
        <v>4255</v>
      </c>
      <c r="AA455" s="266">
        <f t="shared" si="7812"/>
        <v>2.8849178541074345E-2</v>
      </c>
      <c r="AB455" s="263">
        <f t="shared" si="7813"/>
        <v>13217.68</v>
      </c>
      <c r="AC455" s="266">
        <f t="shared" si="7814"/>
        <v>2.5673339146988345E-2</v>
      </c>
      <c r="AD455" s="263">
        <f t="shared" si="7815"/>
        <v>11762.62</v>
      </c>
      <c r="AE455" s="266">
        <f t="shared" si="7816"/>
        <v>1.7502583728135526E-2</v>
      </c>
      <c r="AF455" s="263">
        <f t="shared" si="7817"/>
        <v>8019.07</v>
      </c>
      <c r="AG455" s="266">
        <f t="shared" si="7818"/>
        <v>1.8149189537878904E-2</v>
      </c>
      <c r="AH455" s="263">
        <f t="shared" si="7819"/>
        <v>8315.32</v>
      </c>
      <c r="AI455" s="266">
        <f t="shared" si="7820"/>
        <v>2.0248814111596781E-2</v>
      </c>
      <c r="AJ455" s="263">
        <f t="shared" si="7821"/>
        <v>9277.2900000000009</v>
      </c>
      <c r="AK455" s="266">
        <f t="shared" si="7822"/>
        <v>1.9812201607701262E-2</v>
      </c>
      <c r="AL455" s="263">
        <f t="shared" si="7823"/>
        <v>9077.25</v>
      </c>
      <c r="AM455" s="266">
        <f t="shared" si="7824"/>
        <v>2.3006434217545314E-2</v>
      </c>
      <c r="AN455" s="263">
        <f t="shared" si="7825"/>
        <v>10540.74</v>
      </c>
      <c r="AO455" s="266">
        <f t="shared" si="7826"/>
        <v>2.6485507428212214E-2</v>
      </c>
      <c r="AP455" s="263">
        <f t="shared" si="7827"/>
        <v>12134.73</v>
      </c>
      <c r="AQ455" s="266">
        <f t="shared" si="7828"/>
        <v>3.1697973883062912E-2</v>
      </c>
      <c r="AR455" s="263">
        <f t="shared" si="7829"/>
        <v>14522.9</v>
      </c>
      <c r="AS455" s="266">
        <f t="shared" si="7830"/>
        <v>3.8898272496749056E-2</v>
      </c>
      <c r="AT455" s="263">
        <f t="shared" si="7831"/>
        <v>17821.82</v>
      </c>
      <c r="AU455" s="266">
        <f t="shared" si="7832"/>
        <v>4.8143103315494151E-2</v>
      </c>
      <c r="AV455" s="263">
        <f t="shared" si="7833"/>
        <v>22057.48</v>
      </c>
      <c r="AW455" s="266">
        <f t="shared" si="7834"/>
        <v>6.926386636133515E-2</v>
      </c>
      <c r="AX455" s="263">
        <f t="shared" si="7835"/>
        <v>31734.27</v>
      </c>
      <c r="AY455" s="266">
        <f t="shared" si="7836"/>
        <v>7.2416896214372334E-2</v>
      </c>
      <c r="AZ455" s="263">
        <f t="shared" si="7837"/>
        <v>33178.879999999997</v>
      </c>
      <c r="BA455" s="266">
        <f t="shared" si="7838"/>
        <v>7.4266174118730113E-2</v>
      </c>
      <c r="BB455" s="263">
        <f t="shared" si="7839"/>
        <v>34026.15</v>
      </c>
      <c r="BC455" s="266">
        <f t="shared" si="7840"/>
        <v>7.5874101480712428E-2</v>
      </c>
      <c r="BD455" s="263">
        <f t="shared" si="7841"/>
        <v>34762.85</v>
      </c>
      <c r="BE455" s="266">
        <f t="shared" si="7842"/>
        <v>7.8977338062958397E-2</v>
      </c>
      <c r="BF455" s="263">
        <f t="shared" si="7843"/>
        <v>36184.639999999999</v>
      </c>
      <c r="BG455" s="266">
        <f t="shared" si="7844"/>
        <v>7.611519182884624E-2</v>
      </c>
      <c r="BH455" s="263">
        <f t="shared" si="7845"/>
        <v>34873.300000000003</v>
      </c>
      <c r="BI455" s="266">
        <f t="shared" si="7846"/>
        <v>3.7906972518582709E-2</v>
      </c>
      <c r="BJ455" s="263">
        <f t="shared" si="7847"/>
        <v>17367.64</v>
      </c>
      <c r="BK455" s="266">
        <f t="shared" si="7848"/>
        <v>1.3538784787724894E-2</v>
      </c>
      <c r="BL455" s="263">
        <f t="shared" si="7849"/>
        <v>6203</v>
      </c>
      <c r="BM455" s="266">
        <f t="shared" si="7850"/>
        <v>1.7108035686371849E-2</v>
      </c>
      <c r="BN455" s="263">
        <f t="shared" si="7851"/>
        <v>7838.3</v>
      </c>
      <c r="BO455" s="266">
        <f t="shared" si="7852"/>
        <v>1.2843991332749783E-2</v>
      </c>
      <c r="BP455" s="263">
        <f t="shared" si="7853"/>
        <v>5884.67</v>
      </c>
      <c r="BQ455" s="266">
        <f t="shared" si="7854"/>
        <v>4.2604909511793035E-2</v>
      </c>
      <c r="BR455" s="263">
        <f t="shared" si="7855"/>
        <v>19520.07</v>
      </c>
      <c r="BS455" s="266">
        <f t="shared" si="7856"/>
        <v>5.0138019816599745E-2</v>
      </c>
      <c r="BT455" s="263">
        <f t="shared" si="7857"/>
        <v>22971.48</v>
      </c>
      <c r="BU455" s="266">
        <f t="shared" si="7858"/>
        <v>9.1911741696266774E-4</v>
      </c>
      <c r="BV455" s="263">
        <f t="shared" si="7859"/>
        <v>421.11</v>
      </c>
      <c r="BW455" s="266">
        <f t="shared" si="7860"/>
        <v>1.1191193733716524E-3</v>
      </c>
      <c r="BX455" s="263">
        <f t="shared" si="7861"/>
        <v>512.74</v>
      </c>
      <c r="BY455" s="266">
        <f t="shared" si="7862"/>
        <v>1.5635572669647423E-3</v>
      </c>
      <c r="BZ455" s="263">
        <f t="shared" si="7863"/>
        <v>716.37</v>
      </c>
      <c r="CA455" s="505">
        <f t="shared" si="7794"/>
        <v>1.0000000056088139</v>
      </c>
      <c r="CB455" s="504">
        <f t="shared" si="7795"/>
        <v>458164.86</v>
      </c>
      <c r="CC455" s="171">
        <f t="shared" si="7796"/>
        <v>-1.9999999960418791E-2</v>
      </c>
    </row>
    <row r="456" spans="1:81" s="185" customFormat="1" ht="13.95" customHeight="1">
      <c r="A456" s="291" t="s">
        <v>747</v>
      </c>
      <c r="B456" s="315" t="s">
        <v>145</v>
      </c>
      <c r="C456" s="316"/>
      <c r="D456" s="291" t="s">
        <v>892</v>
      </c>
      <c r="E456" s="290" t="s">
        <v>1253</v>
      </c>
      <c r="F456" s="316" t="s">
        <v>884</v>
      </c>
      <c r="G456" s="331">
        <v>56</v>
      </c>
      <c r="H456" s="292">
        <v>6016.94</v>
      </c>
      <c r="I456" s="293">
        <v>336948.64</v>
      </c>
      <c r="J456" s="275">
        <f t="shared" si="7797"/>
        <v>4.3299784158488119E-3</v>
      </c>
      <c r="K456" s="345">
        <f t="shared" si="7864"/>
        <v>6.0741935310875909E-3</v>
      </c>
      <c r="L456" s="263">
        <f t="shared" si="7798"/>
        <v>2046.69</v>
      </c>
      <c r="M456" s="345">
        <f t="shared" si="7865"/>
        <v>9.9657382269177572E-3</v>
      </c>
      <c r="N456" s="263">
        <f t="shared" si="7799"/>
        <v>3357.94</v>
      </c>
      <c r="O456" s="345">
        <f t="shared" si="7800"/>
        <v>1.0445929299078928E-2</v>
      </c>
      <c r="P456" s="263">
        <f t="shared" si="7801"/>
        <v>3519.74</v>
      </c>
      <c r="Q456" s="345">
        <f t="shared" si="7802"/>
        <v>1.0126114050407873E-2</v>
      </c>
      <c r="R456" s="263">
        <f t="shared" si="7803"/>
        <v>3411.98</v>
      </c>
      <c r="S456" s="345">
        <f t="shared" si="7804"/>
        <v>8.1152419787555146E-3</v>
      </c>
      <c r="T456" s="263">
        <f t="shared" si="7805"/>
        <v>2734.42</v>
      </c>
      <c r="U456" s="345">
        <f t="shared" si="7806"/>
        <v>1.0861247325661821E-2</v>
      </c>
      <c r="V456" s="263">
        <f t="shared" si="7807"/>
        <v>3659.68</v>
      </c>
      <c r="W456" s="266">
        <f t="shared" si="7808"/>
        <v>1.2001814529524266E-2</v>
      </c>
      <c r="X456" s="263">
        <f t="shared" si="7809"/>
        <v>4044</v>
      </c>
      <c r="Y456" s="266">
        <f t="shared" si="7810"/>
        <v>9.2870528748655607E-3</v>
      </c>
      <c r="Z456" s="263">
        <f t="shared" si="7811"/>
        <v>3129.26</v>
      </c>
      <c r="AA456" s="266">
        <f t="shared" si="7812"/>
        <v>2.8849178541074345E-2</v>
      </c>
      <c r="AB456" s="263">
        <f t="shared" si="7813"/>
        <v>9720.69</v>
      </c>
      <c r="AC456" s="266">
        <f t="shared" si="7814"/>
        <v>2.5673339146988345E-2</v>
      </c>
      <c r="AD456" s="263">
        <f t="shared" si="7815"/>
        <v>8650.6</v>
      </c>
      <c r="AE456" s="266">
        <f t="shared" si="7816"/>
        <v>1.7502583728135526E-2</v>
      </c>
      <c r="AF456" s="263">
        <f t="shared" si="7817"/>
        <v>5897.47</v>
      </c>
      <c r="AG456" s="266">
        <f t="shared" si="7818"/>
        <v>1.8149189537878904E-2</v>
      </c>
      <c r="AH456" s="263">
        <f t="shared" si="7819"/>
        <v>6115.34</v>
      </c>
      <c r="AI456" s="266">
        <f t="shared" si="7820"/>
        <v>2.0248814111596781E-2</v>
      </c>
      <c r="AJ456" s="263">
        <f t="shared" si="7821"/>
        <v>6822.81</v>
      </c>
      <c r="AK456" s="266">
        <f t="shared" si="7822"/>
        <v>1.9812201607701262E-2</v>
      </c>
      <c r="AL456" s="263">
        <f t="shared" si="7823"/>
        <v>6675.69</v>
      </c>
      <c r="AM456" s="266">
        <f t="shared" si="7824"/>
        <v>2.3006434217545314E-2</v>
      </c>
      <c r="AN456" s="263">
        <f t="shared" si="7825"/>
        <v>7751.99</v>
      </c>
      <c r="AO456" s="266">
        <f t="shared" si="7826"/>
        <v>2.6485507428212214E-2</v>
      </c>
      <c r="AP456" s="263">
        <f t="shared" si="7827"/>
        <v>8924.26</v>
      </c>
      <c r="AQ456" s="266">
        <f t="shared" si="7828"/>
        <v>3.1697973883062912E-2</v>
      </c>
      <c r="AR456" s="263">
        <f t="shared" si="7829"/>
        <v>10680.59</v>
      </c>
      <c r="AS456" s="266">
        <f t="shared" si="7830"/>
        <v>3.8898272496749056E-2</v>
      </c>
      <c r="AT456" s="263">
        <f t="shared" si="7831"/>
        <v>13106.72</v>
      </c>
      <c r="AU456" s="266">
        <f t="shared" si="7832"/>
        <v>4.8143103315494151E-2</v>
      </c>
      <c r="AV456" s="263">
        <f t="shared" si="7833"/>
        <v>16221.75</v>
      </c>
      <c r="AW456" s="266">
        <f t="shared" si="7834"/>
        <v>6.926386636133515E-2</v>
      </c>
      <c r="AX456" s="263">
        <f t="shared" si="7835"/>
        <v>23338.37</v>
      </c>
      <c r="AY456" s="266">
        <f t="shared" si="7836"/>
        <v>7.2416896214372334E-2</v>
      </c>
      <c r="AZ456" s="263">
        <f t="shared" si="7837"/>
        <v>24400.77</v>
      </c>
      <c r="BA456" s="266">
        <f t="shared" si="7838"/>
        <v>7.4266174118730113E-2</v>
      </c>
      <c r="BB456" s="263">
        <f t="shared" si="7839"/>
        <v>25023.89</v>
      </c>
      <c r="BC456" s="266">
        <f t="shared" si="7840"/>
        <v>7.5874101480712428E-2</v>
      </c>
      <c r="BD456" s="263">
        <f t="shared" si="7841"/>
        <v>25565.68</v>
      </c>
      <c r="BE456" s="266">
        <f t="shared" si="7842"/>
        <v>7.8977338062958397E-2</v>
      </c>
      <c r="BF456" s="263">
        <f t="shared" si="7843"/>
        <v>26611.31</v>
      </c>
      <c r="BG456" s="266">
        <f t="shared" si="7844"/>
        <v>7.611519182884624E-2</v>
      </c>
      <c r="BH456" s="263">
        <f t="shared" si="7845"/>
        <v>25646.91</v>
      </c>
      <c r="BI456" s="266">
        <f t="shared" si="7846"/>
        <v>3.7906972518582709E-2</v>
      </c>
      <c r="BJ456" s="263">
        <f t="shared" si="7847"/>
        <v>12772.7</v>
      </c>
      <c r="BK456" s="266">
        <f t="shared" si="7848"/>
        <v>1.3538784787724894E-2</v>
      </c>
      <c r="BL456" s="263">
        <f t="shared" si="7849"/>
        <v>4561.88</v>
      </c>
      <c r="BM456" s="266">
        <f t="shared" si="7850"/>
        <v>1.7108035686371849E-2</v>
      </c>
      <c r="BN456" s="263">
        <f t="shared" si="7851"/>
        <v>5764.53</v>
      </c>
      <c r="BO456" s="266">
        <f t="shared" si="7852"/>
        <v>1.2843991332749783E-2</v>
      </c>
      <c r="BP456" s="263">
        <f t="shared" si="7853"/>
        <v>4327.7700000000004</v>
      </c>
      <c r="BQ456" s="266">
        <f t="shared" si="7854"/>
        <v>4.2604909511793035E-2</v>
      </c>
      <c r="BR456" s="263">
        <f t="shared" si="7855"/>
        <v>14355.67</v>
      </c>
      <c r="BS456" s="266">
        <f t="shared" si="7856"/>
        <v>5.0138019816599745E-2</v>
      </c>
      <c r="BT456" s="263">
        <f t="shared" si="7857"/>
        <v>16893.939999999999</v>
      </c>
      <c r="BU456" s="266">
        <f t="shared" si="7858"/>
        <v>9.1911741696266774E-4</v>
      </c>
      <c r="BV456" s="263">
        <f t="shared" si="7859"/>
        <v>309.7</v>
      </c>
      <c r="BW456" s="266">
        <f t="shared" si="7860"/>
        <v>1.1191193733716524E-3</v>
      </c>
      <c r="BX456" s="263">
        <f t="shared" si="7861"/>
        <v>377.09</v>
      </c>
      <c r="BY456" s="266">
        <f t="shared" si="7862"/>
        <v>1.5635572669647423E-3</v>
      </c>
      <c r="BZ456" s="263">
        <f t="shared" si="7863"/>
        <v>526.84</v>
      </c>
      <c r="CA456" s="505">
        <f t="shared" si="7794"/>
        <v>1.0000000056088139</v>
      </c>
      <c r="CB456" s="504">
        <f t="shared" si="7795"/>
        <v>336948.66999999993</v>
      </c>
      <c r="CC456" s="171">
        <f t="shared" si="7796"/>
        <v>-2.9999999911524355E-2</v>
      </c>
    </row>
    <row r="457" spans="1:81" s="185" customFormat="1" ht="13.95" customHeight="1">
      <c r="A457" s="291" t="s">
        <v>748</v>
      </c>
      <c r="B457" s="315" t="s">
        <v>162</v>
      </c>
      <c r="C457" s="316"/>
      <c r="D457" s="305">
        <v>94295</v>
      </c>
      <c r="E457" s="325" t="s">
        <v>1254</v>
      </c>
      <c r="F457" s="316" t="s">
        <v>884</v>
      </c>
      <c r="G457" s="331">
        <v>28</v>
      </c>
      <c r="H457" s="326">
        <v>5001.33</v>
      </c>
      <c r="I457" s="293">
        <v>140037.24</v>
      </c>
      <c r="J457" s="275">
        <f t="shared" si="7797"/>
        <v>1.7995568304268563E-3</v>
      </c>
      <c r="K457" s="345">
        <f t="shared" si="7864"/>
        <v>6.0741935310875909E-3</v>
      </c>
      <c r="L457" s="263">
        <f t="shared" si="7798"/>
        <v>850.61</v>
      </c>
      <c r="M457" s="345">
        <f t="shared" si="7865"/>
        <v>9.9657382269177572E-3</v>
      </c>
      <c r="N457" s="263">
        <f t="shared" si="7799"/>
        <v>1395.57</v>
      </c>
      <c r="O457" s="345">
        <f t="shared" si="7800"/>
        <v>1.0445929299078928E-2</v>
      </c>
      <c r="P457" s="263">
        <f t="shared" si="7801"/>
        <v>1462.82</v>
      </c>
      <c r="Q457" s="345">
        <f t="shared" si="7802"/>
        <v>1.0126114050407873E-2</v>
      </c>
      <c r="R457" s="263">
        <f t="shared" si="7803"/>
        <v>1418.03</v>
      </c>
      <c r="S457" s="345">
        <f t="shared" si="7804"/>
        <v>8.1152419787555146E-3</v>
      </c>
      <c r="T457" s="263">
        <f t="shared" si="7805"/>
        <v>1136.44</v>
      </c>
      <c r="U457" s="345">
        <f t="shared" si="7806"/>
        <v>1.0861247325661821E-2</v>
      </c>
      <c r="V457" s="263">
        <f t="shared" si="7807"/>
        <v>1520.98</v>
      </c>
      <c r="W457" s="266">
        <f t="shared" si="7808"/>
        <v>1.2001814529524266E-2</v>
      </c>
      <c r="X457" s="263">
        <f t="shared" si="7809"/>
        <v>1680.7</v>
      </c>
      <c r="Y457" s="266">
        <f t="shared" si="7810"/>
        <v>9.2870528748655607E-3</v>
      </c>
      <c r="Z457" s="263">
        <f t="shared" si="7811"/>
        <v>1300.53</v>
      </c>
      <c r="AA457" s="266">
        <f t="shared" si="7812"/>
        <v>2.8849178541074345E-2</v>
      </c>
      <c r="AB457" s="263">
        <f t="shared" si="7813"/>
        <v>4039.96</v>
      </c>
      <c r="AC457" s="266">
        <f t="shared" si="7814"/>
        <v>2.5673339146988345E-2</v>
      </c>
      <c r="AD457" s="263">
        <f t="shared" si="7815"/>
        <v>3595.22</v>
      </c>
      <c r="AE457" s="266">
        <f t="shared" si="7816"/>
        <v>1.7502583728135526E-2</v>
      </c>
      <c r="AF457" s="263">
        <f t="shared" si="7817"/>
        <v>2451.0100000000002</v>
      </c>
      <c r="AG457" s="266">
        <f t="shared" si="7818"/>
        <v>1.8149189537878904E-2</v>
      </c>
      <c r="AH457" s="263">
        <f t="shared" si="7819"/>
        <v>2541.56</v>
      </c>
      <c r="AI457" s="266">
        <f t="shared" si="7820"/>
        <v>2.0248814111596781E-2</v>
      </c>
      <c r="AJ457" s="263">
        <f t="shared" si="7821"/>
        <v>2835.59</v>
      </c>
      <c r="AK457" s="266">
        <f t="shared" si="7822"/>
        <v>1.9812201607701262E-2</v>
      </c>
      <c r="AL457" s="263">
        <f t="shared" si="7823"/>
        <v>2774.45</v>
      </c>
      <c r="AM457" s="266">
        <f t="shared" si="7824"/>
        <v>2.3006434217545314E-2</v>
      </c>
      <c r="AN457" s="263">
        <f t="shared" si="7825"/>
        <v>3221.76</v>
      </c>
      <c r="AO457" s="266">
        <f t="shared" si="7826"/>
        <v>2.6485507428212214E-2</v>
      </c>
      <c r="AP457" s="263">
        <f t="shared" si="7827"/>
        <v>3708.96</v>
      </c>
      <c r="AQ457" s="266">
        <f t="shared" si="7828"/>
        <v>3.1697973883062912E-2</v>
      </c>
      <c r="AR457" s="263">
        <f t="shared" si="7829"/>
        <v>4438.8999999999996</v>
      </c>
      <c r="AS457" s="266">
        <f t="shared" si="7830"/>
        <v>3.8898272496749056E-2</v>
      </c>
      <c r="AT457" s="263">
        <f t="shared" si="7831"/>
        <v>5447.21</v>
      </c>
      <c r="AU457" s="266">
        <f t="shared" si="7832"/>
        <v>4.8143103315494151E-2</v>
      </c>
      <c r="AV457" s="263">
        <f t="shared" si="7833"/>
        <v>6741.83</v>
      </c>
      <c r="AW457" s="266">
        <f t="shared" si="7834"/>
        <v>6.926386636133515E-2</v>
      </c>
      <c r="AX457" s="263">
        <f t="shared" si="7835"/>
        <v>9699.52</v>
      </c>
      <c r="AY457" s="266">
        <f t="shared" si="7836"/>
        <v>7.2416896214372334E-2</v>
      </c>
      <c r="AZ457" s="263">
        <f t="shared" si="7837"/>
        <v>10141.06</v>
      </c>
      <c r="BA457" s="266">
        <f t="shared" si="7838"/>
        <v>7.4266174118730113E-2</v>
      </c>
      <c r="BB457" s="263">
        <f t="shared" si="7839"/>
        <v>10400.030000000001</v>
      </c>
      <c r="BC457" s="266">
        <f t="shared" si="7840"/>
        <v>7.5874101480712428E-2</v>
      </c>
      <c r="BD457" s="263">
        <f t="shared" si="7841"/>
        <v>10625.2</v>
      </c>
      <c r="BE457" s="266">
        <f t="shared" si="7842"/>
        <v>7.8977338062958397E-2</v>
      </c>
      <c r="BF457" s="263">
        <f t="shared" si="7843"/>
        <v>11059.77</v>
      </c>
      <c r="BG457" s="266">
        <f t="shared" si="7844"/>
        <v>7.611519182884624E-2</v>
      </c>
      <c r="BH457" s="263">
        <f t="shared" si="7845"/>
        <v>10658.96</v>
      </c>
      <c r="BI457" s="266">
        <f t="shared" si="7846"/>
        <v>3.7906972518582709E-2</v>
      </c>
      <c r="BJ457" s="263">
        <f t="shared" si="7847"/>
        <v>5308.39</v>
      </c>
      <c r="BK457" s="266">
        <f t="shared" si="7848"/>
        <v>1.3538784787724894E-2</v>
      </c>
      <c r="BL457" s="263">
        <f t="shared" si="7849"/>
        <v>1895.93</v>
      </c>
      <c r="BM457" s="266">
        <f t="shared" si="7850"/>
        <v>1.7108035686371849E-2</v>
      </c>
      <c r="BN457" s="263">
        <f t="shared" si="7851"/>
        <v>2395.7600000000002</v>
      </c>
      <c r="BO457" s="266">
        <f t="shared" si="7852"/>
        <v>1.2843991332749783E-2</v>
      </c>
      <c r="BP457" s="263">
        <f t="shared" si="7853"/>
        <v>1798.64</v>
      </c>
      <c r="BQ457" s="266">
        <f t="shared" si="7854"/>
        <v>4.2604909511793035E-2</v>
      </c>
      <c r="BR457" s="263">
        <f t="shared" si="7855"/>
        <v>5966.27</v>
      </c>
      <c r="BS457" s="266">
        <f t="shared" si="7856"/>
        <v>5.0138019816599745E-2</v>
      </c>
      <c r="BT457" s="263">
        <f t="shared" si="7857"/>
        <v>7021.19</v>
      </c>
      <c r="BU457" s="266">
        <f t="shared" si="7858"/>
        <v>9.1911741696266774E-4</v>
      </c>
      <c r="BV457" s="263">
        <f t="shared" si="7859"/>
        <v>128.71</v>
      </c>
      <c r="BW457" s="266">
        <f t="shared" si="7860"/>
        <v>1.1191193733716524E-3</v>
      </c>
      <c r="BX457" s="263">
        <f t="shared" si="7861"/>
        <v>156.72</v>
      </c>
      <c r="BY457" s="266">
        <f t="shared" si="7862"/>
        <v>1.5635572669647423E-3</v>
      </c>
      <c r="BZ457" s="263">
        <f t="shared" si="7863"/>
        <v>218.96</v>
      </c>
      <c r="CA457" s="505">
        <f t="shared" si="7794"/>
        <v>1.0000000056088139</v>
      </c>
      <c r="CB457" s="504">
        <f t="shared" si="7795"/>
        <v>140037.24000000002</v>
      </c>
      <c r="CC457" s="171">
        <f t="shared" si="7796"/>
        <v>0</v>
      </c>
    </row>
    <row r="458" spans="1:81" s="185" customFormat="1" ht="13.95" customHeight="1">
      <c r="A458" s="291" t="s">
        <v>749</v>
      </c>
      <c r="B458" s="315" t="s">
        <v>878</v>
      </c>
      <c r="C458" s="316"/>
      <c r="D458" s="305">
        <v>93572</v>
      </c>
      <c r="E458" s="325" t="s">
        <v>1258</v>
      </c>
      <c r="F458" s="316" t="s">
        <v>884</v>
      </c>
      <c r="G458" s="331">
        <v>84</v>
      </c>
      <c r="H458" s="326">
        <v>3511.98</v>
      </c>
      <c r="I458" s="293">
        <v>295006.32</v>
      </c>
      <c r="J458" s="275">
        <f t="shared" si="7797"/>
        <v>3.7909961534166978E-3</v>
      </c>
      <c r="K458" s="345">
        <f t="shared" si="7864"/>
        <v>6.0741935310875909E-3</v>
      </c>
      <c r="L458" s="263">
        <f t="shared" si="7798"/>
        <v>1791.93</v>
      </c>
      <c r="M458" s="345">
        <f t="shared" si="7865"/>
        <v>9.9657382269177572E-3</v>
      </c>
      <c r="N458" s="263">
        <f t="shared" si="7799"/>
        <v>2939.96</v>
      </c>
      <c r="O458" s="345">
        <f t="shared" si="7800"/>
        <v>1.0445929299078928E-2</v>
      </c>
      <c r="P458" s="263">
        <f t="shared" si="7801"/>
        <v>3081.62</v>
      </c>
      <c r="Q458" s="345">
        <f t="shared" si="7802"/>
        <v>1.0126114050407873E-2</v>
      </c>
      <c r="R458" s="263">
        <f t="shared" si="7803"/>
        <v>2987.27</v>
      </c>
      <c r="S458" s="345">
        <f t="shared" si="7804"/>
        <v>8.1152419787555146E-3</v>
      </c>
      <c r="T458" s="263">
        <f t="shared" si="7805"/>
        <v>2394.0500000000002</v>
      </c>
      <c r="U458" s="345">
        <f t="shared" si="7806"/>
        <v>1.0861247325661821E-2</v>
      </c>
      <c r="V458" s="263">
        <f t="shared" si="7807"/>
        <v>3204.14</v>
      </c>
      <c r="W458" s="266">
        <f t="shared" si="7808"/>
        <v>1.2001814529524266E-2</v>
      </c>
      <c r="X458" s="263">
        <f t="shared" si="7809"/>
        <v>3540.61</v>
      </c>
      <c r="Y458" s="266">
        <f t="shared" si="7810"/>
        <v>9.2870528748655607E-3</v>
      </c>
      <c r="Z458" s="263">
        <f t="shared" si="7811"/>
        <v>2739.74</v>
      </c>
      <c r="AA458" s="266">
        <f t="shared" si="7812"/>
        <v>2.8849178541074345E-2</v>
      </c>
      <c r="AB458" s="263">
        <f t="shared" si="7813"/>
        <v>8510.69</v>
      </c>
      <c r="AC458" s="266">
        <f t="shared" si="7814"/>
        <v>2.5673339146988345E-2</v>
      </c>
      <c r="AD458" s="263">
        <f t="shared" si="7815"/>
        <v>7573.8</v>
      </c>
      <c r="AE458" s="266">
        <f t="shared" si="7816"/>
        <v>1.7502583728135526E-2</v>
      </c>
      <c r="AF458" s="263">
        <f t="shared" si="7817"/>
        <v>5163.37</v>
      </c>
      <c r="AG458" s="266">
        <f t="shared" si="7818"/>
        <v>1.8149189537878904E-2</v>
      </c>
      <c r="AH458" s="263">
        <f t="shared" si="7819"/>
        <v>5354.13</v>
      </c>
      <c r="AI458" s="266">
        <f t="shared" si="7820"/>
        <v>2.0248814111596781E-2</v>
      </c>
      <c r="AJ458" s="263">
        <f t="shared" si="7821"/>
        <v>5973.53</v>
      </c>
      <c r="AK458" s="266">
        <f t="shared" si="7822"/>
        <v>1.9812201607701262E-2</v>
      </c>
      <c r="AL458" s="263">
        <f t="shared" si="7823"/>
        <v>5844.72</v>
      </c>
      <c r="AM458" s="266">
        <f t="shared" si="7824"/>
        <v>2.3006434217545314E-2</v>
      </c>
      <c r="AN458" s="263">
        <f t="shared" si="7825"/>
        <v>6787.04</v>
      </c>
      <c r="AO458" s="266">
        <f t="shared" si="7826"/>
        <v>2.6485507428212214E-2</v>
      </c>
      <c r="AP458" s="263">
        <f t="shared" si="7827"/>
        <v>7813.39</v>
      </c>
      <c r="AQ458" s="266">
        <f t="shared" si="7828"/>
        <v>3.1697973883062912E-2</v>
      </c>
      <c r="AR458" s="263">
        <f t="shared" si="7829"/>
        <v>9351.1</v>
      </c>
      <c r="AS458" s="266">
        <f t="shared" si="7830"/>
        <v>3.8898272496749056E-2</v>
      </c>
      <c r="AT458" s="263">
        <f t="shared" si="7831"/>
        <v>11475.24</v>
      </c>
      <c r="AU458" s="266">
        <f t="shared" si="7832"/>
        <v>4.8143103315494151E-2</v>
      </c>
      <c r="AV458" s="263">
        <f t="shared" si="7833"/>
        <v>14202.52</v>
      </c>
      <c r="AW458" s="266">
        <f t="shared" si="7834"/>
        <v>6.926386636133515E-2</v>
      </c>
      <c r="AX458" s="263">
        <f t="shared" si="7835"/>
        <v>20433.28</v>
      </c>
      <c r="AY458" s="266">
        <f t="shared" si="7836"/>
        <v>7.2416896214372334E-2</v>
      </c>
      <c r="AZ458" s="263">
        <f t="shared" si="7837"/>
        <v>21363.439999999999</v>
      </c>
      <c r="BA458" s="266">
        <f t="shared" si="7838"/>
        <v>7.4266174118730113E-2</v>
      </c>
      <c r="BB458" s="263">
        <f t="shared" si="7839"/>
        <v>21908.99</v>
      </c>
      <c r="BC458" s="266">
        <f t="shared" si="7840"/>
        <v>7.5874101480712428E-2</v>
      </c>
      <c r="BD458" s="263">
        <f t="shared" si="7841"/>
        <v>22383.34</v>
      </c>
      <c r="BE458" s="266">
        <f t="shared" si="7842"/>
        <v>7.8977338062958397E-2</v>
      </c>
      <c r="BF458" s="263">
        <f t="shared" si="7843"/>
        <v>23298.81</v>
      </c>
      <c r="BG458" s="266">
        <f t="shared" si="7844"/>
        <v>7.611519182884624E-2</v>
      </c>
      <c r="BH458" s="263">
        <f t="shared" si="7845"/>
        <v>22454.46</v>
      </c>
      <c r="BI458" s="266">
        <f t="shared" si="7846"/>
        <v>3.7906972518582709E-2</v>
      </c>
      <c r="BJ458" s="263">
        <f t="shared" si="7847"/>
        <v>11182.8</v>
      </c>
      <c r="BK458" s="266">
        <f t="shared" si="7848"/>
        <v>1.3538784787724894E-2</v>
      </c>
      <c r="BL458" s="263">
        <f t="shared" si="7849"/>
        <v>3994.03</v>
      </c>
      <c r="BM458" s="266">
        <f t="shared" si="7850"/>
        <v>1.7108035686371849E-2</v>
      </c>
      <c r="BN458" s="263">
        <f t="shared" si="7851"/>
        <v>5046.9799999999996</v>
      </c>
      <c r="BO458" s="266">
        <f t="shared" si="7852"/>
        <v>1.2843991332749783E-2</v>
      </c>
      <c r="BP458" s="263">
        <f t="shared" si="7853"/>
        <v>3789.06</v>
      </c>
      <c r="BQ458" s="266">
        <f t="shared" si="7854"/>
        <v>4.2604909511793035E-2</v>
      </c>
      <c r="BR458" s="263">
        <f t="shared" si="7855"/>
        <v>12568.72</v>
      </c>
      <c r="BS458" s="266">
        <f t="shared" si="7856"/>
        <v>5.0138019816599745E-2</v>
      </c>
      <c r="BT458" s="263">
        <f t="shared" si="7857"/>
        <v>14791.03</v>
      </c>
      <c r="BU458" s="266">
        <f t="shared" si="7858"/>
        <v>9.1911741696266774E-4</v>
      </c>
      <c r="BV458" s="263">
        <f t="shared" si="7859"/>
        <v>271.14999999999998</v>
      </c>
      <c r="BW458" s="266">
        <f t="shared" si="7860"/>
        <v>1.1191193733716524E-3</v>
      </c>
      <c r="BX458" s="263">
        <f t="shared" si="7861"/>
        <v>330.15</v>
      </c>
      <c r="BY458" s="266">
        <f t="shared" si="7862"/>
        <v>1.5635572669647423E-3</v>
      </c>
      <c r="BZ458" s="263">
        <f t="shared" si="7863"/>
        <v>461.26</v>
      </c>
      <c r="CA458" s="505">
        <f t="shared" si="7794"/>
        <v>1.0000000056088139</v>
      </c>
      <c r="CB458" s="504">
        <f t="shared" si="7795"/>
        <v>295006.34999999998</v>
      </c>
      <c r="CC458" s="171">
        <f t="shared" si="7796"/>
        <v>-2.9999999969732016E-2</v>
      </c>
    </row>
    <row r="459" spans="1:81" s="185" customFormat="1" ht="13.95" customHeight="1">
      <c r="A459" s="291" t="s">
        <v>750</v>
      </c>
      <c r="B459" s="315" t="s">
        <v>145</v>
      </c>
      <c r="C459" s="316"/>
      <c r="D459" s="316" t="s">
        <v>883</v>
      </c>
      <c r="E459" s="325" t="s">
        <v>1255</v>
      </c>
      <c r="F459" s="316" t="s">
        <v>884</v>
      </c>
      <c r="G459" s="331">
        <v>56</v>
      </c>
      <c r="H459" s="326">
        <v>4145.13</v>
      </c>
      <c r="I459" s="293">
        <v>232127.28</v>
      </c>
      <c r="J459" s="275">
        <f t="shared" si="7797"/>
        <v>2.9829653330243257E-3</v>
      </c>
      <c r="K459" s="345">
        <f t="shared" si="7864"/>
        <v>6.0741935310875909E-3</v>
      </c>
      <c r="L459" s="263">
        <f t="shared" si="7798"/>
        <v>1409.99</v>
      </c>
      <c r="M459" s="345">
        <f t="shared" si="7865"/>
        <v>9.9657382269177572E-3</v>
      </c>
      <c r="N459" s="263">
        <f t="shared" si="7799"/>
        <v>2313.3200000000002</v>
      </c>
      <c r="O459" s="345">
        <f t="shared" si="7800"/>
        <v>1.0445929299078928E-2</v>
      </c>
      <c r="P459" s="263">
        <f t="shared" si="7801"/>
        <v>2424.79</v>
      </c>
      <c r="Q459" s="345">
        <f t="shared" si="7802"/>
        <v>1.0126114050407873E-2</v>
      </c>
      <c r="R459" s="263">
        <f t="shared" si="7803"/>
        <v>2350.5500000000002</v>
      </c>
      <c r="S459" s="345">
        <f t="shared" si="7804"/>
        <v>8.1152419787555146E-3</v>
      </c>
      <c r="T459" s="263">
        <f t="shared" si="7805"/>
        <v>1883.77</v>
      </c>
      <c r="U459" s="345">
        <f t="shared" si="7806"/>
        <v>1.0861247325661821E-2</v>
      </c>
      <c r="V459" s="263">
        <f t="shared" si="7807"/>
        <v>2521.19</v>
      </c>
      <c r="W459" s="266">
        <f t="shared" si="7808"/>
        <v>1.2001814529524266E-2</v>
      </c>
      <c r="X459" s="263">
        <f t="shared" si="7809"/>
        <v>2785.95</v>
      </c>
      <c r="Y459" s="266">
        <f t="shared" si="7810"/>
        <v>9.2870528748655607E-3</v>
      </c>
      <c r="Z459" s="263">
        <f t="shared" si="7811"/>
        <v>2155.7800000000002</v>
      </c>
      <c r="AA459" s="266">
        <f t="shared" si="7812"/>
        <v>2.8849178541074345E-2</v>
      </c>
      <c r="AB459" s="263">
        <f t="shared" si="7813"/>
        <v>6696.68</v>
      </c>
      <c r="AC459" s="266">
        <f t="shared" si="7814"/>
        <v>2.5673339146988345E-2</v>
      </c>
      <c r="AD459" s="263">
        <f t="shared" si="7815"/>
        <v>5959.48</v>
      </c>
      <c r="AE459" s="266">
        <f t="shared" si="7816"/>
        <v>1.7502583728135526E-2</v>
      </c>
      <c r="AF459" s="263">
        <f t="shared" si="7817"/>
        <v>4062.83</v>
      </c>
      <c r="AG459" s="266">
        <f t="shared" si="7818"/>
        <v>1.8149189537878904E-2</v>
      </c>
      <c r="AH459" s="263">
        <f t="shared" si="7819"/>
        <v>4212.92</v>
      </c>
      <c r="AI459" s="266">
        <f t="shared" si="7820"/>
        <v>2.0248814111596781E-2</v>
      </c>
      <c r="AJ459" s="263">
        <f t="shared" si="7821"/>
        <v>4700.3</v>
      </c>
      <c r="AK459" s="266">
        <f t="shared" si="7822"/>
        <v>1.9812201607701262E-2</v>
      </c>
      <c r="AL459" s="263">
        <f t="shared" si="7823"/>
        <v>4598.95</v>
      </c>
      <c r="AM459" s="266">
        <f t="shared" si="7824"/>
        <v>2.3006434217545314E-2</v>
      </c>
      <c r="AN459" s="263">
        <f t="shared" si="7825"/>
        <v>5340.42</v>
      </c>
      <c r="AO459" s="266">
        <f t="shared" si="7826"/>
        <v>2.6485507428212214E-2</v>
      </c>
      <c r="AP459" s="263">
        <f t="shared" si="7827"/>
        <v>6148.01</v>
      </c>
      <c r="AQ459" s="266">
        <f t="shared" si="7828"/>
        <v>3.1697973883062912E-2</v>
      </c>
      <c r="AR459" s="263">
        <f t="shared" si="7829"/>
        <v>7357.96</v>
      </c>
      <c r="AS459" s="266">
        <f t="shared" si="7830"/>
        <v>3.8898272496749056E-2</v>
      </c>
      <c r="AT459" s="263">
        <f t="shared" si="7831"/>
        <v>9029.35</v>
      </c>
      <c r="AU459" s="266">
        <f t="shared" si="7832"/>
        <v>4.8143103315494151E-2</v>
      </c>
      <c r="AV459" s="263">
        <f t="shared" si="7833"/>
        <v>11175.33</v>
      </c>
      <c r="AW459" s="266">
        <f t="shared" ref="AW459:AW464" si="7866">AW$449</f>
        <v>6.926386636133515E-2</v>
      </c>
      <c r="AX459" s="263">
        <f t="shared" si="7835"/>
        <v>16078.03</v>
      </c>
      <c r="AY459" s="266">
        <f t="shared" si="7836"/>
        <v>7.2416896214372334E-2</v>
      </c>
      <c r="AZ459" s="263">
        <f t="shared" si="7837"/>
        <v>16809.939999999999</v>
      </c>
      <c r="BA459" s="266">
        <f t="shared" si="7838"/>
        <v>7.4266174118730113E-2</v>
      </c>
      <c r="BB459" s="263">
        <f t="shared" si="7839"/>
        <v>17239.2</v>
      </c>
      <c r="BC459" s="266">
        <f t="shared" si="7840"/>
        <v>7.5874101480712428E-2</v>
      </c>
      <c r="BD459" s="263">
        <f t="shared" si="7841"/>
        <v>17612.45</v>
      </c>
      <c r="BE459" s="266">
        <f t="shared" si="7842"/>
        <v>7.8977338062958397E-2</v>
      </c>
      <c r="BF459" s="263">
        <f t="shared" si="7843"/>
        <v>18332.79</v>
      </c>
      <c r="BG459" s="266">
        <f t="shared" si="7844"/>
        <v>7.611519182884624E-2</v>
      </c>
      <c r="BH459" s="263">
        <f t="shared" si="7845"/>
        <v>17668.41</v>
      </c>
      <c r="BI459" s="266">
        <f t="shared" si="7846"/>
        <v>3.7906972518582709E-2</v>
      </c>
      <c r="BJ459" s="263">
        <f t="shared" si="7847"/>
        <v>8799.24</v>
      </c>
      <c r="BK459" s="266">
        <f t="shared" si="7848"/>
        <v>1.3538784787724894E-2</v>
      </c>
      <c r="BL459" s="263">
        <f t="shared" si="7849"/>
        <v>3142.72</v>
      </c>
      <c r="BM459" s="266">
        <f t="shared" si="7850"/>
        <v>1.7108035686371849E-2</v>
      </c>
      <c r="BN459" s="263">
        <f t="shared" si="7851"/>
        <v>3971.24</v>
      </c>
      <c r="BO459" s="266">
        <f t="shared" si="7852"/>
        <v>1.2843991332749783E-2</v>
      </c>
      <c r="BP459" s="263">
        <f t="shared" si="7853"/>
        <v>2981.44</v>
      </c>
      <c r="BQ459" s="266">
        <f t="shared" si="7854"/>
        <v>4.2604909511793035E-2</v>
      </c>
      <c r="BR459" s="263">
        <f t="shared" si="7855"/>
        <v>9889.76</v>
      </c>
      <c r="BS459" s="266">
        <f t="shared" si="7856"/>
        <v>5.0138019816599745E-2</v>
      </c>
      <c r="BT459" s="263">
        <f t="shared" si="7857"/>
        <v>11638.4</v>
      </c>
      <c r="BU459" s="266">
        <f t="shared" si="7858"/>
        <v>9.1911741696266774E-4</v>
      </c>
      <c r="BV459" s="263">
        <f t="shared" si="7859"/>
        <v>213.35</v>
      </c>
      <c r="BW459" s="266">
        <f t="shared" si="7860"/>
        <v>1.1191193733716524E-3</v>
      </c>
      <c r="BX459" s="263">
        <f t="shared" si="7861"/>
        <v>259.77999999999997</v>
      </c>
      <c r="BY459" s="266">
        <f t="shared" si="7862"/>
        <v>1.5635572669647423E-3</v>
      </c>
      <c r="BZ459" s="263">
        <f t="shared" si="7863"/>
        <v>362.94</v>
      </c>
      <c r="CA459" s="505">
        <f t="shared" si="7794"/>
        <v>1.0000000056088139</v>
      </c>
      <c r="CB459" s="504">
        <f t="shared" si="7795"/>
        <v>232127.26</v>
      </c>
      <c r="CC459" s="171">
        <f t="shared" si="7796"/>
        <v>1.9999999989522621E-2</v>
      </c>
    </row>
    <row r="460" spans="1:81" s="185" customFormat="1" ht="13.95" customHeight="1">
      <c r="A460" s="291" t="s">
        <v>751</v>
      </c>
      <c r="B460" s="315" t="s">
        <v>162</v>
      </c>
      <c r="C460" s="316"/>
      <c r="D460" s="316">
        <v>93566</v>
      </c>
      <c r="E460" s="325" t="s">
        <v>1256</v>
      </c>
      <c r="F460" s="316" t="s">
        <v>884</v>
      </c>
      <c r="G460" s="331">
        <v>56</v>
      </c>
      <c r="H460" s="326">
        <v>3440.41</v>
      </c>
      <c r="I460" s="293">
        <v>192662.96</v>
      </c>
      <c r="J460" s="275">
        <f t="shared" si="7797"/>
        <v>2.4758267560704293E-3</v>
      </c>
      <c r="K460" s="345">
        <f t="shared" si="7864"/>
        <v>6.0741935310875909E-3</v>
      </c>
      <c r="L460" s="263">
        <f t="shared" si="7798"/>
        <v>1170.27</v>
      </c>
      <c r="M460" s="345">
        <f t="shared" si="7865"/>
        <v>9.9657382269177572E-3</v>
      </c>
      <c r="N460" s="263">
        <f t="shared" si="7799"/>
        <v>1920.03</v>
      </c>
      <c r="O460" s="345">
        <f t="shared" si="7800"/>
        <v>1.0445929299078928E-2</v>
      </c>
      <c r="P460" s="263">
        <f t="shared" si="7801"/>
        <v>2012.54</v>
      </c>
      <c r="Q460" s="345">
        <f t="shared" si="7802"/>
        <v>1.0126114050407873E-2</v>
      </c>
      <c r="R460" s="263">
        <f t="shared" si="7803"/>
        <v>1950.93</v>
      </c>
      <c r="S460" s="345">
        <f t="shared" si="7804"/>
        <v>8.1152419787555146E-3</v>
      </c>
      <c r="T460" s="263">
        <f t="shared" si="7805"/>
        <v>1563.51</v>
      </c>
      <c r="U460" s="345">
        <f t="shared" si="7806"/>
        <v>1.0861247325661821E-2</v>
      </c>
      <c r="V460" s="263">
        <f t="shared" si="7807"/>
        <v>2092.56</v>
      </c>
      <c r="W460" s="266">
        <f t="shared" si="7808"/>
        <v>1.2001814529524266E-2</v>
      </c>
      <c r="X460" s="263">
        <f t="shared" si="7809"/>
        <v>2312.31</v>
      </c>
      <c r="Y460" s="266">
        <f t="shared" si="7810"/>
        <v>9.2870528748655607E-3</v>
      </c>
      <c r="Z460" s="263">
        <f t="shared" si="7811"/>
        <v>1789.27</v>
      </c>
      <c r="AA460" s="266">
        <f t="shared" si="7812"/>
        <v>2.8849178541074345E-2</v>
      </c>
      <c r="AB460" s="263">
        <f t="shared" si="7813"/>
        <v>5558.17</v>
      </c>
      <c r="AC460" s="266">
        <f t="shared" si="7814"/>
        <v>2.5673339146988345E-2</v>
      </c>
      <c r="AD460" s="263">
        <f t="shared" si="7815"/>
        <v>4946.3</v>
      </c>
      <c r="AE460" s="266">
        <f t="shared" si="7816"/>
        <v>1.7502583728135526E-2</v>
      </c>
      <c r="AF460" s="263">
        <f t="shared" si="7817"/>
        <v>3372.1</v>
      </c>
      <c r="AG460" s="266">
        <f t="shared" si="7818"/>
        <v>1.8149189537878904E-2</v>
      </c>
      <c r="AH460" s="263">
        <f t="shared" si="7819"/>
        <v>3496.68</v>
      </c>
      <c r="AI460" s="266">
        <f t="shared" si="7820"/>
        <v>2.0248814111596781E-2</v>
      </c>
      <c r="AJ460" s="263">
        <f t="shared" si="7821"/>
        <v>3901.2</v>
      </c>
      <c r="AK460" s="266">
        <f t="shared" si="7822"/>
        <v>1.9812201607701262E-2</v>
      </c>
      <c r="AL460" s="263">
        <f t="shared" si="7823"/>
        <v>3817.08</v>
      </c>
      <c r="AM460" s="266">
        <f t="shared" si="7824"/>
        <v>2.3006434217545314E-2</v>
      </c>
      <c r="AN460" s="263">
        <f t="shared" si="7825"/>
        <v>4432.49</v>
      </c>
      <c r="AO460" s="266">
        <f t="shared" si="7826"/>
        <v>2.6485507428212214E-2</v>
      </c>
      <c r="AP460" s="263">
        <f t="shared" si="7827"/>
        <v>5102.78</v>
      </c>
      <c r="AQ460" s="266">
        <f t="shared" si="7828"/>
        <v>3.1697973883062912E-2</v>
      </c>
      <c r="AR460" s="263">
        <f t="shared" si="7829"/>
        <v>6107.03</v>
      </c>
      <c r="AS460" s="266">
        <f t="shared" si="7830"/>
        <v>3.8898272496749056E-2</v>
      </c>
      <c r="AT460" s="263">
        <f t="shared" si="7831"/>
        <v>7494.26</v>
      </c>
      <c r="AU460" s="266">
        <f t="shared" si="7832"/>
        <v>4.8143103315494151E-2</v>
      </c>
      <c r="AV460" s="263">
        <f t="shared" si="7833"/>
        <v>9275.39</v>
      </c>
      <c r="AW460" s="266">
        <f t="shared" si="7866"/>
        <v>6.926386636133515E-2</v>
      </c>
      <c r="AX460" s="263">
        <f t="shared" si="7835"/>
        <v>13344.58</v>
      </c>
      <c r="AY460" s="266">
        <f t="shared" si="7836"/>
        <v>7.2416896214372334E-2</v>
      </c>
      <c r="AZ460" s="263">
        <f t="shared" si="7837"/>
        <v>13952.05</v>
      </c>
      <c r="BA460" s="266">
        <f t="shared" si="7838"/>
        <v>7.4266174118730113E-2</v>
      </c>
      <c r="BB460" s="263">
        <f t="shared" si="7839"/>
        <v>14308.34</v>
      </c>
      <c r="BC460" s="266">
        <f t="shared" si="7840"/>
        <v>7.5874101480712428E-2</v>
      </c>
      <c r="BD460" s="263">
        <f t="shared" si="7841"/>
        <v>14618.13</v>
      </c>
      <c r="BE460" s="266">
        <f t="shared" si="7842"/>
        <v>7.8977338062958397E-2</v>
      </c>
      <c r="BF460" s="263">
        <f t="shared" si="7843"/>
        <v>15216.01</v>
      </c>
      <c r="BG460" s="266">
        <f t="shared" si="7844"/>
        <v>7.611519182884624E-2</v>
      </c>
      <c r="BH460" s="263">
        <f t="shared" si="7845"/>
        <v>14664.58</v>
      </c>
      <c r="BI460" s="266">
        <f t="shared" si="7846"/>
        <v>3.7906972518582709E-2</v>
      </c>
      <c r="BJ460" s="263">
        <f t="shared" si="7847"/>
        <v>7303.27</v>
      </c>
      <c r="BK460" s="266">
        <f t="shared" si="7848"/>
        <v>1.3538784787724894E-2</v>
      </c>
      <c r="BL460" s="263">
        <f t="shared" si="7849"/>
        <v>2608.42</v>
      </c>
      <c r="BM460" s="266">
        <f t="shared" si="7850"/>
        <v>1.7108035686371849E-2</v>
      </c>
      <c r="BN460" s="263">
        <f t="shared" si="7851"/>
        <v>3296.08</v>
      </c>
      <c r="BO460" s="266">
        <f t="shared" si="7852"/>
        <v>1.2843991332749783E-2</v>
      </c>
      <c r="BP460" s="263">
        <f t="shared" si="7853"/>
        <v>2474.56</v>
      </c>
      <c r="BQ460" s="266">
        <f t="shared" si="7854"/>
        <v>4.2604909511793035E-2</v>
      </c>
      <c r="BR460" s="263">
        <f t="shared" si="7855"/>
        <v>8208.39</v>
      </c>
      <c r="BS460" s="266">
        <f t="shared" si="7856"/>
        <v>5.0138019816599745E-2</v>
      </c>
      <c r="BT460" s="263">
        <f t="shared" si="7857"/>
        <v>9659.74</v>
      </c>
      <c r="BU460" s="266">
        <f t="shared" si="7858"/>
        <v>9.1911741696266774E-4</v>
      </c>
      <c r="BV460" s="263">
        <f t="shared" si="7859"/>
        <v>177.08</v>
      </c>
      <c r="BW460" s="266">
        <f t="shared" si="7860"/>
        <v>1.1191193733716524E-3</v>
      </c>
      <c r="BX460" s="263">
        <f t="shared" si="7861"/>
        <v>215.61</v>
      </c>
      <c r="BY460" s="266">
        <f t="shared" si="7862"/>
        <v>1.5635572669647423E-3</v>
      </c>
      <c r="BZ460" s="263">
        <f t="shared" si="7863"/>
        <v>301.24</v>
      </c>
      <c r="CA460" s="505">
        <f t="shared" si="7794"/>
        <v>1.0000000056088139</v>
      </c>
      <c r="CB460" s="504">
        <f t="shared" si="7795"/>
        <v>192662.97999999998</v>
      </c>
      <c r="CC460" s="171">
        <f t="shared" si="7796"/>
        <v>-1.9999999989522621E-2</v>
      </c>
    </row>
    <row r="461" spans="1:81" s="185" customFormat="1" ht="13.95" customHeight="1">
      <c r="A461" s="291" t="s">
        <v>1239</v>
      </c>
      <c r="B461" s="315" t="s">
        <v>162</v>
      </c>
      <c r="C461" s="316"/>
      <c r="D461" s="305">
        <v>93564</v>
      </c>
      <c r="E461" s="325" t="s">
        <v>887</v>
      </c>
      <c r="F461" s="316" t="s">
        <v>884</v>
      </c>
      <c r="G461" s="331">
        <v>28</v>
      </c>
      <c r="H461" s="326">
        <v>2339.09</v>
      </c>
      <c r="I461" s="293">
        <v>65494.52</v>
      </c>
      <c r="J461" s="275">
        <f t="shared" si="7797"/>
        <v>8.4164120073723495E-4</v>
      </c>
      <c r="K461" s="345">
        <f t="shared" si="7864"/>
        <v>6.0741935310875909E-3</v>
      </c>
      <c r="L461" s="263">
        <f t="shared" si="7798"/>
        <v>397.83</v>
      </c>
      <c r="M461" s="345">
        <f t="shared" si="7865"/>
        <v>9.9657382269177572E-3</v>
      </c>
      <c r="N461" s="263">
        <f t="shared" si="7799"/>
        <v>652.70000000000005</v>
      </c>
      <c r="O461" s="345">
        <f t="shared" si="7800"/>
        <v>1.0445929299078928E-2</v>
      </c>
      <c r="P461" s="263">
        <f t="shared" si="7801"/>
        <v>684.15</v>
      </c>
      <c r="Q461" s="345">
        <f t="shared" si="7802"/>
        <v>1.0126114050407873E-2</v>
      </c>
      <c r="R461" s="263">
        <f t="shared" si="7803"/>
        <v>663.2</v>
      </c>
      <c r="S461" s="345">
        <f t="shared" si="7804"/>
        <v>8.1152419787555146E-3</v>
      </c>
      <c r="T461" s="263">
        <f t="shared" si="7805"/>
        <v>531.5</v>
      </c>
      <c r="U461" s="345">
        <f t="shared" si="7806"/>
        <v>1.0861247325661821E-2</v>
      </c>
      <c r="V461" s="263">
        <f t="shared" si="7807"/>
        <v>711.35</v>
      </c>
      <c r="W461" s="266">
        <f t="shared" si="7808"/>
        <v>1.2001814529524266E-2</v>
      </c>
      <c r="X461" s="263">
        <f t="shared" si="7809"/>
        <v>786.05</v>
      </c>
      <c r="Y461" s="266">
        <f t="shared" si="7810"/>
        <v>9.2870528748655607E-3</v>
      </c>
      <c r="Z461" s="263">
        <f t="shared" si="7811"/>
        <v>608.25</v>
      </c>
      <c r="AA461" s="266">
        <f t="shared" si="7812"/>
        <v>2.8849178541074345E-2</v>
      </c>
      <c r="AB461" s="263">
        <f t="shared" si="7813"/>
        <v>1889.46</v>
      </c>
      <c r="AC461" s="266">
        <f t="shared" si="7814"/>
        <v>2.5673339146988345E-2</v>
      </c>
      <c r="AD461" s="263">
        <f t="shared" si="7815"/>
        <v>1681.46</v>
      </c>
      <c r="AE461" s="266">
        <f t="shared" si="7816"/>
        <v>1.7502583728135526E-2</v>
      </c>
      <c r="AF461" s="263">
        <f t="shared" si="7817"/>
        <v>1146.32</v>
      </c>
      <c r="AG461" s="266">
        <f t="shared" si="7818"/>
        <v>1.8149189537878904E-2</v>
      </c>
      <c r="AH461" s="263">
        <f t="shared" si="7819"/>
        <v>1188.67</v>
      </c>
      <c r="AI461" s="266">
        <f t="shared" si="7820"/>
        <v>2.0248814111596781E-2</v>
      </c>
      <c r="AJ461" s="263">
        <f t="shared" si="7821"/>
        <v>1326.19</v>
      </c>
      <c r="AK461" s="266">
        <f t="shared" si="7822"/>
        <v>1.9812201607701262E-2</v>
      </c>
      <c r="AL461" s="263">
        <f t="shared" si="7823"/>
        <v>1297.5899999999999</v>
      </c>
      <c r="AM461" s="266">
        <f t="shared" si="7824"/>
        <v>2.3006434217545314E-2</v>
      </c>
      <c r="AN461" s="263">
        <f t="shared" si="7825"/>
        <v>1506.8</v>
      </c>
      <c r="AO461" s="266">
        <f t="shared" si="7826"/>
        <v>2.6485507428212214E-2</v>
      </c>
      <c r="AP461" s="263">
        <f t="shared" si="7827"/>
        <v>1734.66</v>
      </c>
      <c r="AQ461" s="266">
        <f t="shared" si="7828"/>
        <v>3.1697973883062912E-2</v>
      </c>
      <c r="AR461" s="263">
        <f t="shared" si="7829"/>
        <v>2076.04</v>
      </c>
      <c r="AS461" s="266">
        <f t="shared" si="7830"/>
        <v>3.8898272496749056E-2</v>
      </c>
      <c r="AT461" s="263">
        <f t="shared" si="7831"/>
        <v>2547.62</v>
      </c>
      <c r="AU461" s="266">
        <f t="shared" si="7832"/>
        <v>4.8143103315494151E-2</v>
      </c>
      <c r="AV461" s="263">
        <f t="shared" si="7833"/>
        <v>3153.11</v>
      </c>
      <c r="AW461" s="266">
        <f t="shared" si="7866"/>
        <v>6.926386636133515E-2</v>
      </c>
      <c r="AX461" s="263">
        <f t="shared" si="7835"/>
        <v>4536.3999999999996</v>
      </c>
      <c r="AY461" s="266">
        <f t="shared" si="7836"/>
        <v>7.2416896214372334E-2</v>
      </c>
      <c r="AZ461" s="263">
        <f t="shared" si="7837"/>
        <v>4742.91</v>
      </c>
      <c r="BA461" s="266">
        <f t="shared" si="7838"/>
        <v>7.4266174118730113E-2</v>
      </c>
      <c r="BB461" s="263">
        <f t="shared" si="7839"/>
        <v>4864.03</v>
      </c>
      <c r="BC461" s="266">
        <f t="shared" si="7840"/>
        <v>7.5874101480712428E-2</v>
      </c>
      <c r="BD461" s="263">
        <f t="shared" si="7841"/>
        <v>4969.34</v>
      </c>
      <c r="BE461" s="266">
        <f t="shared" si="7842"/>
        <v>7.8977338062958397E-2</v>
      </c>
      <c r="BF461" s="263">
        <f t="shared" si="7843"/>
        <v>5172.58</v>
      </c>
      <c r="BG461" s="266">
        <f t="shared" si="7844"/>
        <v>7.611519182884624E-2</v>
      </c>
      <c r="BH461" s="263">
        <f t="shared" si="7845"/>
        <v>4985.13</v>
      </c>
      <c r="BI461" s="266">
        <f t="shared" si="7846"/>
        <v>3.7906972518582709E-2</v>
      </c>
      <c r="BJ461" s="263">
        <f t="shared" si="7847"/>
        <v>2482.6999999999998</v>
      </c>
      <c r="BK461" s="266">
        <f t="shared" si="7848"/>
        <v>1.3538784787724894E-2</v>
      </c>
      <c r="BL461" s="263">
        <f t="shared" si="7849"/>
        <v>886.72</v>
      </c>
      <c r="BM461" s="266">
        <f t="shared" si="7850"/>
        <v>1.7108035686371849E-2</v>
      </c>
      <c r="BN461" s="263">
        <f t="shared" si="7851"/>
        <v>1120.48</v>
      </c>
      <c r="BO461" s="266">
        <f t="shared" si="7852"/>
        <v>1.2843991332749783E-2</v>
      </c>
      <c r="BP461" s="263">
        <f t="shared" si="7853"/>
        <v>841.21</v>
      </c>
      <c r="BQ461" s="266">
        <f t="shared" si="7854"/>
        <v>4.2604909511793035E-2</v>
      </c>
      <c r="BR461" s="263">
        <f t="shared" si="7855"/>
        <v>2790.39</v>
      </c>
      <c r="BS461" s="266">
        <f t="shared" si="7856"/>
        <v>5.0138019816599745E-2</v>
      </c>
      <c r="BT461" s="263">
        <f t="shared" si="7857"/>
        <v>3283.77</v>
      </c>
      <c r="BU461" s="266">
        <f t="shared" si="7858"/>
        <v>9.1911741696266774E-4</v>
      </c>
      <c r="BV461" s="263">
        <f t="shared" si="7859"/>
        <v>60.2</v>
      </c>
      <c r="BW461" s="266">
        <f t="shared" si="7860"/>
        <v>1.1191193733716524E-3</v>
      </c>
      <c r="BX461" s="263">
        <f t="shared" si="7861"/>
        <v>73.3</v>
      </c>
      <c r="BY461" s="266">
        <f t="shared" si="7862"/>
        <v>1.5635572669647423E-3</v>
      </c>
      <c r="BZ461" s="263">
        <f t="shared" si="7863"/>
        <v>102.4</v>
      </c>
      <c r="CA461" s="505">
        <f t="shared" si="7794"/>
        <v>1.0000000056088139</v>
      </c>
      <c r="CB461" s="504">
        <f t="shared" si="7795"/>
        <v>65494.51</v>
      </c>
      <c r="CC461" s="171">
        <f t="shared" si="7796"/>
        <v>9.9999999947613105E-3</v>
      </c>
    </row>
    <row r="462" spans="1:81" s="185" customFormat="1" ht="13.95" customHeight="1">
      <c r="A462" s="291" t="s">
        <v>1240</v>
      </c>
      <c r="B462" s="315" t="s">
        <v>162</v>
      </c>
      <c r="C462" s="316"/>
      <c r="D462" s="305">
        <v>93563</v>
      </c>
      <c r="E462" s="325" t="s">
        <v>886</v>
      </c>
      <c r="F462" s="316" t="s">
        <v>884</v>
      </c>
      <c r="G462" s="331">
        <v>28</v>
      </c>
      <c r="H462" s="326">
        <v>2443.17</v>
      </c>
      <c r="I462" s="293">
        <v>68408.759999999995</v>
      </c>
      <c r="J462" s="275">
        <f t="shared" si="7797"/>
        <v>8.7909081412223991E-4</v>
      </c>
      <c r="K462" s="345">
        <f t="shared" si="7864"/>
        <v>6.0741935310875909E-3</v>
      </c>
      <c r="L462" s="263">
        <f t="shared" si="7798"/>
        <v>415.53</v>
      </c>
      <c r="M462" s="345">
        <f t="shared" si="7865"/>
        <v>9.9657382269177572E-3</v>
      </c>
      <c r="N462" s="263">
        <f t="shared" si="7799"/>
        <v>681.74</v>
      </c>
      <c r="O462" s="345">
        <f t="shared" si="7800"/>
        <v>1.0445929299078928E-2</v>
      </c>
      <c r="P462" s="263">
        <f t="shared" si="7801"/>
        <v>714.59</v>
      </c>
      <c r="Q462" s="345">
        <f t="shared" si="7802"/>
        <v>1.0126114050407873E-2</v>
      </c>
      <c r="R462" s="263">
        <f t="shared" si="7803"/>
        <v>692.71</v>
      </c>
      <c r="S462" s="345">
        <f t="shared" si="7804"/>
        <v>8.1152419787555146E-3</v>
      </c>
      <c r="T462" s="263">
        <f t="shared" si="7805"/>
        <v>555.15</v>
      </c>
      <c r="U462" s="345">
        <f t="shared" si="7806"/>
        <v>1.0861247325661821E-2</v>
      </c>
      <c r="V462" s="263">
        <f t="shared" si="7807"/>
        <v>743</v>
      </c>
      <c r="W462" s="266">
        <f t="shared" si="7808"/>
        <v>1.2001814529524266E-2</v>
      </c>
      <c r="X462" s="263">
        <f t="shared" si="7809"/>
        <v>821.03</v>
      </c>
      <c r="Y462" s="266">
        <f t="shared" si="7810"/>
        <v>9.2870528748655607E-3</v>
      </c>
      <c r="Z462" s="263">
        <f t="shared" si="7811"/>
        <v>635.32000000000005</v>
      </c>
      <c r="AA462" s="266">
        <f t="shared" si="7812"/>
        <v>2.8849178541074345E-2</v>
      </c>
      <c r="AB462" s="263">
        <f t="shared" si="7813"/>
        <v>1973.54</v>
      </c>
      <c r="AC462" s="266">
        <f t="shared" si="7814"/>
        <v>2.5673339146988345E-2</v>
      </c>
      <c r="AD462" s="263">
        <f t="shared" si="7815"/>
        <v>1756.28</v>
      </c>
      <c r="AE462" s="266">
        <f t="shared" si="7816"/>
        <v>1.7502583728135526E-2</v>
      </c>
      <c r="AF462" s="263">
        <f t="shared" si="7817"/>
        <v>1197.33</v>
      </c>
      <c r="AG462" s="266">
        <f t="shared" si="7818"/>
        <v>1.8149189537878904E-2</v>
      </c>
      <c r="AH462" s="263">
        <f t="shared" si="7819"/>
        <v>1241.56</v>
      </c>
      <c r="AI462" s="266">
        <f t="shared" si="7820"/>
        <v>2.0248814111596781E-2</v>
      </c>
      <c r="AJ462" s="263">
        <f t="shared" si="7821"/>
        <v>1385.2</v>
      </c>
      <c r="AK462" s="266">
        <f t="shared" si="7822"/>
        <v>1.9812201607701262E-2</v>
      </c>
      <c r="AL462" s="263">
        <f t="shared" si="7823"/>
        <v>1355.33</v>
      </c>
      <c r="AM462" s="266">
        <f t="shared" si="7824"/>
        <v>2.3006434217545314E-2</v>
      </c>
      <c r="AN462" s="263">
        <f t="shared" si="7825"/>
        <v>1573.84</v>
      </c>
      <c r="AO462" s="266">
        <f t="shared" si="7826"/>
        <v>2.6485507428212214E-2</v>
      </c>
      <c r="AP462" s="263">
        <f t="shared" si="7827"/>
        <v>1811.84</v>
      </c>
      <c r="AQ462" s="266">
        <f t="shared" si="7828"/>
        <v>3.1697973883062912E-2</v>
      </c>
      <c r="AR462" s="263">
        <f t="shared" si="7829"/>
        <v>2168.42</v>
      </c>
      <c r="AS462" s="266">
        <f t="shared" si="7830"/>
        <v>3.8898272496749056E-2</v>
      </c>
      <c r="AT462" s="263">
        <f t="shared" si="7831"/>
        <v>2660.98</v>
      </c>
      <c r="AU462" s="266">
        <f t="shared" si="7832"/>
        <v>4.8143103315494151E-2</v>
      </c>
      <c r="AV462" s="263">
        <f t="shared" si="7833"/>
        <v>3293.41</v>
      </c>
      <c r="AW462" s="266">
        <f t="shared" si="7866"/>
        <v>6.926386636133515E-2</v>
      </c>
      <c r="AX462" s="263">
        <f t="shared" si="7835"/>
        <v>4738.26</v>
      </c>
      <c r="AY462" s="266">
        <f t="shared" si="7836"/>
        <v>7.2416896214372334E-2</v>
      </c>
      <c r="AZ462" s="263">
        <f t="shared" si="7837"/>
        <v>4953.95</v>
      </c>
      <c r="BA462" s="266">
        <f t="shared" si="7838"/>
        <v>7.4266174118730113E-2</v>
      </c>
      <c r="BB462" s="263">
        <f t="shared" si="7839"/>
        <v>5080.46</v>
      </c>
      <c r="BC462" s="266">
        <f t="shared" si="7840"/>
        <v>7.5874101480712428E-2</v>
      </c>
      <c r="BD462" s="263">
        <f t="shared" si="7841"/>
        <v>5190.45</v>
      </c>
      <c r="BE462" s="266">
        <f t="shared" si="7842"/>
        <v>7.8977338062958397E-2</v>
      </c>
      <c r="BF462" s="263">
        <f t="shared" si="7843"/>
        <v>5402.74</v>
      </c>
      <c r="BG462" s="266">
        <f t="shared" si="7844"/>
        <v>7.611519182884624E-2</v>
      </c>
      <c r="BH462" s="263">
        <f t="shared" si="7845"/>
        <v>5206.95</v>
      </c>
      <c r="BI462" s="266">
        <f t="shared" si="7846"/>
        <v>3.7906972518582709E-2</v>
      </c>
      <c r="BJ462" s="263">
        <f t="shared" si="7847"/>
        <v>2593.17</v>
      </c>
      <c r="BK462" s="266">
        <f t="shared" si="7848"/>
        <v>1.3538784787724894E-2</v>
      </c>
      <c r="BL462" s="263">
        <f t="shared" si="7849"/>
        <v>926.17</v>
      </c>
      <c r="BM462" s="266">
        <f t="shared" si="7850"/>
        <v>1.7108035686371849E-2</v>
      </c>
      <c r="BN462" s="263">
        <f t="shared" si="7851"/>
        <v>1170.3399999999999</v>
      </c>
      <c r="BO462" s="266">
        <f t="shared" si="7852"/>
        <v>1.2843991332749783E-2</v>
      </c>
      <c r="BP462" s="263">
        <f t="shared" si="7853"/>
        <v>878.64</v>
      </c>
      <c r="BQ462" s="266">
        <f t="shared" si="7854"/>
        <v>4.2604909511793035E-2</v>
      </c>
      <c r="BR462" s="263">
        <f t="shared" si="7855"/>
        <v>2914.55</v>
      </c>
      <c r="BS462" s="266">
        <f t="shared" si="7856"/>
        <v>5.0138019816599745E-2</v>
      </c>
      <c r="BT462" s="263">
        <f t="shared" si="7857"/>
        <v>3429.88</v>
      </c>
      <c r="BU462" s="266">
        <f t="shared" si="7858"/>
        <v>9.1911741696266774E-4</v>
      </c>
      <c r="BV462" s="263">
        <f t="shared" si="7859"/>
        <v>62.88</v>
      </c>
      <c r="BW462" s="266">
        <f t="shared" si="7860"/>
        <v>1.1191193733716524E-3</v>
      </c>
      <c r="BX462" s="263">
        <f t="shared" si="7861"/>
        <v>76.56</v>
      </c>
      <c r="BY462" s="266">
        <f t="shared" si="7862"/>
        <v>1.5635572669647423E-3</v>
      </c>
      <c r="BZ462" s="263">
        <f t="shared" si="7863"/>
        <v>106.96</v>
      </c>
      <c r="CA462" s="505">
        <f t="shared" si="7794"/>
        <v>1.0000000056088139</v>
      </c>
      <c r="CB462" s="504">
        <f t="shared" si="7795"/>
        <v>68408.759999999995</v>
      </c>
      <c r="CC462" s="171">
        <f t="shared" si="7796"/>
        <v>0</v>
      </c>
    </row>
    <row r="463" spans="1:81" s="185" customFormat="1" ht="13.95" customHeight="1">
      <c r="A463" s="291" t="s">
        <v>1241</v>
      </c>
      <c r="B463" s="315" t="s">
        <v>145</v>
      </c>
      <c r="C463" s="316"/>
      <c r="D463" s="305" t="s">
        <v>891</v>
      </c>
      <c r="E463" s="325" t="s">
        <v>890</v>
      </c>
      <c r="F463" s="316" t="s">
        <v>884</v>
      </c>
      <c r="G463" s="331">
        <v>28</v>
      </c>
      <c r="H463" s="326">
        <v>2174.1899999999996</v>
      </c>
      <c r="I463" s="293">
        <v>60877.32</v>
      </c>
      <c r="J463" s="275">
        <f t="shared" si="7797"/>
        <v>7.8230759920776413E-4</v>
      </c>
      <c r="K463" s="345">
        <f t="shared" si="7864"/>
        <v>6.0741935310875909E-3</v>
      </c>
      <c r="L463" s="263">
        <f t="shared" si="7798"/>
        <v>369.78</v>
      </c>
      <c r="M463" s="345">
        <f t="shared" si="7865"/>
        <v>9.9657382269177572E-3</v>
      </c>
      <c r="N463" s="263">
        <f t="shared" si="7799"/>
        <v>606.69000000000005</v>
      </c>
      <c r="O463" s="345">
        <f t="shared" si="7800"/>
        <v>1.0445929299078928E-2</v>
      </c>
      <c r="P463" s="263">
        <f t="shared" si="7801"/>
        <v>635.91999999999996</v>
      </c>
      <c r="Q463" s="345">
        <f t="shared" si="7802"/>
        <v>1.0126114050407873E-2</v>
      </c>
      <c r="R463" s="263">
        <f t="shared" si="7803"/>
        <v>616.45000000000005</v>
      </c>
      <c r="S463" s="345">
        <f t="shared" si="7804"/>
        <v>8.1152419787555146E-3</v>
      </c>
      <c r="T463" s="263">
        <f t="shared" si="7805"/>
        <v>494.03</v>
      </c>
      <c r="U463" s="345">
        <f t="shared" si="7806"/>
        <v>1.0861247325661821E-2</v>
      </c>
      <c r="V463" s="263">
        <f t="shared" si="7807"/>
        <v>661.2</v>
      </c>
      <c r="W463" s="266">
        <f t="shared" si="7808"/>
        <v>1.2001814529524266E-2</v>
      </c>
      <c r="X463" s="263">
        <f t="shared" si="7809"/>
        <v>730.64</v>
      </c>
      <c r="Y463" s="266">
        <f t="shared" si="7810"/>
        <v>9.2870528748655607E-3</v>
      </c>
      <c r="Z463" s="263">
        <f t="shared" si="7811"/>
        <v>565.37</v>
      </c>
      <c r="AA463" s="266">
        <f t="shared" si="7812"/>
        <v>2.8849178541074345E-2</v>
      </c>
      <c r="AB463" s="263">
        <f t="shared" si="7813"/>
        <v>1756.26</v>
      </c>
      <c r="AC463" s="266">
        <f t="shared" si="7814"/>
        <v>2.5673339146988345E-2</v>
      </c>
      <c r="AD463" s="263">
        <f t="shared" si="7815"/>
        <v>1562.92</v>
      </c>
      <c r="AE463" s="266">
        <f t="shared" si="7816"/>
        <v>1.7502583728135526E-2</v>
      </c>
      <c r="AF463" s="263">
        <f t="shared" si="7817"/>
        <v>1065.51</v>
      </c>
      <c r="AG463" s="266">
        <f t="shared" si="7818"/>
        <v>1.8149189537878904E-2</v>
      </c>
      <c r="AH463" s="263">
        <f t="shared" si="7819"/>
        <v>1104.8699999999999</v>
      </c>
      <c r="AI463" s="266">
        <f t="shared" si="7820"/>
        <v>2.0248814111596781E-2</v>
      </c>
      <c r="AJ463" s="263">
        <f t="shared" si="7821"/>
        <v>1232.69</v>
      </c>
      <c r="AK463" s="266">
        <f t="shared" si="7822"/>
        <v>1.9812201607701262E-2</v>
      </c>
      <c r="AL463" s="263">
        <f t="shared" si="7823"/>
        <v>1206.1099999999999</v>
      </c>
      <c r="AM463" s="266">
        <f t="shared" si="7824"/>
        <v>2.3006434217545314E-2</v>
      </c>
      <c r="AN463" s="263">
        <f t="shared" si="7825"/>
        <v>1400.57</v>
      </c>
      <c r="AO463" s="266">
        <f t="shared" si="7826"/>
        <v>2.6485507428212214E-2</v>
      </c>
      <c r="AP463" s="263">
        <f t="shared" si="7827"/>
        <v>1612.37</v>
      </c>
      <c r="AQ463" s="266">
        <f t="shared" si="7828"/>
        <v>3.1697973883062912E-2</v>
      </c>
      <c r="AR463" s="263">
        <f t="shared" si="7829"/>
        <v>1929.69</v>
      </c>
      <c r="AS463" s="266">
        <f t="shared" si="7830"/>
        <v>3.8898272496749056E-2</v>
      </c>
      <c r="AT463" s="263">
        <f t="shared" si="7831"/>
        <v>2368.02</v>
      </c>
      <c r="AU463" s="266">
        <f t="shared" si="7832"/>
        <v>4.8143103315494151E-2</v>
      </c>
      <c r="AV463" s="263">
        <f t="shared" si="7833"/>
        <v>2930.82</v>
      </c>
      <c r="AW463" s="266">
        <f t="shared" si="7866"/>
        <v>6.926386636133515E-2</v>
      </c>
      <c r="AX463" s="263">
        <f t="shared" si="7835"/>
        <v>4216.6000000000004</v>
      </c>
      <c r="AY463" s="266">
        <f t="shared" si="7836"/>
        <v>7.2416896214372334E-2</v>
      </c>
      <c r="AZ463" s="263">
        <f t="shared" si="7837"/>
        <v>4408.55</v>
      </c>
      <c r="BA463" s="266">
        <f t="shared" si="7838"/>
        <v>7.4266174118730113E-2</v>
      </c>
      <c r="BB463" s="263">
        <f t="shared" si="7839"/>
        <v>4521.13</v>
      </c>
      <c r="BC463" s="266">
        <f t="shared" si="7840"/>
        <v>7.5874101480712428E-2</v>
      </c>
      <c r="BD463" s="263">
        <f t="shared" si="7841"/>
        <v>4619.01</v>
      </c>
      <c r="BE463" s="266">
        <f t="shared" si="7842"/>
        <v>7.8977338062958397E-2</v>
      </c>
      <c r="BF463" s="263">
        <f t="shared" si="7843"/>
        <v>4807.93</v>
      </c>
      <c r="BG463" s="266">
        <f t="shared" si="7844"/>
        <v>7.611519182884624E-2</v>
      </c>
      <c r="BH463" s="263">
        <f t="shared" si="7845"/>
        <v>4633.6899999999996</v>
      </c>
      <c r="BI463" s="266">
        <f t="shared" si="7846"/>
        <v>3.7906972518582709E-2</v>
      </c>
      <c r="BJ463" s="263">
        <f t="shared" si="7847"/>
        <v>2307.67</v>
      </c>
      <c r="BK463" s="266">
        <f t="shared" si="7848"/>
        <v>1.3538784787724894E-2</v>
      </c>
      <c r="BL463" s="263">
        <f t="shared" si="7849"/>
        <v>824.2</v>
      </c>
      <c r="BM463" s="266">
        <f t="shared" si="7850"/>
        <v>1.7108035686371849E-2</v>
      </c>
      <c r="BN463" s="263">
        <f t="shared" si="7851"/>
        <v>1041.49</v>
      </c>
      <c r="BO463" s="266">
        <f t="shared" si="7852"/>
        <v>1.2843991332749783E-2</v>
      </c>
      <c r="BP463" s="263">
        <f t="shared" si="7853"/>
        <v>781.91</v>
      </c>
      <c r="BQ463" s="266">
        <f t="shared" si="7854"/>
        <v>4.2604909511793035E-2</v>
      </c>
      <c r="BR463" s="263">
        <f t="shared" si="7855"/>
        <v>2593.67</v>
      </c>
      <c r="BS463" s="266">
        <f t="shared" si="7856"/>
        <v>5.0138019816599745E-2</v>
      </c>
      <c r="BT463" s="263">
        <f t="shared" si="7857"/>
        <v>3052.27</v>
      </c>
      <c r="BU463" s="266">
        <f t="shared" si="7858"/>
        <v>9.1911741696266774E-4</v>
      </c>
      <c r="BV463" s="263">
        <f t="shared" si="7859"/>
        <v>55.95</v>
      </c>
      <c r="BW463" s="266">
        <f t="shared" si="7860"/>
        <v>1.1191193733716524E-3</v>
      </c>
      <c r="BX463" s="263">
        <f t="shared" si="7861"/>
        <v>68.13</v>
      </c>
      <c r="BY463" s="266">
        <f t="shared" si="7862"/>
        <v>1.5635572669647423E-3</v>
      </c>
      <c r="BZ463" s="263">
        <f t="shared" si="7863"/>
        <v>95.19</v>
      </c>
      <c r="CA463" s="505">
        <f t="shared" si="7794"/>
        <v>1.0000000056088139</v>
      </c>
      <c r="CB463" s="504">
        <f t="shared" si="7795"/>
        <v>60877.3</v>
      </c>
      <c r="CC463" s="171">
        <f t="shared" si="7796"/>
        <v>1.9999999996798579E-2</v>
      </c>
    </row>
    <row r="464" spans="1:81" s="185" customFormat="1" ht="13.95" customHeight="1">
      <c r="A464" s="291" t="s">
        <v>1242</v>
      </c>
      <c r="B464" s="315" t="s">
        <v>145</v>
      </c>
      <c r="C464" s="316"/>
      <c r="D464" s="305" t="s">
        <v>889</v>
      </c>
      <c r="E464" s="325" t="s">
        <v>888</v>
      </c>
      <c r="F464" s="316" t="s">
        <v>884</v>
      </c>
      <c r="G464" s="331">
        <v>84</v>
      </c>
      <c r="H464" s="326">
        <v>3128.2699999999995</v>
      </c>
      <c r="I464" s="293">
        <v>262774.68</v>
      </c>
      <c r="J464" s="275">
        <f t="shared" si="7797"/>
        <v>3.3768015583371352E-3</v>
      </c>
      <c r="K464" s="345">
        <f t="shared" si="7864"/>
        <v>6.0741935310875909E-3</v>
      </c>
      <c r="L464" s="263">
        <f t="shared" si="7798"/>
        <v>1596.14</v>
      </c>
      <c r="M464" s="345">
        <f t="shared" si="7865"/>
        <v>9.9657382269177572E-3</v>
      </c>
      <c r="N464" s="263">
        <f t="shared" si="7799"/>
        <v>2618.7399999999998</v>
      </c>
      <c r="O464" s="345">
        <f t="shared" si="7800"/>
        <v>1.0445929299078928E-2</v>
      </c>
      <c r="P464" s="263">
        <f t="shared" si="7801"/>
        <v>2744.93</v>
      </c>
      <c r="Q464" s="345">
        <f t="shared" si="7802"/>
        <v>1.0126114050407873E-2</v>
      </c>
      <c r="R464" s="263">
        <f t="shared" si="7803"/>
        <v>2660.89</v>
      </c>
      <c r="S464" s="345">
        <f t="shared" si="7804"/>
        <v>8.1152419787555146E-3</v>
      </c>
      <c r="T464" s="263">
        <f t="shared" si="7805"/>
        <v>2132.48</v>
      </c>
      <c r="U464" s="345">
        <f t="shared" si="7806"/>
        <v>1.0861247325661821E-2</v>
      </c>
      <c r="V464" s="263">
        <f t="shared" si="7807"/>
        <v>2854.06</v>
      </c>
      <c r="W464" s="266">
        <f t="shared" si="7808"/>
        <v>1.2001814529524266E-2</v>
      </c>
      <c r="X464" s="263">
        <f t="shared" si="7809"/>
        <v>3153.77</v>
      </c>
      <c r="Y464" s="266">
        <f t="shared" si="7810"/>
        <v>9.2870528748655607E-3</v>
      </c>
      <c r="Z464" s="263">
        <f t="shared" si="7811"/>
        <v>2440.4</v>
      </c>
      <c r="AA464" s="266">
        <f t="shared" si="7812"/>
        <v>2.8849178541074345E-2</v>
      </c>
      <c r="AB464" s="263">
        <f t="shared" si="7813"/>
        <v>7580.83</v>
      </c>
      <c r="AC464" s="266">
        <f t="shared" si="7814"/>
        <v>2.5673339146988345E-2</v>
      </c>
      <c r="AD464" s="263">
        <f t="shared" si="7815"/>
        <v>6746.3</v>
      </c>
      <c r="AE464" s="266">
        <f t="shared" si="7816"/>
        <v>1.7502583728135526E-2</v>
      </c>
      <c r="AF464" s="263">
        <f t="shared" si="7817"/>
        <v>4599.24</v>
      </c>
      <c r="AG464" s="266">
        <f t="shared" si="7818"/>
        <v>1.8149189537878904E-2</v>
      </c>
      <c r="AH464" s="263">
        <f t="shared" si="7819"/>
        <v>4769.1499999999996</v>
      </c>
      <c r="AI464" s="266">
        <f t="shared" si="7820"/>
        <v>2.0248814111596781E-2</v>
      </c>
      <c r="AJ464" s="263">
        <f t="shared" si="7821"/>
        <v>5320.88</v>
      </c>
      <c r="AK464" s="266">
        <f t="shared" si="7822"/>
        <v>1.9812201607701262E-2</v>
      </c>
      <c r="AL464" s="263">
        <f t="shared" si="7823"/>
        <v>5206.1400000000003</v>
      </c>
      <c r="AM464" s="266">
        <f t="shared" si="7824"/>
        <v>2.3006434217545314E-2</v>
      </c>
      <c r="AN464" s="263">
        <f t="shared" si="7825"/>
        <v>6045.51</v>
      </c>
      <c r="AO464" s="266">
        <f t="shared" si="7826"/>
        <v>2.6485507428212214E-2</v>
      </c>
      <c r="AP464" s="263">
        <f t="shared" si="7827"/>
        <v>6959.72</v>
      </c>
      <c r="AQ464" s="266">
        <f t="shared" si="7828"/>
        <v>3.1697973883062912E-2</v>
      </c>
      <c r="AR464" s="263">
        <f t="shared" si="7829"/>
        <v>8329.42</v>
      </c>
      <c r="AS464" s="266">
        <f t="shared" si="7830"/>
        <v>3.8898272496749056E-2</v>
      </c>
      <c r="AT464" s="263">
        <f t="shared" si="7831"/>
        <v>10221.48</v>
      </c>
      <c r="AU464" s="266">
        <f t="shared" si="7832"/>
        <v>4.8143103315494151E-2</v>
      </c>
      <c r="AV464" s="263">
        <f t="shared" si="7833"/>
        <v>12650.79</v>
      </c>
      <c r="AW464" s="266">
        <f t="shared" si="7866"/>
        <v>6.926386636133515E-2</v>
      </c>
      <c r="AX464" s="263">
        <f t="shared" si="7835"/>
        <v>18200.79</v>
      </c>
      <c r="AY464" s="266">
        <f t="shared" si="7836"/>
        <v>7.2416896214372334E-2</v>
      </c>
      <c r="AZ464" s="263">
        <f t="shared" si="7837"/>
        <v>19029.330000000002</v>
      </c>
      <c r="BA464" s="266">
        <f t="shared" si="7838"/>
        <v>7.4266174118730113E-2</v>
      </c>
      <c r="BB464" s="263">
        <f t="shared" si="7839"/>
        <v>19515.27</v>
      </c>
      <c r="BC464" s="266">
        <f t="shared" si="7840"/>
        <v>7.5874101480712428E-2</v>
      </c>
      <c r="BD464" s="263">
        <f t="shared" si="7841"/>
        <v>19937.79</v>
      </c>
      <c r="BE464" s="266">
        <f t="shared" si="7842"/>
        <v>7.8977338062958397E-2</v>
      </c>
      <c r="BF464" s="263">
        <f t="shared" si="7843"/>
        <v>20753.240000000002</v>
      </c>
      <c r="BG464" s="266">
        <f t="shared" si="7844"/>
        <v>7.611519182884624E-2</v>
      </c>
      <c r="BH464" s="263">
        <f t="shared" si="7845"/>
        <v>20001.150000000001</v>
      </c>
      <c r="BI464" s="266">
        <f t="shared" si="7846"/>
        <v>3.7906972518582709E-2</v>
      </c>
      <c r="BJ464" s="263">
        <f t="shared" si="7847"/>
        <v>9960.99</v>
      </c>
      <c r="BK464" s="266">
        <f t="shared" si="7848"/>
        <v>1.3538784787724894E-2</v>
      </c>
      <c r="BL464" s="263">
        <f t="shared" si="7849"/>
        <v>3557.65</v>
      </c>
      <c r="BM464" s="266">
        <f t="shared" si="7850"/>
        <v>1.7108035686371849E-2</v>
      </c>
      <c r="BN464" s="263">
        <f t="shared" si="7851"/>
        <v>4495.5600000000004</v>
      </c>
      <c r="BO464" s="266">
        <f t="shared" si="7852"/>
        <v>1.2843991332749783E-2</v>
      </c>
      <c r="BP464" s="263">
        <f t="shared" si="7853"/>
        <v>3375.08</v>
      </c>
      <c r="BQ464" s="266">
        <f t="shared" si="7854"/>
        <v>4.2604909511793035E-2</v>
      </c>
      <c r="BR464" s="263">
        <f t="shared" si="7855"/>
        <v>11195.49</v>
      </c>
      <c r="BS464" s="266">
        <f t="shared" si="7856"/>
        <v>5.0138019816599745E-2</v>
      </c>
      <c r="BT464" s="263">
        <f t="shared" si="7857"/>
        <v>13175</v>
      </c>
      <c r="BU464" s="266">
        <f t="shared" si="7858"/>
        <v>9.1911741696266774E-4</v>
      </c>
      <c r="BV464" s="263">
        <f t="shared" si="7859"/>
        <v>241.52</v>
      </c>
      <c r="BW464" s="266">
        <f t="shared" si="7860"/>
        <v>1.1191193733716524E-3</v>
      </c>
      <c r="BX464" s="263">
        <f t="shared" si="7861"/>
        <v>294.08</v>
      </c>
      <c r="BY464" s="266">
        <f t="shared" si="7862"/>
        <v>1.5635572669647423E-3</v>
      </c>
      <c r="BZ464" s="263">
        <f t="shared" si="7863"/>
        <v>410.86</v>
      </c>
      <c r="CA464" s="505">
        <f t="shared" si="7794"/>
        <v>1.0000000056088139</v>
      </c>
      <c r="CB464" s="504">
        <f t="shared" si="7795"/>
        <v>262774.67000000004</v>
      </c>
      <c r="CC464" s="171">
        <f t="shared" si="7796"/>
        <v>9.9999999511055648E-3</v>
      </c>
    </row>
    <row r="465" spans="1:81" s="185" customFormat="1" ht="13.95" customHeight="1">
      <c r="A465" s="295"/>
      <c r="B465" s="296"/>
      <c r="C465" s="297"/>
      <c r="D465" s="297"/>
      <c r="E465" s="295" t="s">
        <v>732</v>
      </c>
      <c r="F465" s="297"/>
      <c r="G465" s="297"/>
      <c r="H465" s="298"/>
      <c r="I465" s="299">
        <f>SUBTOTAL(109,I452:I464)</f>
        <v>4718390.8399999989</v>
      </c>
      <c r="J465" s="320"/>
      <c r="K465" s="301">
        <f>+L465/$I465</f>
        <v>6.0741915987612433E-3</v>
      </c>
      <c r="L465" s="299">
        <f>SUBTOTAL(109,L452:L464)</f>
        <v>28660.41</v>
      </c>
      <c r="M465" s="301">
        <f>+N465/$I465</f>
        <v>9.9657365391121362E-3</v>
      </c>
      <c r="N465" s="299">
        <f t="shared" ref="N465" si="7867">SUBTOTAL(109,N452:N464)</f>
        <v>47022.239999999991</v>
      </c>
      <c r="O465" s="301">
        <f>+P465/$I465</f>
        <v>1.0445929909443451E-2</v>
      </c>
      <c r="P465" s="299">
        <f t="shared" ref="P465" si="7868">SUBTOTAL(109,P452:P464)</f>
        <v>49287.979999999996</v>
      </c>
      <c r="Q465" s="301">
        <f>+R465/$I465</f>
        <v>1.0126113249236471E-2</v>
      </c>
      <c r="R465" s="299">
        <f t="shared" ref="R465" si="7869">SUBTOTAL(109,R452:R464)</f>
        <v>47778.959999999992</v>
      </c>
      <c r="S465" s="301">
        <f>+T465/$I465</f>
        <v>8.1152412545799201E-3</v>
      </c>
      <c r="T465" s="299">
        <f t="shared" ref="T465" si="7870">SUBTOTAL(109,T452:T464)</f>
        <v>38290.879999999997</v>
      </c>
      <c r="U465" s="301">
        <f>+V465/$I465</f>
        <v>1.0861245229104421E-2</v>
      </c>
      <c r="V465" s="299">
        <f t="shared" ref="V465" si="7871">SUBTOTAL(109,V452:V464)</f>
        <v>51247.599999999991</v>
      </c>
      <c r="W465" s="266">
        <f>+X465/$I465</f>
        <v>1.2001816280229978E-2</v>
      </c>
      <c r="X465" s="299">
        <f t="shared" ref="X465" si="7872">SUBTOTAL(109,X452:X464)</f>
        <v>56629.259999999987</v>
      </c>
      <c r="Y465" s="301">
        <f>+Z465/$I465</f>
        <v>9.2870517695392979E-3</v>
      </c>
      <c r="Z465" s="299">
        <f t="shared" ref="Z465" si="7873">SUBTOTAL(109,Z452:Z464)</f>
        <v>43819.94</v>
      </c>
      <c r="AA465" s="301">
        <f>+AB465/$I465</f>
        <v>2.8849178589877057E-2</v>
      </c>
      <c r="AB465" s="299">
        <f t="shared" ref="AB465" si="7874">SUBTOTAL(109,AB452:AB464)</f>
        <v>136121.69999999998</v>
      </c>
      <c r="AC465" s="301">
        <f>+AD465/$I465</f>
        <v>2.5673337395678744E-2</v>
      </c>
      <c r="AD465" s="299">
        <f t="shared" ref="AD465" si="7875">SUBTOTAL(109,AD452:AD464)</f>
        <v>121136.84000000001</v>
      </c>
      <c r="AE465" s="301">
        <f>+AF465/$I465</f>
        <v>1.7502583571478793E-2</v>
      </c>
      <c r="AF465" s="299">
        <f t="shared" ref="AF465" si="7876">SUBTOTAL(109,AF452:AF464)</f>
        <v>82584.030000000013</v>
      </c>
      <c r="AG465" s="301">
        <f>+AH465/$I465</f>
        <v>1.8149187488673574E-2</v>
      </c>
      <c r="AH465" s="299">
        <f t="shared" ref="AH465" si="7877">SUBTOTAL(109,AH452:AH464)</f>
        <v>85634.959999999977</v>
      </c>
      <c r="AI465" s="301">
        <f>+AJ465/$I465</f>
        <v>2.02488185569638E-2</v>
      </c>
      <c r="AJ465" s="299">
        <f t="shared" ref="AJ465" si="7878">SUBTOTAL(109,AJ452:AJ464)</f>
        <v>95541.84</v>
      </c>
      <c r="AK465" s="301">
        <f>+AL465/$I465</f>
        <v>1.9812197244770853E-2</v>
      </c>
      <c r="AL465" s="299">
        <f t="shared" ref="AL465" si="7879">SUBTOTAL(109,AL452:AL464)</f>
        <v>93481.69</v>
      </c>
      <c r="AM465" s="301">
        <f>+AN465/$I465</f>
        <v>2.3006436660512004E-2</v>
      </c>
      <c r="AN465" s="299">
        <f t="shared" ref="AN465" si="7880">SUBTOTAL(109,AN452:AN464)</f>
        <v>108553.36</v>
      </c>
      <c r="AO465" s="301">
        <f>+AP465/$I465</f>
        <v>2.6485510471192762E-2</v>
      </c>
      <c r="AP465" s="299">
        <f t="shared" ref="AP465" si="7881">SUBTOTAL(109,AP452:AP464)</f>
        <v>124968.98999999999</v>
      </c>
      <c r="AQ465" s="301">
        <f>+AR465/$I465</f>
        <v>3.1697971844994524E-2</v>
      </c>
      <c r="AR465" s="299">
        <f t="shared" ref="AR465" si="7882">SUBTOTAL(109,AR452:AR464)</f>
        <v>149563.42000000004</v>
      </c>
      <c r="AS465" s="301">
        <f>+AT465/$I465</f>
        <v>3.8898271937133556E-2</v>
      </c>
      <c r="AT465" s="299">
        <f t="shared" ref="AT465" si="7883">SUBTOTAL(109,AT452:AT464)</f>
        <v>183537.25</v>
      </c>
      <c r="AU465" s="301">
        <f>+AV465/$I465</f>
        <v>4.8143103804431771E-2</v>
      </c>
      <c r="AV465" s="299">
        <f t="shared" ref="AV465" si="7884">SUBTOTAL(109,AV452:AV464)</f>
        <v>227157.97999999998</v>
      </c>
      <c r="AW465" s="301">
        <f>+AX465/$I465</f>
        <v>6.926386793341606E-2</v>
      </c>
      <c r="AX465" s="299">
        <f t="shared" ref="AX465" si="7885">SUBTOTAL(109,AX452:AX464)</f>
        <v>326814</v>
      </c>
      <c r="AY465" s="301">
        <f>+AZ465/$I465</f>
        <v>7.2416898384789166E-2</v>
      </c>
      <c r="AZ465" s="299">
        <f t="shared" ref="AZ465" si="7886">SUBTOTAL(109,AZ452:AZ464)</f>
        <v>341691.22999999992</v>
      </c>
      <c r="BA465" s="301">
        <f>+BB465/$I465</f>
        <v>7.4266175033520579E-2</v>
      </c>
      <c r="BB465" s="299">
        <f t="shared" ref="BB465" si="7887">SUBTOTAL(109,BB452:BB464)</f>
        <v>350416.84000000014</v>
      </c>
      <c r="BC465" s="301">
        <f>+BD465/$I465</f>
        <v>7.5874102451419678E-2</v>
      </c>
      <c r="BD465" s="299">
        <f t="shared" ref="BD465" si="7888">SUBTOTAL(109,BD452:BD464)</f>
        <v>358003.67000000004</v>
      </c>
      <c r="BE465" s="301">
        <f>+BF465/$I465</f>
        <v>7.8977336264920373E-2</v>
      </c>
      <c r="BF465" s="299">
        <f t="shared" ref="BF465" si="7889">SUBTOTAL(109,BF452:BF464)</f>
        <v>372645.94</v>
      </c>
      <c r="BG465" s="301">
        <f>+BH465/$I465</f>
        <v>7.6115193119525498E-2</v>
      </c>
      <c r="BH465" s="299">
        <f t="shared" ref="BH465" si="7890">SUBTOTAL(109,BH452:BH464)</f>
        <v>359141.23000000004</v>
      </c>
      <c r="BI465" s="301">
        <f>+BJ465/$I465</f>
        <v>3.7906969995728464E-2</v>
      </c>
      <c r="BJ465" s="299">
        <f t="shared" ref="BJ465" si="7891">SUBTOTAL(109,BJ452:BJ464)</f>
        <v>178859.9</v>
      </c>
      <c r="BK465" s="301">
        <f>+BL465/$I465</f>
        <v>1.3538785184654184E-2</v>
      </c>
      <c r="BL465" s="299">
        <f t="shared" ref="BL465" si="7892">SUBTOTAL(109,BL452:BL464)</f>
        <v>63881.279999999992</v>
      </c>
      <c r="BM465" s="301">
        <f>+BN465/$I465</f>
        <v>1.710803380586421E-2</v>
      </c>
      <c r="BN465" s="299">
        <f t="shared" ref="BN465" si="7893">SUBTOTAL(109,BN452:BN464)</f>
        <v>80722.390000000014</v>
      </c>
      <c r="BO465" s="301">
        <f>+BP465/$I465</f>
        <v>1.2843995348210707E-2</v>
      </c>
      <c r="BP465" s="299">
        <f t="shared" ref="BP465" si="7894">SUBTOTAL(109,BP452:BP464)</f>
        <v>60602.99</v>
      </c>
      <c r="BQ465" s="301">
        <f>+BR465/$I465</f>
        <v>4.2604908498847474E-2</v>
      </c>
      <c r="BR465" s="299">
        <f t="shared" ref="BR465" si="7895">SUBTOTAL(109,BR452:BR464)</f>
        <v>201026.61000000002</v>
      </c>
      <c r="BS465" s="301">
        <f>+BT465/$I465</f>
        <v>5.0138021207247009E-2</v>
      </c>
      <c r="BT465" s="299">
        <f t="shared" ref="BT465" si="7896">SUBTOTAL(109,BT452:BT464)</f>
        <v>236570.77999999997</v>
      </c>
      <c r="BU465" s="301">
        <f>+BV465/$I465</f>
        <v>9.1912055339612379E-4</v>
      </c>
      <c r="BV465" s="299">
        <f t="shared" ref="BV465" si="7897">SUBTOTAL(109,BV452:BV464)</f>
        <v>4336.7700000000004</v>
      </c>
      <c r="BW465" s="301">
        <f>+BX465/$I465</f>
        <v>1.1191230610306969E-3</v>
      </c>
      <c r="BX465" s="299">
        <f t="shared" ref="BX465" si="7898">SUBTOTAL(109,BX452:BX464)</f>
        <v>5280.46</v>
      </c>
      <c r="BY465" s="301">
        <f>+BZ465/$I465</f>
        <v>1.5635584779153226E-3</v>
      </c>
      <c r="BZ465" s="299">
        <f t="shared" ref="BZ465" si="7899">SUBTOTAL(109,BZ452:BZ464)</f>
        <v>7377.4799999999987</v>
      </c>
      <c r="CA465" s="235">
        <f>+CB465/I465</f>
        <v>1.0000000127161999</v>
      </c>
      <c r="CB465" s="234">
        <f>SUBTOTAL(109,CB452:CB464)</f>
        <v>4718390.8999999994</v>
      </c>
      <c r="CC465" s="188">
        <f t="shared" si="7796"/>
        <v>-6.0000000521540642E-2</v>
      </c>
    </row>
    <row r="466" spans="1:81" s="185" customFormat="1" ht="13.95" customHeight="1">
      <c r="A466" s="535"/>
      <c r="B466" s="535"/>
      <c r="C466" s="535"/>
      <c r="D466" s="535"/>
      <c r="E466" s="535"/>
      <c r="F466" s="535"/>
      <c r="G466" s="535"/>
      <c r="H466" s="535"/>
      <c r="I466" s="536"/>
      <c r="J466" s="550"/>
      <c r="K466" s="537"/>
      <c r="L466" s="536"/>
      <c r="M466" s="537"/>
      <c r="N466" s="536"/>
      <c r="O466" s="537"/>
      <c r="P466" s="536"/>
      <c r="Q466" s="537"/>
      <c r="R466" s="536"/>
      <c r="S466" s="537"/>
      <c r="T466" s="536"/>
      <c r="U466" s="537"/>
      <c r="V466" s="536"/>
      <c r="W466" s="537"/>
      <c r="X466" s="536"/>
      <c r="Y466" s="537"/>
      <c r="Z466" s="536"/>
      <c r="AA466" s="537"/>
      <c r="AB466" s="536"/>
      <c r="AC466" s="537"/>
      <c r="AD466" s="536"/>
      <c r="AE466" s="537"/>
      <c r="AF466" s="536"/>
      <c r="AG466" s="537"/>
      <c r="AH466" s="536"/>
      <c r="AI466" s="537"/>
      <c r="AJ466" s="536"/>
      <c r="AK466" s="537"/>
      <c r="AL466" s="536"/>
      <c r="AM466" s="537"/>
      <c r="AN466" s="536"/>
      <c r="AO466" s="537"/>
      <c r="AP466" s="536"/>
      <c r="AQ466" s="537"/>
      <c r="AR466" s="536"/>
      <c r="AS466" s="537"/>
      <c r="AT466" s="536"/>
      <c r="AU466" s="537"/>
      <c r="AV466" s="536"/>
      <c r="AW466" s="537"/>
      <c r="AX466" s="536"/>
      <c r="AY466" s="537"/>
      <c r="AZ466" s="536"/>
      <c r="BA466" s="537"/>
      <c r="BB466" s="536"/>
      <c r="BC466" s="537"/>
      <c r="BD466" s="536"/>
      <c r="BE466" s="537"/>
      <c r="BF466" s="536"/>
      <c r="BG466" s="537"/>
      <c r="BH466" s="536"/>
      <c r="BI466" s="537"/>
      <c r="BJ466" s="536"/>
      <c r="BK466" s="537"/>
      <c r="BL466" s="536"/>
      <c r="BM466" s="537"/>
      <c r="BN466" s="536"/>
      <c r="BO466" s="537"/>
      <c r="BP466" s="536"/>
      <c r="BQ466" s="537"/>
      <c r="BR466" s="536"/>
      <c r="BS466" s="537"/>
      <c r="BT466" s="536"/>
      <c r="BU466" s="537"/>
      <c r="BV466" s="536"/>
      <c r="BW466" s="537"/>
      <c r="BX466" s="536"/>
      <c r="BY466" s="537"/>
      <c r="BZ466" s="536"/>
      <c r="CA466" s="506"/>
      <c r="CB466" s="156"/>
      <c r="CC466" s="186"/>
    </row>
    <row r="467" spans="1:81" s="192" customFormat="1" ht="13.95" customHeight="1">
      <c r="A467" s="643" t="s">
        <v>452</v>
      </c>
      <c r="B467" s="643"/>
      <c r="C467" s="643"/>
      <c r="D467" s="643"/>
      <c r="E467" s="643"/>
      <c r="F467" s="643"/>
      <c r="G467" s="643"/>
      <c r="H467" s="643"/>
      <c r="I467" s="490">
        <f>SUBTOTAL(109,I12:I465)</f>
        <v>77817625.779999986</v>
      </c>
      <c r="J467" s="492"/>
      <c r="K467" s="493">
        <f>+L467/$I$467</f>
        <v>6.0741934139229925E-3</v>
      </c>
      <c r="L467" s="490">
        <f>SUBTOTAL(109,L12:L465)</f>
        <v>472679.31</v>
      </c>
      <c r="M467" s="493">
        <f>+N467/$I$467</f>
        <v>9.9657381245794145E-3</v>
      </c>
      <c r="N467" s="490">
        <f>SUBTOTAL(109,N12:N465)</f>
        <v>775510.07999999973</v>
      </c>
      <c r="O467" s="493">
        <f>+P467/$I$467</f>
        <v>1.0445929336087748E-2</v>
      </c>
      <c r="P467" s="490">
        <f>SUBTOTAL(109,P12:P465)</f>
        <v>812877.42</v>
      </c>
      <c r="Q467" s="493">
        <f>+R467/$I$467</f>
        <v>1.0126114001829681E-2</v>
      </c>
      <c r="R467" s="490">
        <f>SUBTOTAL(109,R12:R465)</f>
        <v>787990.15000000014</v>
      </c>
      <c r="S467" s="493">
        <f>+T467/$I$467</f>
        <v>8.1152419348458835E-3</v>
      </c>
      <c r="T467" s="490">
        <f>SUBTOTAL(109,T12:T465)</f>
        <v>631508.86</v>
      </c>
      <c r="U467" s="493">
        <f>+V467/$I$467</f>
        <v>1.0861247198539245E-2</v>
      </c>
      <c r="V467" s="490">
        <f>SUBTOTAL(109,V12:V465)</f>
        <v>845196.4700000002</v>
      </c>
      <c r="W467" s="493">
        <f>+X467/$I$467</f>
        <v>1.200181463567649E-2</v>
      </c>
      <c r="X467" s="490">
        <f>SUBTOTAL(109,X12:X465)</f>
        <v>933952.72</v>
      </c>
      <c r="Y467" s="493">
        <f>+Z467/$I$467</f>
        <v>9.2870528078452547E-3</v>
      </c>
      <c r="Z467" s="490">
        <f>SUBTOTAL(109,Z12:Z465)</f>
        <v>722696.40000000014</v>
      </c>
      <c r="AA467" s="493">
        <f>+AB467/$I$467</f>
        <v>2.8849178544033453E-2</v>
      </c>
      <c r="AB467" s="490">
        <f>SUBTOTAL(109,AB12:AB465)</f>
        <v>2244974.58</v>
      </c>
      <c r="AC467" s="493">
        <f>+AD467/$I$467</f>
        <v>2.5673339040799516E-2</v>
      </c>
      <c r="AD467" s="490">
        <f>SUBTOTAL(109,AD12:AD465)</f>
        <v>1997838.2900000005</v>
      </c>
      <c r="AE467" s="493">
        <f>+AF467/$I$467</f>
        <v>1.7502583718636819E-2</v>
      </c>
      <c r="AF467" s="490">
        <f>SUBTOTAL(109,AF12:AF465)</f>
        <v>1362009.5100000005</v>
      </c>
      <c r="AG467" s="493">
        <f>+AH467/$I$467</f>
        <v>1.8149189413627472E-2</v>
      </c>
      <c r="AH467" s="490">
        <f>SUBTOTAL(109,AH12:AH465)</f>
        <v>1412326.83</v>
      </c>
      <c r="AI467" s="493">
        <f>+AJ467/$I$467</f>
        <v>2.0248814381136987E-2</v>
      </c>
      <c r="AJ467" s="490">
        <f>SUBTOTAL(109,AJ12:AJ465)</f>
        <v>1575714.6600000001</v>
      </c>
      <c r="AK467" s="493">
        <f>+AL467/$I$467</f>
        <v>1.9812201343159516E-2</v>
      </c>
      <c r="AL467" s="490">
        <f>SUBTOTAL(109,AL12:AL465)</f>
        <v>1541738.4700000002</v>
      </c>
      <c r="AM467" s="493">
        <f>+AN467/$I$467</f>
        <v>2.3006434365672065E-2</v>
      </c>
      <c r="AN467" s="490">
        <f>SUBTOTAL(109,AN12:AN465)</f>
        <v>1790306.1</v>
      </c>
      <c r="AO467" s="493">
        <f>+AP467/$I$467</f>
        <v>2.6485507612720185E-2</v>
      </c>
      <c r="AP467" s="490">
        <f>SUBTOTAL(109,AP12:AP465)</f>
        <v>2061039.32</v>
      </c>
      <c r="AQ467" s="493">
        <f>+AR467/$I$467</f>
        <v>3.1697973759486749E-2</v>
      </c>
      <c r="AR467" s="490">
        <f>SUBTOTAL(109,AR12:AR465)</f>
        <v>2466661.0599999991</v>
      </c>
      <c r="AS467" s="493">
        <f>+AT467/$I$467</f>
        <v>3.8898272462817358E-2</v>
      </c>
      <c r="AT467" s="490">
        <f>SUBTOTAL(109,AT12:AT465)</f>
        <v>3026971.2099999995</v>
      </c>
      <c r="AU467" s="493">
        <f>+AV467/$I$467</f>
        <v>4.8143103345140388E-2</v>
      </c>
      <c r="AV467" s="490">
        <f>SUBTOTAL(109,AV12:AV465)</f>
        <v>3746382</v>
      </c>
      <c r="AW467" s="493">
        <f>+AX467/$I$467</f>
        <v>6.9263866456656636E-2</v>
      </c>
      <c r="AX467" s="490">
        <f>SUBTOTAL(109,AX12:AX465)</f>
        <v>5389949.6399999997</v>
      </c>
      <c r="AY467" s="493">
        <f>+AZ467/$I$467</f>
        <v>7.2416896345973314E-2</v>
      </c>
      <c r="AZ467" s="490">
        <f>SUBTOTAL(109,AZ12:AZ465)</f>
        <v>5635310.9399999995</v>
      </c>
      <c r="BA467" s="493">
        <f>+BB467/$I$467</f>
        <v>7.4266174174197494E-2</v>
      </c>
      <c r="BB467" s="490">
        <f>SUBTOTAL(109,BB12:BB465)</f>
        <v>5779217.3499999996</v>
      </c>
      <c r="BC467" s="493">
        <f>+BD467/$I$467</f>
        <v>7.5874101539570249E-2</v>
      </c>
      <c r="BD467" s="490">
        <f>SUBTOTAL(109,BD12:BD465)</f>
        <v>5904342.4399999985</v>
      </c>
      <c r="BE467" s="493">
        <f>+BF467/$I$467</f>
        <v>7.8977337953936216E-2</v>
      </c>
      <c r="BF467" s="490">
        <f>SUBTOTAL(109,BF12:BF465)</f>
        <v>6145828.9299999988</v>
      </c>
      <c r="BG467" s="493">
        <f>+BH467/$I$467</f>
        <v>7.6115191907105251E-2</v>
      </c>
      <c r="BH467" s="490">
        <f>SUBTOTAL(109,BH12:BH465)</f>
        <v>5923103.5199999996</v>
      </c>
      <c r="BI467" s="493">
        <f>+BJ467/$I$467</f>
        <v>3.7906972365612079E-2</v>
      </c>
      <c r="BJ467" s="490">
        <f>SUBTOTAL(109,BJ12:BJ465)</f>
        <v>2949830.5900000017</v>
      </c>
      <c r="BK467" s="493">
        <f>+BL467/$I$467</f>
        <v>1.3538784811792288E-2</v>
      </c>
      <c r="BL467" s="490">
        <f>SUBTOTAL(109,BL12:BL465)</f>
        <v>1053556.0899999999</v>
      </c>
      <c r="BM467" s="493">
        <f>+BN467/$I$467</f>
        <v>1.7108035572349228E-2</v>
      </c>
      <c r="BN467" s="490">
        <f>SUBTOTAL(109,BN12:BN465)</f>
        <v>1331306.71</v>
      </c>
      <c r="BO467" s="493">
        <f>+BP467/$I$467</f>
        <v>1.2843991576223084E-2</v>
      </c>
      <c r="BP467" s="490">
        <f>SUBTOTAL(109,BP12:BP465)</f>
        <v>999488.93000000017</v>
      </c>
      <c r="BQ467" s="493">
        <f>+BR467/$I$467</f>
        <v>4.260490945037413E-2</v>
      </c>
      <c r="BR467" s="490">
        <f>SUBTOTAL(109,BR12:BR465)</f>
        <v>3315412.899999999</v>
      </c>
      <c r="BS467" s="493">
        <f>+BT467/$I$467</f>
        <v>5.0138019900920199E-2</v>
      </c>
      <c r="BT467" s="490">
        <f>SUBTOTAL(109,BT12:BT465)</f>
        <v>3901621.67</v>
      </c>
      <c r="BU467" s="493">
        <f>+BV467/$I$467</f>
        <v>9.1911760713705006E-4</v>
      </c>
      <c r="BV467" s="490">
        <f>SUBTOTAL(109,BV12:BV465)</f>
        <v>71523.55</v>
      </c>
      <c r="BW467" s="493">
        <f>+BX467/$I$467</f>
        <v>1.119119596969025E-3</v>
      </c>
      <c r="BX467" s="490">
        <f>SUBTOTAL(109,BX12:BX465)</f>
        <v>87087.23</v>
      </c>
      <c r="BY467" s="493">
        <f>+BZ467/$I$467</f>
        <v>1.563557340389472E-3</v>
      </c>
      <c r="BZ467" s="490">
        <f>SUBTOTAL(109,BZ12:BZ465)</f>
        <v>121672.31999999999</v>
      </c>
      <c r="CA467" s="191"/>
      <c r="CB467" s="490">
        <f>SUBTOTAL(109,CB12:CB465)</f>
        <v>77817626.25000003</v>
      </c>
    </row>
    <row r="468" spans="1:81" ht="13.95" customHeight="1">
      <c r="A468" s="644" t="s">
        <v>804</v>
      </c>
      <c r="B468" s="644"/>
      <c r="C468" s="644"/>
      <c r="D468" s="644"/>
      <c r="E468" s="644"/>
      <c r="F468" s="644"/>
      <c r="G468" s="644"/>
      <c r="H468" s="644"/>
      <c r="I468" s="491">
        <f>ROUND((I382)*0.1576,2)</f>
        <v>304330.88</v>
      </c>
      <c r="J468" s="494"/>
      <c r="K468" s="495"/>
      <c r="L468" s="491">
        <f>ROUND((L382)*0.1576,2)</f>
        <v>0</v>
      </c>
      <c r="M468" s="495"/>
      <c r="N468" s="491">
        <f>ROUND((N382)*0.1576,2)</f>
        <v>0</v>
      </c>
      <c r="O468" s="495"/>
      <c r="P468" s="491">
        <f>ROUND((P382)*0.1576,2)</f>
        <v>0</v>
      </c>
      <c r="Q468" s="495"/>
      <c r="R468" s="491">
        <f>ROUND((R382)*0.1576,2)</f>
        <v>0</v>
      </c>
      <c r="S468" s="495"/>
      <c r="T468" s="491">
        <f>ROUND((T382)*0.1576,2)</f>
        <v>0</v>
      </c>
      <c r="U468" s="495"/>
      <c r="V468" s="491">
        <f>ROUND((V382)*0.1576,2)</f>
        <v>0</v>
      </c>
      <c r="W468" s="495"/>
      <c r="X468" s="491">
        <f>ROUND((X382)*0.1576,2)</f>
        <v>0</v>
      </c>
      <c r="Y468" s="495"/>
      <c r="Z468" s="491">
        <f>ROUND((Z382)*0.1576,2)</f>
        <v>0</v>
      </c>
      <c r="AA468" s="496"/>
      <c r="AB468" s="491">
        <f>ROUND((AB382)*0.1576,2)</f>
        <v>0</v>
      </c>
      <c r="AC468" s="495"/>
      <c r="AD468" s="491">
        <f>ROUND((AD382)*0.1576,2)</f>
        <v>10779.84</v>
      </c>
      <c r="AE468" s="495"/>
      <c r="AF468" s="491">
        <f>ROUND((AF382)*0.1576,2)</f>
        <v>10779.84</v>
      </c>
      <c r="AG468" s="495"/>
      <c r="AH468" s="491">
        <f>ROUND((AH382)*0.1576,2)</f>
        <v>10779.84</v>
      </c>
      <c r="AI468" s="497"/>
      <c r="AJ468" s="491">
        <f>ROUND((AJ382)*0.1576,2)</f>
        <v>10779.84</v>
      </c>
      <c r="AK468" s="495"/>
      <c r="AL468" s="491">
        <f>ROUND((AL382)*0.1576,2)</f>
        <v>10779.84</v>
      </c>
      <c r="AM468" s="495"/>
      <c r="AN468" s="491">
        <f>ROUND((AN382)*0.1576,2)</f>
        <v>10779.84</v>
      </c>
      <c r="AO468" s="495"/>
      <c r="AP468" s="491">
        <f>ROUND((AP382)*0.1576,2)</f>
        <v>10779.84</v>
      </c>
      <c r="AQ468" s="497"/>
      <c r="AR468" s="491">
        <f>ROUND((AR382)*0.1576,2)</f>
        <v>10779.84</v>
      </c>
      <c r="AS468" s="495"/>
      <c r="AT468" s="491">
        <f>ROUND((AT382)*0.1576,2)</f>
        <v>10779.84</v>
      </c>
      <c r="AU468" s="495"/>
      <c r="AV468" s="491">
        <f>ROUND((AV382)*0.1576,2)</f>
        <v>10779.84</v>
      </c>
      <c r="AW468" s="495"/>
      <c r="AX468" s="491">
        <f>ROUND((AX382)*0.1576,2)</f>
        <v>10779.84</v>
      </c>
      <c r="AY468" s="497"/>
      <c r="AZ468" s="491">
        <f>ROUND((AZ382)*0.1576,2)</f>
        <v>10779.84</v>
      </c>
      <c r="BA468" s="495"/>
      <c r="BB468" s="491">
        <f>ROUND((BB382)*0.1576,2)</f>
        <v>10779.84</v>
      </c>
      <c r="BC468" s="495"/>
      <c r="BD468" s="491">
        <f>ROUND((BD382)*0.1576,2)</f>
        <v>16169.76</v>
      </c>
      <c r="BE468" s="495"/>
      <c r="BF468" s="491">
        <f>ROUND((BF382)*0.1576,2)</f>
        <v>30103.71</v>
      </c>
      <c r="BG468" s="497"/>
      <c r="BH468" s="491">
        <f>ROUND((BH382)*0.1576,2)</f>
        <v>30103.71</v>
      </c>
      <c r="BI468" s="495"/>
      <c r="BJ468" s="491">
        <f>ROUND((BJ382)*0.1576,2)</f>
        <v>17746.82</v>
      </c>
      <c r="BK468" s="495"/>
      <c r="BL468" s="491">
        <f>ROUND((BL382)*0.1576,2)</f>
        <v>10779.84</v>
      </c>
      <c r="BM468" s="495"/>
      <c r="BN468" s="491">
        <f>ROUND((BN382)*0.1576,2)</f>
        <v>10779.84</v>
      </c>
      <c r="BO468" s="494"/>
      <c r="BP468" s="491">
        <f>ROUND((BP382)*0.1576,2)</f>
        <v>16169.76</v>
      </c>
      <c r="BQ468" s="495"/>
      <c r="BR468" s="491">
        <f>ROUND((BR382)*0.1576,2)</f>
        <v>16169.76</v>
      </c>
      <c r="BS468" s="495"/>
      <c r="BT468" s="491">
        <f>ROUND((BT382)*0.1576,2)</f>
        <v>16169.76</v>
      </c>
      <c r="BU468" s="495"/>
      <c r="BV468" s="491">
        <f>ROUND((BV382)*0.1576,2)</f>
        <v>0</v>
      </c>
      <c r="BW468" s="498"/>
      <c r="BX468" s="491">
        <f>ROUND((BX382)*0.1576,2)</f>
        <v>0</v>
      </c>
      <c r="BY468" s="498"/>
      <c r="BZ468" s="491">
        <f>ROUND((BZ382)*0.1576,2)</f>
        <v>0</v>
      </c>
      <c r="CB468" s="131">
        <f>ROUND((CB382)*0.1576,2)</f>
        <v>304330.88</v>
      </c>
    </row>
    <row r="469" spans="1:81" ht="13.95" customHeight="1">
      <c r="A469" s="644" t="s">
        <v>805</v>
      </c>
      <c r="B469" s="644"/>
      <c r="C469" s="644"/>
      <c r="D469" s="644"/>
      <c r="E469" s="644"/>
      <c r="F469" s="644"/>
      <c r="G469" s="644"/>
      <c r="H469" s="644"/>
      <c r="I469" s="491">
        <f>ROUND((I467-I382)*0.2493,2)</f>
        <v>18918527.449999999</v>
      </c>
      <c r="J469" s="494"/>
      <c r="K469" s="495"/>
      <c r="L469" s="491">
        <f>ROUND((L467-L382)*0.2493,2)</f>
        <v>117838.95</v>
      </c>
      <c r="M469" s="495"/>
      <c r="N469" s="491">
        <f>ROUND((N467-N382)*0.2493,2)</f>
        <v>193334.66</v>
      </c>
      <c r="O469" s="495"/>
      <c r="P469" s="491">
        <f>ROUND((P467-P382)*0.2493,2)</f>
        <v>202650.34</v>
      </c>
      <c r="Q469" s="495"/>
      <c r="R469" s="491">
        <f>ROUND((R467-R382)*0.2493,2)</f>
        <v>196445.94</v>
      </c>
      <c r="S469" s="495"/>
      <c r="T469" s="491">
        <f>ROUND((T467-T382)*0.2493,2)</f>
        <v>157435.16</v>
      </c>
      <c r="U469" s="495"/>
      <c r="V469" s="491">
        <f>ROUND((V467-V382)*0.2493,2)</f>
        <v>210707.48</v>
      </c>
      <c r="W469" s="495"/>
      <c r="X469" s="491">
        <f>ROUND((X467-X382)*0.2493,2)</f>
        <v>232834.41</v>
      </c>
      <c r="Y469" s="495"/>
      <c r="Z469" s="491">
        <f>ROUND((Z467-Z382)*0.2493,2)</f>
        <v>180168.21</v>
      </c>
      <c r="AA469" s="496"/>
      <c r="AB469" s="491">
        <f>ROUND((AB467-AB382)*0.2493,2)</f>
        <v>559672.16</v>
      </c>
      <c r="AC469" s="495"/>
      <c r="AD469" s="491">
        <f>ROUND((AD467-AD382)*0.2493,2)</f>
        <v>481008.97</v>
      </c>
      <c r="AE469" s="495"/>
      <c r="AF469" s="491">
        <f>ROUND((AF467-AF382)*0.2493,2)</f>
        <v>322496.84999999998</v>
      </c>
      <c r="AG469" s="495"/>
      <c r="AH469" s="491">
        <f>ROUND((AH467-AH382)*0.2493,2)</f>
        <v>335040.96000000002</v>
      </c>
      <c r="AI469" s="497"/>
      <c r="AJ469" s="491">
        <f>ROUND((AJ467-AJ382)*0.2493,2)</f>
        <v>375773.54</v>
      </c>
      <c r="AK469" s="495"/>
      <c r="AL469" s="491">
        <f>ROUND((AL467-AL382)*0.2493,2)</f>
        <v>367303.28</v>
      </c>
      <c r="AM469" s="495"/>
      <c r="AN469" s="491">
        <f>ROUND((AN467-AN382)*0.2493,2)</f>
        <v>429271.19</v>
      </c>
      <c r="AO469" s="495"/>
      <c r="AP469" s="491">
        <f>ROUND((AP467-AP382)*0.2493,2)</f>
        <v>496764.98</v>
      </c>
      <c r="AQ469" s="497"/>
      <c r="AR469" s="491">
        <f>ROUND((AR467-AR382)*0.2493,2)</f>
        <v>597886.48</v>
      </c>
      <c r="AS469" s="495"/>
      <c r="AT469" s="491">
        <f>ROUND((AT467-AT382)*0.2493,2)</f>
        <v>737571.8</v>
      </c>
      <c r="AU469" s="495"/>
      <c r="AV469" s="491">
        <f>ROUND((AV467-AV382)*0.2493,2)</f>
        <v>916920.91</v>
      </c>
      <c r="AW469" s="495"/>
      <c r="AX469" s="491">
        <f>ROUND((AX467-AX382)*0.2493,2)</f>
        <v>1326662.33</v>
      </c>
      <c r="AY469" s="497"/>
      <c r="AZ469" s="491">
        <f>ROUND((AZ467-AZ382)*0.2493,2)</f>
        <v>1387830.9</v>
      </c>
      <c r="BA469" s="495"/>
      <c r="BB469" s="491">
        <f>ROUND((BB467-BB382)*0.2493,2)</f>
        <v>1423706.77</v>
      </c>
      <c r="BC469" s="495"/>
      <c r="BD469" s="491">
        <f>ROUND((BD467-BD382)*0.2493,2)</f>
        <v>1446374.39</v>
      </c>
      <c r="BE469" s="495"/>
      <c r="BF469" s="491">
        <f>ROUND((BF467-BF382)*0.2493,2)</f>
        <v>1484535.51</v>
      </c>
      <c r="BG469" s="497"/>
      <c r="BH469" s="491">
        <f>ROUND((BH467-BH382)*0.2493,2)</f>
        <v>1429010.07</v>
      </c>
      <c r="BI469" s="495"/>
      <c r="BJ469" s="491">
        <f>ROUND((BJ467-BJ382)*0.2493,2)</f>
        <v>707319.92</v>
      </c>
      <c r="BK469" s="495"/>
      <c r="BL469" s="491">
        <f>ROUND((BL467-BL382)*0.2493,2)</f>
        <v>245599.41</v>
      </c>
      <c r="BM469" s="495"/>
      <c r="BN469" s="491">
        <f>ROUND((BN467-BN382)*0.2493,2)</f>
        <v>314842.64</v>
      </c>
      <c r="BO469" s="494"/>
      <c r="BP469" s="491">
        <f>ROUND((BP467-BP382)*0.2493,2)</f>
        <v>223594.41</v>
      </c>
      <c r="BQ469" s="495"/>
      <c r="BR469" s="491">
        <f>ROUND((BR467-BR382)*0.2493,2)</f>
        <v>800954.26</v>
      </c>
      <c r="BS469" s="495"/>
      <c r="BT469" s="491">
        <f>ROUND((BT467-BT382)*0.2493,2)</f>
        <v>947096.1</v>
      </c>
      <c r="BU469" s="495"/>
      <c r="BV469" s="491">
        <f>ROUND((BV467-BV382)*0.2493,2)</f>
        <v>17830.82</v>
      </c>
      <c r="BW469" s="498"/>
      <c r="BX469" s="491">
        <f>ROUND((BX467-BX382)*0.2493,2)</f>
        <v>21710.85</v>
      </c>
      <c r="BY469" s="498"/>
      <c r="BZ469" s="491">
        <f>ROUND((BZ467-BZ382)*0.2493,2)</f>
        <v>30332.91</v>
      </c>
      <c r="CB469" s="131">
        <f>ROUND((CB467-CB382)*0.2493,2)</f>
        <v>18918527.57</v>
      </c>
    </row>
    <row r="470" spans="1:81" s="192" customFormat="1" ht="14.4" customHeight="1">
      <c r="A470" s="643" t="s">
        <v>453</v>
      </c>
      <c r="B470" s="643"/>
      <c r="C470" s="643"/>
      <c r="D470" s="643"/>
      <c r="E470" s="643"/>
      <c r="F470" s="643"/>
      <c r="G470" s="643"/>
      <c r="H470" s="643"/>
      <c r="I470" s="490">
        <f>I469+I468+I467</f>
        <v>97040484.109999985</v>
      </c>
      <c r="J470" s="492"/>
      <c r="K470" s="499"/>
      <c r="L470" s="490">
        <f>L469+L468+L467</f>
        <v>590518.26</v>
      </c>
      <c r="M470" s="499"/>
      <c r="N470" s="490">
        <f>N469+N468+N467</f>
        <v>968844.73999999976</v>
      </c>
      <c r="O470" s="499"/>
      <c r="P470" s="490">
        <f>P469+P468+P467</f>
        <v>1015527.76</v>
      </c>
      <c r="Q470" s="499"/>
      <c r="R470" s="490">
        <f>R469+R468+R467</f>
        <v>984436.09000000008</v>
      </c>
      <c r="S470" s="499"/>
      <c r="T470" s="490">
        <f>T469+T468+T467</f>
        <v>788944.02</v>
      </c>
      <c r="U470" s="499"/>
      <c r="V470" s="490">
        <f>V469+V468+V467</f>
        <v>1055903.9500000002</v>
      </c>
      <c r="W470" s="499"/>
      <c r="X470" s="490">
        <f>X469+X468+X467</f>
        <v>1166787.1299999999</v>
      </c>
      <c r="Y470" s="499"/>
      <c r="Z470" s="490">
        <f>Z469+Z468+Z467</f>
        <v>902864.6100000001</v>
      </c>
      <c r="AA470" s="500"/>
      <c r="AB470" s="490">
        <f>AB469+AB468+AB467</f>
        <v>2804646.74</v>
      </c>
      <c r="AC470" s="499"/>
      <c r="AD470" s="490">
        <f>AD469+AD468+AD467</f>
        <v>2489627.1000000006</v>
      </c>
      <c r="AE470" s="499"/>
      <c r="AF470" s="490">
        <f>AF469+AF468+AF467</f>
        <v>1695286.2000000004</v>
      </c>
      <c r="AG470" s="499"/>
      <c r="AH470" s="490">
        <f>AH469+AH468+AH467</f>
        <v>1758147.6300000001</v>
      </c>
      <c r="AI470" s="492"/>
      <c r="AJ470" s="490">
        <f>AJ469+AJ468+AJ467</f>
        <v>1962268.04</v>
      </c>
      <c r="AK470" s="499"/>
      <c r="AL470" s="490">
        <f>AL469+AL468+AL467</f>
        <v>1919821.5900000003</v>
      </c>
      <c r="AM470" s="499"/>
      <c r="AN470" s="490">
        <f>AN469+AN468+AN467</f>
        <v>2230357.13</v>
      </c>
      <c r="AO470" s="499"/>
      <c r="AP470" s="490">
        <f>AP469+AP468+AP467</f>
        <v>2568584.14</v>
      </c>
      <c r="AQ470" s="492"/>
      <c r="AR470" s="490">
        <f>AR469+AR468+AR467</f>
        <v>3075327.379999999</v>
      </c>
      <c r="AS470" s="499"/>
      <c r="AT470" s="490">
        <f>AT469+AT468+AT467</f>
        <v>3775322.8499999996</v>
      </c>
      <c r="AU470" s="499"/>
      <c r="AV470" s="490">
        <f>AV469+AV468+AV467</f>
        <v>4674082.75</v>
      </c>
      <c r="AW470" s="499"/>
      <c r="AX470" s="490">
        <f>AX469+AX468+AX467</f>
        <v>6727391.8099999996</v>
      </c>
      <c r="AY470" s="492"/>
      <c r="AZ470" s="490">
        <f>AZ469+AZ468+AZ467</f>
        <v>7033921.6799999997</v>
      </c>
      <c r="BA470" s="499"/>
      <c r="BB470" s="490">
        <f>BB469+BB468+BB467</f>
        <v>7213703.96</v>
      </c>
      <c r="BC470" s="499"/>
      <c r="BD470" s="490">
        <f>BD469+BD468+BD467</f>
        <v>7366886.589999998</v>
      </c>
      <c r="BE470" s="499"/>
      <c r="BF470" s="490">
        <f>BF469+BF468+BF467</f>
        <v>7660468.1499999985</v>
      </c>
      <c r="BG470" s="492"/>
      <c r="BH470" s="490">
        <f>BH469+BH468+BH467</f>
        <v>7382217.2999999998</v>
      </c>
      <c r="BI470" s="499"/>
      <c r="BJ470" s="490">
        <f>BJ469+BJ468+BJ467</f>
        <v>3674897.3300000019</v>
      </c>
      <c r="BK470" s="499"/>
      <c r="BL470" s="490">
        <f>BL469+BL468+BL467</f>
        <v>1309935.3399999999</v>
      </c>
      <c r="BM470" s="499"/>
      <c r="BN470" s="490">
        <f>BN469+BN468+BN467</f>
        <v>1656929.19</v>
      </c>
      <c r="BO470" s="492"/>
      <c r="BP470" s="490">
        <f>BP469+BP468+BP467</f>
        <v>1239253.1000000001</v>
      </c>
      <c r="BQ470" s="499"/>
      <c r="BR470" s="490">
        <f>BR469+BR468+BR467</f>
        <v>4132536.919999999</v>
      </c>
      <c r="BS470" s="499"/>
      <c r="BT470" s="490">
        <f>BT469+BT468+BT467</f>
        <v>4864887.53</v>
      </c>
      <c r="BU470" s="499"/>
      <c r="BV470" s="490">
        <f>BV469+BV468+BV467</f>
        <v>89354.37</v>
      </c>
      <c r="BW470" s="501"/>
      <c r="BX470" s="490">
        <f>BX469+BX468+BX467</f>
        <v>108798.07999999999</v>
      </c>
      <c r="BY470" s="501"/>
      <c r="BZ470" s="490">
        <f>BZ469+BZ468+BZ467</f>
        <v>152005.22999999998</v>
      </c>
      <c r="CA470" s="191"/>
      <c r="CB470" s="193">
        <f>CB469+CB468+CB467</f>
        <v>97040484.700000033</v>
      </c>
    </row>
    <row r="471" spans="1:81" ht="13.2">
      <c r="A471" s="523"/>
      <c r="B471" s="523"/>
      <c r="C471" s="523"/>
      <c r="D471" s="523"/>
      <c r="E471" s="523" t="s">
        <v>810</v>
      </c>
      <c r="F471" s="523"/>
      <c r="G471" s="523"/>
      <c r="H471" s="523"/>
      <c r="I471" s="524"/>
      <c r="J471" s="525"/>
      <c r="K471" s="526">
        <f>K467</f>
        <v>6.0741934139229925E-3</v>
      </c>
      <c r="L471" s="527">
        <f>L470</f>
        <v>590518.26</v>
      </c>
      <c r="M471" s="528">
        <f>+M467+K471</f>
        <v>1.6039931538502406E-2</v>
      </c>
      <c r="N471" s="529">
        <f>+N470+L471</f>
        <v>1559362.9999999998</v>
      </c>
      <c r="O471" s="528">
        <f>+O467+M471</f>
        <v>2.6485860874590154E-2</v>
      </c>
      <c r="P471" s="529">
        <f>+P470+N471</f>
        <v>2574890.7599999998</v>
      </c>
      <c r="Q471" s="528">
        <f>+Q467+O471</f>
        <v>3.6611974876419831E-2</v>
      </c>
      <c r="R471" s="529">
        <f>+R470+P471</f>
        <v>3559326.8499999996</v>
      </c>
      <c r="S471" s="528">
        <f>+S467+Q471</f>
        <v>4.4727216811265715E-2</v>
      </c>
      <c r="T471" s="529">
        <f>+T470+R471</f>
        <v>4348270.8699999992</v>
      </c>
      <c r="U471" s="528">
        <f>+U467+S471</f>
        <v>5.558846400980496E-2</v>
      </c>
      <c r="V471" s="529">
        <f>+V470+T471</f>
        <v>5404174.8199999994</v>
      </c>
      <c r="W471" s="528">
        <f>+W467+U471</f>
        <v>6.759027864548145E-2</v>
      </c>
      <c r="X471" s="529">
        <f>+X470+V471</f>
        <v>6570961.9499999993</v>
      </c>
      <c r="Y471" s="528">
        <f>+Y467+W471</f>
        <v>7.6877331453326703E-2</v>
      </c>
      <c r="Z471" s="529">
        <f>+Z470+X471</f>
        <v>7473826.5599999996</v>
      </c>
      <c r="AA471" s="528">
        <f>+AA467+Y471</f>
        <v>0.10572650999736016</v>
      </c>
      <c r="AB471" s="529">
        <f>+AB470+Z471</f>
        <v>10278473.300000001</v>
      </c>
      <c r="AC471" s="528">
        <f>+AC467+AA471</f>
        <v>0.13139984903815968</v>
      </c>
      <c r="AD471" s="529">
        <f>+AD470+AB471</f>
        <v>12768100.400000002</v>
      </c>
      <c r="AE471" s="528">
        <f>+AE467+AC471</f>
        <v>0.14890243275679649</v>
      </c>
      <c r="AF471" s="529">
        <f>+AF470+AD471</f>
        <v>14463386.600000003</v>
      </c>
      <c r="AG471" s="528">
        <f>+AG467+AE471</f>
        <v>0.16705162217042396</v>
      </c>
      <c r="AH471" s="529">
        <f>+AH470+AF471</f>
        <v>16221534.230000004</v>
      </c>
      <c r="AI471" s="528">
        <f>+AI467+AG471</f>
        <v>0.18730043655156095</v>
      </c>
      <c r="AJ471" s="529">
        <f>+AJ470+AH471</f>
        <v>18183802.270000003</v>
      </c>
      <c r="AK471" s="528">
        <f>+AK467+AI471</f>
        <v>0.20711263789472045</v>
      </c>
      <c r="AL471" s="529">
        <f>+AL470+AJ471</f>
        <v>20103623.860000003</v>
      </c>
      <c r="AM471" s="528">
        <f>+AM467+AK471</f>
        <v>0.23011907226039252</v>
      </c>
      <c r="AN471" s="529">
        <f>+AN470+AL471</f>
        <v>22333980.990000002</v>
      </c>
      <c r="AO471" s="528">
        <f>+AO467+AM471</f>
        <v>0.25660457987311269</v>
      </c>
      <c r="AP471" s="529">
        <f>+AP470+AN471</f>
        <v>24902565.130000003</v>
      </c>
      <c r="AQ471" s="528">
        <f>+AQ467+AO471</f>
        <v>0.28830255363259943</v>
      </c>
      <c r="AR471" s="529">
        <f>+AR470+AP471</f>
        <v>27977892.510000002</v>
      </c>
      <c r="AS471" s="528">
        <f>+AS467+AQ471</f>
        <v>0.32720082609541679</v>
      </c>
      <c r="AT471" s="529">
        <f>+AT470+AR471</f>
        <v>31753215.359999999</v>
      </c>
      <c r="AU471" s="528">
        <f>+AU467+AS471</f>
        <v>0.37534392944055717</v>
      </c>
      <c r="AV471" s="529">
        <f>+AV470+AT471</f>
        <v>36427298.109999999</v>
      </c>
      <c r="AW471" s="528">
        <f>+AW467+AU471</f>
        <v>0.44460779589721378</v>
      </c>
      <c r="AX471" s="529">
        <f>+AX470+AV471</f>
        <v>43154689.920000002</v>
      </c>
      <c r="AY471" s="528">
        <f>+AY467+AW471</f>
        <v>0.51702469224318715</v>
      </c>
      <c r="AZ471" s="529">
        <f>+AZ470+AX471</f>
        <v>50188611.600000001</v>
      </c>
      <c r="BA471" s="528">
        <f>+BA467+AY471</f>
        <v>0.5912908664173846</v>
      </c>
      <c r="BB471" s="529">
        <f>+BB470+AZ471</f>
        <v>57402315.560000002</v>
      </c>
      <c r="BC471" s="528">
        <f>+BC467+BA471</f>
        <v>0.6671649679569549</v>
      </c>
      <c r="BD471" s="529">
        <f>+BD470+BB471</f>
        <v>64769202.149999999</v>
      </c>
      <c r="BE471" s="528">
        <f>+BE467+BC471</f>
        <v>0.74614230591089115</v>
      </c>
      <c r="BF471" s="529">
        <f>+BF470+BD471</f>
        <v>72429670.299999997</v>
      </c>
      <c r="BG471" s="528">
        <f>+BG467+BE471</f>
        <v>0.8222574978179964</v>
      </c>
      <c r="BH471" s="529">
        <f>+BH470+BF471</f>
        <v>79811887.599999994</v>
      </c>
      <c r="BI471" s="528">
        <f>+BI467+BG471</f>
        <v>0.86016447018360842</v>
      </c>
      <c r="BJ471" s="529">
        <f>+BJ470+BH471</f>
        <v>83486784.929999992</v>
      </c>
      <c r="BK471" s="528">
        <f>+BK467+BI471</f>
        <v>0.87370325499540069</v>
      </c>
      <c r="BL471" s="529">
        <f>+BL470+BJ471</f>
        <v>84796720.269999996</v>
      </c>
      <c r="BM471" s="528">
        <f>+BM467+BK471</f>
        <v>0.89081129056774988</v>
      </c>
      <c r="BN471" s="529">
        <f>+BN470+BL471</f>
        <v>86453649.459999993</v>
      </c>
      <c r="BO471" s="528">
        <f>+BO467+BM471</f>
        <v>0.90365528214397295</v>
      </c>
      <c r="BP471" s="529">
        <f>+BP470+BN471</f>
        <v>87692902.559999987</v>
      </c>
      <c r="BQ471" s="528">
        <f>+BQ467+BO471</f>
        <v>0.94626019159434704</v>
      </c>
      <c r="BR471" s="529">
        <f>+BR470+BP471</f>
        <v>91825439.479999989</v>
      </c>
      <c r="BS471" s="528">
        <f>+BS467+BQ471</f>
        <v>0.99639821149526719</v>
      </c>
      <c r="BT471" s="529">
        <f>+BT470+BR471</f>
        <v>96690327.00999999</v>
      </c>
      <c r="BU471" s="528">
        <f>+BU467+BS471</f>
        <v>0.99731732910240423</v>
      </c>
      <c r="BV471" s="529">
        <f>+BV470+BT471</f>
        <v>96779681.379999995</v>
      </c>
      <c r="BW471" s="528">
        <f>+BW467+BU471</f>
        <v>0.9984364486993732</v>
      </c>
      <c r="BX471" s="529">
        <f>+BX470+BV471</f>
        <v>96888479.459999993</v>
      </c>
      <c r="BY471" s="528">
        <f>+BY467+BW471</f>
        <v>1.0000000060397627</v>
      </c>
      <c r="BZ471" s="529">
        <f>+BZ470+BX471</f>
        <v>97040484.689999998</v>
      </c>
      <c r="CA471" s="530"/>
      <c r="CB471" s="530"/>
    </row>
    <row r="472" spans="1:81" customFormat="1">
      <c r="A472" s="532"/>
      <c r="B472" s="533"/>
      <c r="C472" s="533"/>
      <c r="D472" s="533"/>
      <c r="E472" s="533"/>
      <c r="F472" s="533"/>
      <c r="G472" s="533"/>
      <c r="H472" s="533"/>
      <c r="I472" s="533"/>
      <c r="J472" s="533"/>
      <c r="K472" s="533"/>
      <c r="L472" s="533"/>
      <c r="M472" s="533"/>
      <c r="N472" s="533"/>
      <c r="O472" s="533"/>
      <c r="P472" s="533"/>
      <c r="Q472" s="533"/>
      <c r="R472" s="533"/>
      <c r="S472" s="533"/>
      <c r="T472" s="533"/>
      <c r="U472" s="533"/>
      <c r="V472" s="533"/>
      <c r="W472" s="533"/>
      <c r="X472" s="533"/>
      <c r="Y472" s="533"/>
      <c r="Z472" s="533"/>
      <c r="AA472" s="533"/>
      <c r="AB472" s="533"/>
      <c r="AC472" s="533"/>
      <c r="AD472" s="533"/>
      <c r="AE472" s="533"/>
      <c r="AF472" s="533"/>
      <c r="AG472" s="533"/>
      <c r="AH472" s="533"/>
      <c r="AI472" s="533"/>
      <c r="AJ472" s="533"/>
      <c r="AK472" s="533"/>
      <c r="AL472" s="533"/>
      <c r="AM472" s="533"/>
      <c r="AN472" s="533"/>
      <c r="AO472" s="533"/>
      <c r="AP472" s="533"/>
      <c r="AQ472" s="533"/>
      <c r="AR472" s="533"/>
      <c r="AS472" s="533"/>
      <c r="AT472" s="533"/>
      <c r="AU472" s="533"/>
      <c r="AV472" s="533"/>
      <c r="AW472" s="533"/>
      <c r="AX472" s="533"/>
      <c r="AY472" s="533"/>
      <c r="AZ472" s="533"/>
      <c r="BA472" s="533"/>
      <c r="BB472" s="533"/>
      <c r="BC472" s="533"/>
      <c r="BD472" s="533"/>
      <c r="BE472" s="533"/>
      <c r="BF472" s="533"/>
      <c r="BG472" s="533"/>
      <c r="BH472" s="533"/>
      <c r="BI472" s="533"/>
      <c r="BJ472" s="533"/>
      <c r="BK472" s="533"/>
      <c r="BL472" s="533"/>
      <c r="BM472" s="533"/>
      <c r="BN472" s="533"/>
      <c r="BO472" s="533"/>
      <c r="BP472" s="533"/>
      <c r="BQ472" s="533"/>
      <c r="BR472" s="533"/>
      <c r="BS472" s="533"/>
      <c r="BT472" s="533"/>
      <c r="BU472" s="533"/>
      <c r="BV472" s="533"/>
      <c r="BW472" s="533"/>
      <c r="BX472" s="533"/>
      <c r="BY472" s="533"/>
      <c r="BZ472" s="533"/>
      <c r="CA472" s="533"/>
      <c r="CB472" s="534"/>
    </row>
    <row r="473" spans="1:81" customFormat="1">
      <c r="A473" s="237"/>
      <c r="B473" s="238"/>
      <c r="C473" s="238"/>
      <c r="D473" s="238"/>
      <c r="E473" s="238"/>
      <c r="F473" s="238"/>
      <c r="G473" s="238"/>
      <c r="H473" s="238"/>
      <c r="I473" s="238"/>
      <c r="J473" s="238"/>
      <c r="K473" s="238"/>
      <c r="L473" s="238"/>
      <c r="M473" s="238"/>
      <c r="N473" s="238"/>
      <c r="O473" s="238"/>
      <c r="P473" s="238"/>
      <c r="Q473" s="238"/>
      <c r="R473" s="238"/>
      <c r="S473" s="238"/>
      <c r="T473" s="238"/>
      <c r="U473" s="238"/>
      <c r="V473" s="238"/>
      <c r="W473" s="238"/>
      <c r="X473" s="238"/>
      <c r="Y473" s="238"/>
      <c r="Z473" s="238"/>
      <c r="AA473" s="238"/>
      <c r="AB473" s="238"/>
      <c r="AC473" s="238"/>
      <c r="AD473" s="238"/>
      <c r="AE473" s="238"/>
      <c r="AF473" s="238"/>
      <c r="AG473" s="238"/>
      <c r="AH473" s="238"/>
      <c r="AI473" s="238"/>
      <c r="AJ473" s="238"/>
      <c r="AK473" s="238"/>
      <c r="AL473" s="238"/>
      <c r="AM473" s="238"/>
      <c r="AN473" s="238"/>
      <c r="AO473" s="238"/>
      <c r="AP473" s="238"/>
      <c r="AQ473" s="238"/>
      <c r="AR473" s="238"/>
      <c r="AS473" s="238"/>
      <c r="AT473" s="238"/>
      <c r="AU473" s="238"/>
      <c r="AV473" s="238"/>
      <c r="AW473" s="238"/>
      <c r="AX473" s="238"/>
      <c r="AY473" s="238"/>
      <c r="AZ473" s="238"/>
      <c r="BA473" s="238"/>
      <c r="BB473" s="238"/>
      <c r="BC473" s="238"/>
      <c r="BD473" s="238"/>
      <c r="BE473" s="238"/>
      <c r="BF473" s="238"/>
      <c r="BG473" s="238"/>
      <c r="BH473" s="238"/>
      <c r="BI473" s="238"/>
      <c r="BJ473" s="238"/>
      <c r="BK473" s="238"/>
      <c r="BL473" s="238"/>
      <c r="BM473" s="238"/>
      <c r="BN473" s="238"/>
      <c r="BO473" s="238"/>
      <c r="BP473" s="238"/>
      <c r="BQ473" s="238"/>
      <c r="BR473" s="238"/>
      <c r="BS473" s="238"/>
      <c r="BT473" s="238"/>
      <c r="BU473" s="238"/>
      <c r="BV473" s="238"/>
      <c r="BW473" s="238"/>
      <c r="BX473" s="238"/>
      <c r="BY473" s="238"/>
      <c r="BZ473" s="238"/>
      <c r="CA473" s="238"/>
      <c r="CB473" s="239"/>
    </row>
    <row r="474" spans="1:81" customFormat="1" ht="73.95" customHeight="1">
      <c r="A474" s="240"/>
      <c r="B474" s="241"/>
      <c r="C474" s="241"/>
      <c r="D474" s="241"/>
      <c r="E474" s="241"/>
      <c r="F474" s="241"/>
      <c r="G474" s="241"/>
      <c r="H474" s="241"/>
      <c r="I474" s="241"/>
      <c r="J474" s="241"/>
      <c r="K474" s="241"/>
      <c r="L474" s="241"/>
      <c r="M474" s="241"/>
      <c r="N474" s="241"/>
      <c r="O474" s="241"/>
      <c r="P474" s="241"/>
      <c r="Q474" s="241"/>
      <c r="R474" s="241"/>
      <c r="S474" s="241"/>
      <c r="T474" s="241"/>
      <c r="U474" s="241"/>
      <c r="V474" s="241"/>
      <c r="W474" s="241"/>
      <c r="X474" s="241"/>
      <c r="Y474" s="241"/>
      <c r="Z474" s="241"/>
      <c r="AA474" s="241"/>
      <c r="AB474" s="241"/>
      <c r="AC474" s="241"/>
      <c r="AD474" s="241"/>
      <c r="AE474" s="241"/>
      <c r="AF474" s="241"/>
      <c r="AG474" s="241"/>
      <c r="AH474" s="241"/>
      <c r="AI474" s="241"/>
      <c r="AJ474" s="241"/>
      <c r="AK474" s="241"/>
      <c r="AL474" s="241"/>
      <c r="AM474" s="241"/>
      <c r="AN474" s="241"/>
      <c r="AO474" s="241"/>
      <c r="AP474" s="241"/>
      <c r="AQ474" s="241"/>
      <c r="AR474" s="241"/>
      <c r="AS474" s="241"/>
      <c r="AT474" s="241"/>
      <c r="AU474" s="241"/>
      <c r="AV474" s="241"/>
      <c r="AW474" s="241"/>
      <c r="AX474" s="241"/>
      <c r="AY474" s="241"/>
      <c r="AZ474" s="241"/>
      <c r="BA474" s="241"/>
      <c r="BB474" s="241"/>
      <c r="BC474" s="241"/>
      <c r="BD474" s="241"/>
      <c r="BE474" s="241"/>
      <c r="BF474" s="241"/>
      <c r="BG474" s="241"/>
      <c r="BH474" s="241"/>
      <c r="BI474" s="241"/>
      <c r="BJ474" s="241"/>
      <c r="BK474" s="241"/>
      <c r="BL474" s="241"/>
      <c r="BM474" s="241"/>
      <c r="BN474" s="241"/>
      <c r="BO474" s="241"/>
      <c r="BP474" s="241"/>
      <c r="BQ474" s="241"/>
      <c r="BR474" s="241"/>
      <c r="BS474" s="241"/>
      <c r="BT474" s="241"/>
      <c r="BU474" s="241"/>
      <c r="BV474" s="241"/>
      <c r="BW474" s="241"/>
      <c r="BX474" s="241"/>
      <c r="BY474" s="241"/>
      <c r="BZ474" s="241"/>
      <c r="CA474" s="241"/>
      <c r="CB474" s="242"/>
    </row>
    <row r="475" spans="1:81" customFormat="1" ht="6" customHeight="1">
      <c r="CA475" s="531"/>
      <c r="CB475" s="531"/>
    </row>
    <row r="476" spans="1:81" customFormat="1">
      <c r="CA476" s="507"/>
      <c r="CB476" s="507"/>
    </row>
    <row r="477" spans="1:81" customFormat="1">
      <c r="CA477" s="507"/>
      <c r="CB477" s="507"/>
    </row>
    <row r="478" spans="1:81" customFormat="1" ht="12" customHeight="1">
      <c r="CA478" s="507"/>
      <c r="CB478" s="507"/>
    </row>
    <row r="479" spans="1:81">
      <c r="A479" s="127"/>
      <c r="B479" s="129"/>
      <c r="C479" s="146"/>
      <c r="D479" s="642" t="s">
        <v>861</v>
      </c>
      <c r="E479" s="642"/>
      <c r="F479" s="642"/>
      <c r="G479" s="642"/>
      <c r="H479" s="642"/>
      <c r="I479" s="151"/>
      <c r="J479" s="154"/>
    </row>
    <row r="480" spans="1:81" ht="12" customHeight="1">
      <c r="A480" s="127"/>
      <c r="B480" s="129"/>
      <c r="C480" s="146"/>
      <c r="D480" s="633" t="s">
        <v>859</v>
      </c>
      <c r="E480" s="633"/>
      <c r="F480" s="633"/>
      <c r="G480" s="633"/>
      <c r="H480" s="633"/>
      <c r="I480" s="151"/>
      <c r="J480" s="154"/>
    </row>
    <row r="481" spans="1:10" ht="12.6" customHeight="1">
      <c r="A481" s="127"/>
      <c r="B481" s="129"/>
      <c r="C481" s="146"/>
      <c r="D481" s="633" t="s">
        <v>860</v>
      </c>
      <c r="E481" s="633"/>
      <c r="F481" s="633"/>
      <c r="G481" s="633"/>
      <c r="H481" s="633"/>
      <c r="I481" s="151"/>
      <c r="J481" s="154"/>
    </row>
    <row r="482" spans="1:10" ht="12" customHeight="1">
      <c r="A482" s="160"/>
      <c r="B482" s="161"/>
      <c r="C482" s="162"/>
      <c r="D482" s="163"/>
      <c r="E482" s="163"/>
      <c r="F482" s="163"/>
      <c r="G482" s="164"/>
      <c r="H482" s="165"/>
      <c r="I482" s="128"/>
      <c r="J482" s="155"/>
    </row>
    <row r="483" spans="1:10">
      <c r="A483" s="168"/>
      <c r="B483" s="129"/>
      <c r="C483" s="146"/>
      <c r="D483" s="642"/>
      <c r="E483" s="642"/>
      <c r="F483" s="642"/>
      <c r="G483" s="642"/>
      <c r="H483" s="642"/>
      <c r="I483" s="151"/>
      <c r="J483" s="169"/>
    </row>
    <row r="484" spans="1:10" ht="9" customHeight="1">
      <c r="A484" s="168"/>
      <c r="B484" s="129"/>
      <c r="C484" s="146"/>
      <c r="D484" s="633"/>
      <c r="E484" s="633"/>
      <c r="F484" s="633"/>
      <c r="G484" s="633"/>
      <c r="H484" s="633"/>
      <c r="I484" s="151"/>
      <c r="J484" s="169"/>
    </row>
    <row r="485" spans="1:10" ht="10.199999999999999" customHeight="1">
      <c r="A485" s="133"/>
      <c r="B485" s="132"/>
      <c r="C485" s="145"/>
      <c r="D485" s="633"/>
      <c r="E485" s="633"/>
      <c r="F485" s="633"/>
      <c r="G485" s="633"/>
      <c r="H485" s="633"/>
      <c r="I485" s="151"/>
      <c r="J485" s="169"/>
    </row>
    <row r="486" spans="1:10" ht="7.2" customHeight="1">
      <c r="A486" s="133"/>
      <c r="B486" s="132"/>
      <c r="C486" s="145"/>
      <c r="D486" s="133"/>
      <c r="E486" s="150"/>
      <c r="F486" s="133"/>
      <c r="G486" s="151"/>
      <c r="H486" s="151"/>
      <c r="I486" s="151"/>
      <c r="J486" s="169"/>
    </row>
    <row r="487" spans="1:10">
      <c r="A487" s="133"/>
      <c r="B487" s="132"/>
      <c r="C487" s="145"/>
      <c r="D487" s="133"/>
      <c r="E487" s="150"/>
      <c r="F487" s="133"/>
      <c r="G487" s="151"/>
      <c r="H487" s="151"/>
      <c r="I487" s="151"/>
      <c r="J487" s="169"/>
    </row>
    <row r="488" spans="1:10">
      <c r="F488" s="166" t="s">
        <v>1247</v>
      </c>
      <c r="G488" s="167"/>
      <c r="H488" s="167"/>
      <c r="I488" s="167" t="e">
        <f>#REF!</f>
        <v>#REF!</v>
      </c>
    </row>
    <row r="489" spans="1:10">
      <c r="F489" s="158" t="s">
        <v>1248</v>
      </c>
      <c r="G489" s="159"/>
      <c r="H489" s="159"/>
      <c r="I489" s="159" t="e">
        <f>+I470/I488</f>
        <v>#REF!</v>
      </c>
    </row>
    <row r="490" spans="1:10">
      <c r="F490" s="158" t="s">
        <v>1249</v>
      </c>
      <c r="G490" s="157"/>
      <c r="H490" s="157"/>
      <c r="I490" s="159" t="e">
        <f>+I467/I488</f>
        <v>#REF!</v>
      </c>
    </row>
    <row r="494" spans="1:10">
      <c r="H494" s="124">
        <f>+'[13]Planilha Orç'!$I$466</f>
        <v>74555961.980000004</v>
      </c>
      <c r="I494" s="124">
        <f>'[13]Planilha Orç'!$I$463</f>
        <v>59757171.420000009</v>
      </c>
    </row>
    <row r="495" spans="1:10">
      <c r="H495" s="124">
        <f>+'[14]Planilha Orç'!$I$467</f>
        <v>22569134.109999999</v>
      </c>
      <c r="I495" s="124">
        <f>'[14]Planilha Orç'!$I$464</f>
        <v>18128181.869999997</v>
      </c>
    </row>
    <row r="496" spans="1:10">
      <c r="H496" s="124">
        <f>+H495+H494</f>
        <v>97125096.090000004</v>
      </c>
      <c r="I496" s="124">
        <f>+I495+I494</f>
        <v>77885353.290000007</v>
      </c>
    </row>
    <row r="497" spans="8:9">
      <c r="H497" s="124">
        <f>+I470-H496</f>
        <v>-84611.980000019073</v>
      </c>
      <c r="I497" s="124">
        <f>+I467-I496</f>
        <v>-67727.510000020266</v>
      </c>
    </row>
  </sheetData>
  <mergeCells count="108">
    <mergeCell ref="U8:V8"/>
    <mergeCell ref="W8:X8"/>
    <mergeCell ref="Y8:Z8"/>
    <mergeCell ref="AA8:AB8"/>
    <mergeCell ref="AC8:AD8"/>
    <mergeCell ref="AO8:AP8"/>
    <mergeCell ref="AQ8:AR8"/>
    <mergeCell ref="AS8:AT8"/>
    <mergeCell ref="AU8:AV8"/>
    <mergeCell ref="AE8:AF8"/>
    <mergeCell ref="AG8:AH8"/>
    <mergeCell ref="AI8:AJ8"/>
    <mergeCell ref="AK8:AL8"/>
    <mergeCell ref="AM8:AN8"/>
    <mergeCell ref="O8:P8"/>
    <mergeCell ref="Q8:R8"/>
    <mergeCell ref="S8:T8"/>
    <mergeCell ref="B61:E61"/>
    <mergeCell ref="B70:E70"/>
    <mergeCell ref="B451:E451"/>
    <mergeCell ref="B76:E76"/>
    <mergeCell ref="B80:E80"/>
    <mergeCell ref="B11:E11"/>
    <mergeCell ref="B23:E23"/>
    <mergeCell ref="B30:E30"/>
    <mergeCell ref="B38:E38"/>
    <mergeCell ref="B54:E54"/>
    <mergeCell ref="B101:E101"/>
    <mergeCell ref="B102:E102"/>
    <mergeCell ref="B169:E169"/>
    <mergeCell ref="B170:E170"/>
    <mergeCell ref="B177:E177"/>
    <mergeCell ref="B215:E215"/>
    <mergeCell ref="B111:E111"/>
    <mergeCell ref="B120:E120"/>
    <mergeCell ref="B131:E131"/>
    <mergeCell ref="B132:E132"/>
    <mergeCell ref="B137:E137"/>
    <mergeCell ref="AW8:AX8"/>
    <mergeCell ref="AY8:AZ8"/>
    <mergeCell ref="BA8:BB8"/>
    <mergeCell ref="BC8:BD8"/>
    <mergeCell ref="BE8:BF8"/>
    <mergeCell ref="D485:H485"/>
    <mergeCell ref="A4:I4"/>
    <mergeCell ref="H5:I5"/>
    <mergeCell ref="A8:I8"/>
    <mergeCell ref="B9:D9"/>
    <mergeCell ref="D484:H484"/>
    <mergeCell ref="D483:H483"/>
    <mergeCell ref="D481:H481"/>
    <mergeCell ref="D480:H480"/>
    <mergeCell ref="A470:H470"/>
    <mergeCell ref="A469:H469"/>
    <mergeCell ref="A468:H468"/>
    <mergeCell ref="A467:H467"/>
    <mergeCell ref="D479:H479"/>
    <mergeCell ref="K8:L8"/>
    <mergeCell ref="M8:N8"/>
    <mergeCell ref="B86:E86"/>
    <mergeCell ref="B87:E87"/>
    <mergeCell ref="B95:E95"/>
    <mergeCell ref="BQ8:BR8"/>
    <mergeCell ref="BS8:BT8"/>
    <mergeCell ref="BU8:BV8"/>
    <mergeCell ref="BW8:BX8"/>
    <mergeCell ref="BY8:BZ8"/>
    <mergeCell ref="BG8:BH8"/>
    <mergeCell ref="BI8:BJ8"/>
    <mergeCell ref="BK8:BL8"/>
    <mergeCell ref="BM8:BN8"/>
    <mergeCell ref="BO8:BP8"/>
    <mergeCell ref="B221:E221"/>
    <mergeCell ref="B143:E143"/>
    <mergeCell ref="B150:E150"/>
    <mergeCell ref="B156:E156"/>
    <mergeCell ref="B159:E159"/>
    <mergeCell ref="B165:E165"/>
    <mergeCell ref="B246:E246"/>
    <mergeCell ref="B253:E253"/>
    <mergeCell ref="B262:E262"/>
    <mergeCell ref="B283:E283"/>
    <mergeCell ref="B284:E284"/>
    <mergeCell ref="B225:E225"/>
    <mergeCell ref="B226:E226"/>
    <mergeCell ref="B232:E232"/>
    <mergeCell ref="B238:E238"/>
    <mergeCell ref="B239:E239"/>
    <mergeCell ref="B328:E328"/>
    <mergeCell ref="B331:E331"/>
    <mergeCell ref="B334:E334"/>
    <mergeCell ref="B337:E337"/>
    <mergeCell ref="B373:E373"/>
    <mergeCell ref="B299:E299"/>
    <mergeCell ref="B304:E304"/>
    <mergeCell ref="B310:E310"/>
    <mergeCell ref="B311:I311"/>
    <mergeCell ref="B325:E325"/>
    <mergeCell ref="B395:E395"/>
    <mergeCell ref="B403:E403"/>
    <mergeCell ref="B425:E425"/>
    <mergeCell ref="B438:E438"/>
    <mergeCell ref="B374:E374"/>
    <mergeCell ref="B377:E377"/>
    <mergeCell ref="B383:E383"/>
    <mergeCell ref="B386:E386"/>
    <mergeCell ref="B387:E387"/>
    <mergeCell ref="B404:I404"/>
  </mergeCells>
  <pageMargins left="0.59055118110236227" right="0.59055118110236227" top="0.86614173228346458" bottom="0.59055118110236227" header="0.31496062992125984" footer="0.31496062992125984"/>
  <pageSetup paperSize="9" scale="69" fitToHeight="0" orientation="landscape" r:id="rId1"/>
  <headerFooter>
    <oddFooter>&amp;C                              &amp;R&amp;10&amp;F - Página &amp;P</oddFooter>
  </headerFooter>
  <colBreaks count="5" manualBreakCount="5">
    <brk id="22" max="469" man="1"/>
    <brk id="34" max="469" man="1"/>
    <brk id="46" max="469" man="1"/>
    <brk id="58" max="469" man="1"/>
    <brk id="70" max="469" man="1"/>
  </colBreaks>
  <cellWatches>
    <cellWatch r="I470"/>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ESQUADRIA</vt:lpstr>
      <vt:lpstr>CRON ETAPAS</vt:lpstr>
      <vt:lpstr>CRON ANAL</vt:lpstr>
      <vt:lpstr>'CRON ANAL'!Area_de_impressao</vt:lpstr>
      <vt:lpstr>'CRON ETAPAS'!Area_de_impressao</vt:lpstr>
      <vt:lpstr>ESQUADRIA!Area_de_impressao</vt:lpstr>
      <vt:lpstr>'CRON ANAL'!Titulos_de_impressao</vt:lpstr>
      <vt:lpstr>'CRON ETAPAS'!Titulos_de_impressao</vt:lpstr>
      <vt:lpstr>ESQUADRIA!Titulos_de_impressao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Edivan D'Brito</dc:creator>
  <cp:lastModifiedBy>Assessoria1</cp:lastModifiedBy>
  <cp:lastPrinted>2017-01-25T15:08:53Z</cp:lastPrinted>
  <dcterms:created xsi:type="dcterms:W3CDTF">2016-01-11T14:59:08Z</dcterms:created>
  <dcterms:modified xsi:type="dcterms:W3CDTF">2017-01-25T18:49:09Z</dcterms:modified>
</cp:coreProperties>
</file>