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32" activeTab="1"/>
  </bookViews>
  <sheets>
    <sheet name="CAPA" sheetId="1" r:id="rId1"/>
    <sheet name="Planilha de Preço_CONSULTORIA" sheetId="2" r:id="rId2"/>
    <sheet name="Serviços gráficos" sheetId="3" r:id="rId3"/>
    <sheet name="CRONOGRAMA" sheetId="4" r:id="rId4"/>
    <sheet name="DESPESAS FISCAIS" sheetId="5" r:id="rId5"/>
    <sheet name="ENCARGOS SOCIAI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3">'CRONOGRAMA'!$A$1:$C$8</definedName>
    <definedName name="_xlnm.Print_Area" localSheetId="1">'Planilha de Preço_CONSULTORIA'!$A$1:$K$51</definedName>
    <definedName name="_xlnm.Print_Area" localSheetId="2">'Serviços gráficos'!$A$1:$L$18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<sst xmlns="http://schemas.openxmlformats.org/spreadsheetml/2006/main" count="202" uniqueCount="168">
  <si>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</si>
  <si>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</si>
  <si>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</si>
  <si>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</si>
  <si>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</si>
  <si>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</si>
  <si>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A.1 - PESSOAL DE NÍVEL SUPERIOR</t>
  </si>
  <si>
    <t>Subtotal A</t>
  </si>
  <si>
    <t>Subtotal B</t>
  </si>
  <si>
    <t>D)  DESPESAS GERAIS</t>
  </si>
  <si>
    <t>Subtotal II.1</t>
  </si>
  <si>
    <t>Subtotal II.2</t>
  </si>
  <si>
    <t>P0</t>
  </si>
  <si>
    <t xml:space="preserve">MESES </t>
  </si>
  <si>
    <t xml:space="preserve">PREÇO UNITÁRIO (R$)/Mês         </t>
  </si>
  <si>
    <t>TOTAL  I (A+B+C+D)</t>
  </si>
  <si>
    <t>TOTAL  II - CUSTOS INDIRETOS</t>
  </si>
  <si>
    <t>CRONOGRAMA FÍSICO-FINANCEIRO</t>
  </si>
  <si>
    <t>A.2 - PESSOAL NÍVEL TÉCNICO</t>
  </si>
  <si>
    <t>Coordenador Geral</t>
  </si>
  <si>
    <t>A.3 - PESSOAL NÍVEL AUXILIAR</t>
  </si>
  <si>
    <t>OBJETO:</t>
  </si>
  <si>
    <t>Engenheiro (projeto Inst.Combate a incêndio)</t>
  </si>
  <si>
    <t>Engenheiro (projeto de Climatização)</t>
  </si>
  <si>
    <t>Engenheiro (orçamento e plano de execução)</t>
  </si>
  <si>
    <t>Desenhista Cadista</t>
  </si>
  <si>
    <t>Percentual Acumulado / Total (%)</t>
  </si>
  <si>
    <t>Valor Acumulado / Total (R$)</t>
  </si>
  <si>
    <t>PRODUTO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</si>
  <si>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</si>
  <si>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</si>
  <si>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</si>
  <si>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</si>
  <si>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</si>
  <si>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</si>
  <si>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</si>
  <si>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</si>
  <si>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</si>
  <si>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</si>
  <si>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</si>
  <si>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</si>
  <si>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</si>
  <si>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</si>
  <si>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</si>
  <si>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</si>
  <si>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</si>
  <si>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</si>
  <si>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</si>
  <si>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</si>
  <si>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</si>
  <si>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</si>
  <si>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</si>
  <si>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</si>
  <si>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</si>
  <si>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Engenheiro Eletricista (projeto de instalações elétricas)</t>
  </si>
  <si>
    <t>Engenheiro (projeto  drenagem de águas pluviais)</t>
  </si>
  <si>
    <t>Engenheiro (projeto  Inst. Hidro-sanitarias)</t>
  </si>
  <si>
    <t>Engenheiro (projeto de instalações de comunicações)</t>
  </si>
  <si>
    <t>Engenheiro (projeto de instalações mecânicas)</t>
  </si>
  <si>
    <t>Engenheiro (projeto de instalações fluídos-mecânicas)</t>
  </si>
  <si>
    <t>Arquiteto (projeto executivo de arquitetura)</t>
  </si>
  <si>
    <t>ELABORAÇÃO DE PROJETOS COMPLEMENTARES DE ENGENHARIA E DETALHAMENTO DE PROJETO DE ARQUITETURA</t>
  </si>
  <si>
    <t>PLANILHA DE PREÇOS UNITÁRIOS</t>
  </si>
  <si>
    <t>CUSTO TOTAL(TOTAL I + TOTAL II)</t>
  </si>
  <si>
    <t>Memoriais Técnicos</t>
  </si>
  <si>
    <t>Entrega dos Projetos, Projetos Executivos e Memoriais Técnicos</t>
  </si>
  <si>
    <t>30 dias</t>
  </si>
  <si>
    <t>Após Aprovação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</si>
  <si>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</si>
  <si>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</si>
  <si>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</si>
  <si>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</si>
  <si>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</si>
  <si>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</si>
  <si>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</si>
  <si>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II.2 - DESPESAS FISCAIS:  (13,96% de I + II.1)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</si>
  <si>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</si>
  <si>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</si>
  <si>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</si>
  <si>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</si>
  <si>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</si>
  <si>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</si>
  <si>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</si>
  <si>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</si>
  <si>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</si>
  <si>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</si>
  <si>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</si>
  <si>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</si>
  <si>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</si>
  <si>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</si>
  <si>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</si>
  <si>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</si>
  <si>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</si>
  <si>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</si>
  <si>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</si>
  <si>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</si>
  <si>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</si>
  <si>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</si>
  <si>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</si>
  <si>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</si>
  <si>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</si>
  <si>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</si>
  <si>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</si>
  <si>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</si>
  <si>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</si>
  <si>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</si>
  <si>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</si>
  <si>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</si>
  <si>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</si>
  <si>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</si>
  <si>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</si>
  <si>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</si>
  <si>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</si>
  <si>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</si>
  <si>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</si>
  <si>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</si>
  <si>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</si>
  <si>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</si>
  <si>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</si>
  <si>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</si>
  <si>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</si>
  <si>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</si>
  <si>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</si>
  <si>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</si>
  <si>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</si>
  <si>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</si>
  <si>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</si>
  <si>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</si>
  <si>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</si>
  <si>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</si>
  <si>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</si>
  <si>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</si>
  <si>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</si>
  <si>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</si>
  <si>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</si>
  <si>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</si>
  <si>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</si>
  <si>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</si>
  <si>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</si>
  <si>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</si>
  <si>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</si>
  <si>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</si>
  <si>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</si>
  <si>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</si>
  <si>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</si>
  <si>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</si>
  <si>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B)  ENCARGOS SOCIAIS  84,04 % de A</t>
  </si>
  <si>
    <t>P1</t>
  </si>
  <si>
    <t>T2</t>
  </si>
  <si>
    <t>A0</t>
  </si>
  <si>
    <t xml:space="preserve"> Projeto Básico</t>
  </si>
  <si>
    <t>p1</t>
  </si>
  <si>
    <t>p2</t>
  </si>
  <si>
    <t xml:space="preserve">PREÇO 
TOTAL (R$) </t>
  </si>
  <si>
    <t>Nº DE 
HOMENS
 X 
MÊS</t>
  </si>
  <si>
    <t>Participação Mensal
 Média(%)</t>
  </si>
  <si>
    <t>SINAPI</t>
  </si>
  <si>
    <t>I-2358</t>
  </si>
  <si>
    <t>Engenheiro Civil</t>
  </si>
  <si>
    <t>Engenheiro Químico</t>
  </si>
  <si>
    <t>EMBUTIDO NO CUSTO DA MÃO DE OBRA</t>
  </si>
  <si>
    <t>II.1 - REMUNERAÇÃO DA EMPRESA: (0,00 % do Item I)</t>
  </si>
  <si>
    <t>ELABORAÇÃO DE PCMAT E PCMSO</t>
  </si>
  <si>
    <t>Engenheiro Segurança do Trabalho</t>
  </si>
  <si>
    <t>Médico Medicina do Trabalho</t>
  </si>
  <si>
    <t>ORSE</t>
  </si>
  <si>
    <t>DATA BASE: JUNHO/2016- TABELA SINAPI COM DESONERAÇÃO</t>
  </si>
  <si>
    <t xml:space="preserve"> (DATA-BASE: JUNHO/2016)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</si>
</sst>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</numFmts>
  <fonts count="67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16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40" fontId="7" fillId="33" borderId="0" xfId="56" applyNumberFormat="1" applyFont="1" applyFill="1" applyAlignment="1">
      <alignment vertical="center"/>
      <protection/>
    </xf>
    <xf numFmtId="0" fontId="8" fillId="33" borderId="0" xfId="0" applyFont="1" applyFill="1" applyAlignment="1">
      <alignment horizontal="justify"/>
    </xf>
    <xf numFmtId="40" fontId="7" fillId="33" borderId="0" xfId="62" applyFont="1" applyFill="1" applyAlignment="1">
      <alignment horizontal="right"/>
    </xf>
    <xf numFmtId="167" fontId="7" fillId="33" borderId="0" xfId="56" applyNumberFormat="1" applyFont="1" applyFill="1">
      <alignment/>
      <protection/>
    </xf>
    <xf numFmtId="10" fontId="7" fillId="33" borderId="0" xfId="59" applyNumberFormat="1" applyFont="1" applyFill="1" applyAlignment="1">
      <alignment/>
    </xf>
    <xf numFmtId="10" fontId="17" fillId="34" borderId="0" xfId="56" applyNumberFormat="1" applyFont="1" applyFill="1">
      <alignment/>
      <protection/>
    </xf>
    <xf numFmtId="0" fontId="15" fillId="33" borderId="0" xfId="56" applyFont="1" applyFill="1" applyBorder="1" applyAlignment="1">
      <alignment horizontal="left" vertical="center"/>
      <protection/>
    </xf>
    <xf numFmtId="0" fontId="8" fillId="33" borderId="0" xfId="0" applyFont="1" applyFill="1" applyAlignment="1">
      <alignment wrapText="1"/>
    </xf>
    <xf numFmtId="166" fontId="23" fillId="35" borderId="10" xfId="53" applyFont="1" applyFill="1" applyBorder="1" applyAlignment="1">
      <alignment horizontal="center"/>
    </xf>
    <xf numFmtId="0" fontId="23" fillId="35" borderId="11" xfId="0" applyFont="1" applyFill="1" applyBorder="1" applyAlignment="1">
      <alignment horizontal="left"/>
    </xf>
    <xf numFmtId="0" fontId="23" fillId="35" borderId="12" xfId="0" applyFont="1" applyFill="1" applyBorder="1" applyAlignment="1">
      <alignment horizontal="left"/>
    </xf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1" fillId="33" borderId="0" xfId="0" applyFont="1" applyFill="1" applyAlignment="1">
      <alignment wrapText="1"/>
    </xf>
    <xf numFmtId="40" fontId="23" fillId="33" borderId="13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 horizontal="distributed" vertical="distributed" wrapText="1"/>
    </xf>
    <xf numFmtId="0" fontId="23" fillId="33" borderId="15" xfId="0" applyFont="1" applyFill="1" applyBorder="1" applyAlignment="1">
      <alignment horizontal="distributed" vertical="distributed" wrapText="1"/>
    </xf>
    <xf numFmtId="0" fontId="0" fillId="33" borderId="0" xfId="0" applyFill="1" applyBorder="1" applyAlignment="1">
      <alignment/>
    </xf>
    <xf numFmtId="166" fontId="15" fillId="33" borderId="16" xfId="0" applyNumberFormat="1" applyFont="1" applyFill="1" applyBorder="1" applyAlignment="1">
      <alignment/>
    </xf>
    <xf numFmtId="166" fontId="0" fillId="33" borderId="16" xfId="53" applyFont="1" applyFill="1" applyBorder="1" applyAlignment="1">
      <alignment horizontal="left"/>
    </xf>
    <xf numFmtId="10" fontId="23" fillId="33" borderId="17" xfId="0" applyNumberFormat="1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vertical="distributed" wrapText="1"/>
    </xf>
    <xf numFmtId="0" fontId="15" fillId="33" borderId="0" xfId="0" applyFont="1" applyFill="1" applyAlignment="1">
      <alignment/>
    </xf>
    <xf numFmtId="10" fontId="23" fillId="35" borderId="13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10" fontId="30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10" fontId="23" fillId="0" borderId="16" xfId="0" applyNumberFormat="1" applyFont="1" applyBorder="1" applyAlignment="1">
      <alignment/>
    </xf>
    <xf numFmtId="0" fontId="23" fillId="0" borderId="16" xfId="0" applyFont="1" applyBorder="1" applyAlignment="1" quotePrefix="1">
      <alignment/>
    </xf>
    <xf numFmtId="10" fontId="32" fillId="36" borderId="18" xfId="57" applyNumberFormat="1" applyFont="1" applyFill="1" applyBorder="1" applyAlignment="1">
      <alignment horizontal="center" vertical="center"/>
      <protection/>
    </xf>
    <xf numFmtId="0" fontId="31" fillId="37" borderId="16" xfId="57" applyFont="1" applyFill="1" applyBorder="1" applyAlignment="1">
      <alignment horizontal="center" vertical="center"/>
      <protection/>
    </xf>
    <xf numFmtId="0" fontId="33" fillId="37" borderId="16" xfId="57" applyFont="1" applyFill="1" applyBorder="1" applyAlignment="1">
      <alignment horizontal="center" vertical="center"/>
      <protection/>
    </xf>
    <xf numFmtId="0" fontId="33" fillId="37" borderId="16" xfId="57" applyFont="1" applyFill="1" applyBorder="1" applyAlignment="1">
      <alignment horizontal="left" vertical="center"/>
      <protection/>
    </xf>
    <xf numFmtId="10" fontId="33" fillId="37" borderId="16" xfId="57" applyNumberFormat="1" applyFont="1" applyFill="1" applyBorder="1" applyAlignment="1">
      <alignment horizontal="center" vertical="center"/>
      <protection/>
    </xf>
    <xf numFmtId="0" fontId="31" fillId="37" borderId="16" xfId="57" applyFont="1" applyFill="1" applyBorder="1" applyAlignment="1">
      <alignment horizontal="left" vertical="center"/>
      <protection/>
    </xf>
    <xf numFmtId="10" fontId="31" fillId="36" borderId="16" xfId="57" applyNumberFormat="1" applyFont="1" applyFill="1" applyBorder="1" applyAlignment="1">
      <alignment horizontal="center" vertical="center"/>
      <protection/>
    </xf>
    <xf numFmtId="10" fontId="33" fillId="38" borderId="16" xfId="57" applyNumberFormat="1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/>
    </xf>
    <xf numFmtId="10" fontId="23" fillId="39" borderId="16" xfId="59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167" fontId="0" fillId="33" borderId="0" xfId="71" applyFont="1" applyFill="1" applyAlignment="1">
      <alignment/>
    </xf>
    <xf numFmtId="0" fontId="8" fillId="33" borderId="16" xfId="56" applyFont="1" applyFill="1" applyBorder="1">
      <alignment/>
      <protection/>
    </xf>
    <xf numFmtId="0" fontId="9" fillId="33" borderId="16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8" fillId="33" borderId="16" xfId="56" applyFont="1" applyFill="1" applyBorder="1" applyAlignment="1">
      <alignment vertical="center"/>
      <protection/>
    </xf>
    <xf numFmtId="0" fontId="12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7" fillId="33" borderId="16" xfId="56" applyFont="1" applyFill="1" applyBorder="1" applyAlignment="1">
      <alignment horizontal="center" vertical="center"/>
      <protection/>
    </xf>
    <xf numFmtId="1" fontId="7" fillId="33" borderId="16" xfId="56" applyNumberFormat="1" applyFont="1" applyFill="1" applyBorder="1" applyAlignment="1">
      <alignment horizontal="center" vertical="center"/>
      <protection/>
    </xf>
    <xf numFmtId="2" fontId="7" fillId="33" borderId="16" xfId="56" applyNumberFormat="1" applyFont="1" applyFill="1" applyBorder="1" applyAlignment="1">
      <alignment horizontal="center" vertical="center"/>
      <protection/>
    </xf>
    <xf numFmtId="167" fontId="11" fillId="33" borderId="16" xfId="71" applyFont="1" applyFill="1" applyBorder="1" applyAlignment="1">
      <alignment horizontal="left" vertical="center"/>
    </xf>
    <xf numFmtId="40" fontId="7" fillId="33" borderId="16" xfId="62" applyFont="1" applyFill="1" applyBorder="1" applyAlignment="1">
      <alignment horizontal="right" vertical="center"/>
    </xf>
    <xf numFmtId="1" fontId="7" fillId="33" borderId="16" xfId="56" applyNumberFormat="1" applyFont="1" applyFill="1" applyBorder="1" applyAlignment="1" quotePrefix="1">
      <alignment horizontal="center" vertical="center"/>
      <protection/>
    </xf>
    <xf numFmtId="0" fontId="14" fillId="33" borderId="16" xfId="0" applyFont="1" applyFill="1" applyBorder="1" applyAlignment="1">
      <alignment vertical="center"/>
    </xf>
    <xf numFmtId="0" fontId="14" fillId="33" borderId="16" xfId="0" applyFont="1" applyFill="1" applyBorder="1" applyAlignment="1">
      <alignment horizontal="left" vertical="center" indent="2"/>
    </xf>
    <xf numFmtId="0" fontId="11" fillId="33" borderId="16" xfId="0" applyFont="1" applyFill="1" applyBorder="1" applyAlignment="1">
      <alignment horizontal="left" vertical="center" indent="2"/>
    </xf>
    <xf numFmtId="169" fontId="7" fillId="33" borderId="16" xfId="56" applyNumberFormat="1" applyFont="1" applyFill="1" applyBorder="1" applyAlignment="1">
      <alignment horizontal="center" vertical="center"/>
      <protection/>
    </xf>
    <xf numFmtId="40" fontId="8" fillId="33" borderId="16" xfId="62" applyFont="1" applyFill="1" applyBorder="1" applyAlignment="1">
      <alignment horizontal="right" vertical="center"/>
    </xf>
    <xf numFmtId="0" fontId="7" fillId="33" borderId="16" xfId="56" applyFont="1" applyFill="1" applyBorder="1" applyAlignment="1">
      <alignment vertical="center"/>
      <protection/>
    </xf>
    <xf numFmtId="0" fontId="7" fillId="33" borderId="16" xfId="56" applyFont="1" applyFill="1" applyBorder="1" applyAlignment="1" quotePrefix="1">
      <alignment horizontal="center" vertical="center"/>
      <protection/>
    </xf>
    <xf numFmtId="0" fontId="25" fillId="33" borderId="16" xfId="0" applyFont="1" applyFill="1" applyBorder="1" applyAlignment="1">
      <alignment vertical="center"/>
    </xf>
    <xf numFmtId="0" fontId="15" fillId="33" borderId="19" xfId="56" applyFont="1" applyFill="1" applyBorder="1" applyAlignment="1">
      <alignment horizontal="left" vertical="center"/>
      <protection/>
    </xf>
    <xf numFmtId="0" fontId="15" fillId="33" borderId="20" xfId="56" applyFont="1" applyFill="1" applyBorder="1" applyAlignment="1">
      <alignment horizontal="left" vertical="center"/>
      <protection/>
    </xf>
    <xf numFmtId="0" fontId="7" fillId="33" borderId="21" xfId="56" applyFont="1" applyFill="1" applyBorder="1">
      <alignment/>
      <protection/>
    </xf>
    <xf numFmtId="0" fontId="7" fillId="33" borderId="22" xfId="56" applyFont="1" applyFill="1" applyBorder="1">
      <alignment/>
      <protection/>
    </xf>
    <xf numFmtId="167" fontId="7" fillId="33" borderId="22" xfId="71" applyFont="1" applyFill="1" applyBorder="1" applyAlignment="1">
      <alignment/>
    </xf>
    <xf numFmtId="40" fontId="7" fillId="33" borderId="22" xfId="62" applyFont="1" applyFill="1" applyBorder="1" applyAlignment="1">
      <alignment horizontal="right"/>
    </xf>
    <xf numFmtId="40" fontId="7" fillId="33" borderId="23" xfId="62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8" fillId="33" borderId="21" xfId="56" applyFont="1" applyFill="1" applyBorder="1" applyAlignment="1">
      <alignment vertical="center"/>
      <protection/>
    </xf>
    <xf numFmtId="0" fontId="28" fillId="33" borderId="22" xfId="56" applyFont="1" applyFill="1" applyBorder="1" applyAlignment="1">
      <alignment vertical="center"/>
      <protection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0" fillId="33" borderId="16" xfId="0" applyFont="1" applyFill="1" applyBorder="1" applyAlignment="1">
      <alignment vertical="distributed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6" fontId="0" fillId="33" borderId="16" xfId="53" applyFont="1" applyFill="1" applyBorder="1" applyAlignment="1">
      <alignment/>
    </xf>
    <xf numFmtId="166" fontId="0" fillId="33" borderId="16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8" fillId="33" borderId="16" xfId="56" applyFont="1" applyFill="1" applyBorder="1" applyAlignment="1">
      <alignment horizontal="left" vertical="center"/>
      <protection/>
    </xf>
    <xf numFmtId="0" fontId="34" fillId="33" borderId="16" xfId="56" applyFont="1" applyFill="1" applyBorder="1" applyAlignment="1">
      <alignment horizontal="center" vertical="center" wrapText="1"/>
      <protection/>
    </xf>
    <xf numFmtId="0" fontId="20" fillId="40" borderId="26" xfId="0" applyFont="1" applyFill="1" applyBorder="1" applyAlignment="1">
      <alignment horizontal="center" vertical="center"/>
    </xf>
    <xf numFmtId="0" fontId="20" fillId="40" borderId="27" xfId="0" applyFont="1" applyFill="1" applyBorder="1" applyAlignment="1">
      <alignment horizontal="center" vertical="center"/>
    </xf>
    <xf numFmtId="0" fontId="20" fillId="40" borderId="28" xfId="0" applyFont="1" applyFill="1" applyBorder="1" applyAlignment="1">
      <alignment horizontal="center" vertical="center"/>
    </xf>
    <xf numFmtId="0" fontId="7" fillId="33" borderId="16" xfId="56" applyFont="1" applyFill="1" applyBorder="1" applyAlignment="1">
      <alignment horizontal="center" vertical="center"/>
      <protection/>
    </xf>
    <xf numFmtId="40" fontId="8" fillId="33" borderId="16" xfId="62" applyFont="1" applyFill="1" applyBorder="1" applyAlignment="1">
      <alignment horizontal="right" vertical="center"/>
    </xf>
    <xf numFmtId="0" fontId="21" fillId="33" borderId="16" xfId="56" applyFont="1" applyFill="1" applyBorder="1" applyAlignment="1">
      <alignment horizontal="center" vertical="center"/>
      <protection/>
    </xf>
    <xf numFmtId="0" fontId="22" fillId="33" borderId="16" xfId="56" applyFont="1" applyFill="1" applyBorder="1" applyAlignment="1">
      <alignment horizontal="center" vertical="center"/>
      <protection/>
    </xf>
    <xf numFmtId="0" fontId="18" fillId="33" borderId="29" xfId="56" applyFont="1" applyFill="1" applyBorder="1" applyAlignment="1">
      <alignment horizontal="left" vertical="center"/>
      <protection/>
    </xf>
    <xf numFmtId="0" fontId="18" fillId="33" borderId="24" xfId="56" applyFont="1" applyFill="1" applyBorder="1" applyAlignment="1">
      <alignment horizontal="left" vertical="center"/>
      <protection/>
    </xf>
    <xf numFmtId="0" fontId="19" fillId="33" borderId="24" xfId="56" applyFont="1" applyFill="1" applyBorder="1" applyAlignment="1">
      <alignment horizontal="left" vertical="center"/>
      <protection/>
    </xf>
    <xf numFmtId="0" fontId="19" fillId="33" borderId="25" xfId="56" applyFont="1" applyFill="1" applyBorder="1" applyAlignment="1">
      <alignment horizontal="left" vertical="center"/>
      <protection/>
    </xf>
    <xf numFmtId="0" fontId="15" fillId="33" borderId="21" xfId="56" applyFont="1" applyFill="1" applyBorder="1" applyAlignment="1">
      <alignment horizontal="left" vertical="center"/>
      <protection/>
    </xf>
    <xf numFmtId="0" fontId="15" fillId="33" borderId="22" xfId="56" applyFont="1" applyFill="1" applyBorder="1" applyAlignment="1">
      <alignment horizontal="left" vertical="center"/>
      <protection/>
    </xf>
    <xf numFmtId="0" fontId="15" fillId="33" borderId="23" xfId="56" applyFont="1" applyFill="1" applyBorder="1" applyAlignment="1">
      <alignment horizontal="left" vertical="center"/>
      <protection/>
    </xf>
    <xf numFmtId="40" fontId="34" fillId="33" borderId="16" xfId="62" applyFont="1" applyFill="1" applyBorder="1" applyAlignment="1">
      <alignment horizontal="center" vertical="center" wrapText="1"/>
    </xf>
    <xf numFmtId="0" fontId="26" fillId="33" borderId="29" xfId="56" applyFont="1" applyFill="1" applyBorder="1" applyAlignment="1">
      <alignment horizontal="left" vertical="center"/>
      <protection/>
    </xf>
    <xf numFmtId="0" fontId="27" fillId="33" borderId="24" xfId="56" applyFont="1" applyFill="1" applyBorder="1" applyAlignment="1">
      <alignment horizontal="left" vertical="center"/>
      <protection/>
    </xf>
    <xf numFmtId="0" fontId="15" fillId="33" borderId="0" xfId="56" applyFont="1" applyFill="1" applyBorder="1" applyAlignment="1">
      <alignment horizontal="left" vertical="center"/>
      <protection/>
    </xf>
    <xf numFmtId="0" fontId="21" fillId="33" borderId="26" xfId="56" applyFont="1" applyFill="1" applyBorder="1" applyAlignment="1">
      <alignment horizontal="center" vertical="center"/>
      <protection/>
    </xf>
    <xf numFmtId="0" fontId="21" fillId="33" borderId="27" xfId="56" applyFont="1" applyFill="1" applyBorder="1" applyAlignment="1">
      <alignment horizontal="center" vertical="center"/>
      <protection/>
    </xf>
    <xf numFmtId="0" fontId="21" fillId="33" borderId="28" xfId="56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distributed"/>
    </xf>
    <xf numFmtId="0" fontId="20" fillId="33" borderId="29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distributed"/>
    </xf>
    <xf numFmtId="0" fontId="23" fillId="33" borderId="30" xfId="0" applyFont="1" applyFill="1" applyBorder="1" applyAlignment="1">
      <alignment horizontal="left" vertical="distributed"/>
    </xf>
    <xf numFmtId="0" fontId="23" fillId="33" borderId="31" xfId="0" applyFont="1" applyFill="1" applyBorder="1" applyAlignment="1">
      <alignment horizontal="left" vertical="distributed"/>
    </xf>
    <xf numFmtId="0" fontId="21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left" wrapText="1"/>
    </xf>
    <xf numFmtId="0" fontId="29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0" fontId="32" fillId="36" borderId="32" xfId="57" applyNumberFormat="1" applyFont="1" applyFill="1" applyBorder="1" applyAlignment="1">
      <alignment horizontal="center" vertical="center"/>
      <protection/>
    </xf>
    <xf numFmtId="10" fontId="32" fillId="36" borderId="33" xfId="57" applyNumberFormat="1" applyFont="1" applyFill="1" applyBorder="1" applyAlignment="1">
      <alignment horizontal="center" vertical="center"/>
      <protection/>
    </xf>
    <xf numFmtId="0" fontId="32" fillId="37" borderId="16" xfId="57" applyFont="1" applyFill="1" applyBorder="1" applyAlignment="1">
      <alignment horizontal="center" vertical="center"/>
      <protection/>
    </xf>
    <xf numFmtId="0" fontId="31" fillId="37" borderId="16" xfId="57" applyFont="1" applyFill="1" applyBorder="1" applyAlignment="1">
      <alignment horizontal="center" vertical="center"/>
      <protection/>
    </xf>
    <xf numFmtId="0" fontId="31" fillId="37" borderId="26" xfId="57" applyFont="1" applyFill="1" applyBorder="1" applyAlignment="1">
      <alignment horizontal="center" vertical="center"/>
      <protection/>
    </xf>
    <xf numFmtId="0" fontId="31" fillId="37" borderId="27" xfId="57" applyFont="1" applyFill="1" applyBorder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 [0]" xfId="61"/>
    <cellStyle name="Separador de milhares_PonteS.Francisco.PREÇO.2006.19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4.5">
      <c r="B26" s="91" t="s">
        <v>79</v>
      </c>
      <c r="C26" s="91"/>
      <c r="D26" s="91"/>
      <c r="E26" s="91"/>
      <c r="F26" s="91"/>
      <c r="G26" s="91"/>
      <c r="H26" s="91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56"/>
  <sheetViews>
    <sheetView tabSelected="1" view="pageBreakPreview" zoomScaleSheetLayoutView="100" workbookViewId="0" topLeftCell="A37">
      <selection activeCell="A6" sqref="A6:D8"/>
    </sheetView>
  </sheetViews>
  <sheetFormatPr defaultColWidth="9.140625" defaultRowHeight="15" customHeight="1"/>
  <cols>
    <col min="1" max="3" width="11.140625" style="1" customWidth="1"/>
    <col min="4" max="4" width="35.421875" style="1" customWidth="1"/>
    <col min="5" max="5" width="10.140625" style="1" customWidth="1"/>
    <col min="6" max="6" width="7.140625" style="1" customWidth="1"/>
    <col min="7" max="7" width="12.421875" style="1" customWidth="1"/>
    <col min="8" max="8" width="6.57421875" style="1" customWidth="1"/>
    <col min="9" max="9" width="10.57421875" style="1" customWidth="1"/>
    <col min="10" max="10" width="11.28125" style="8" customWidth="1"/>
    <col min="11" max="11" width="11.28125" style="8" bestFit="1" customWidth="1"/>
    <col min="12" max="12" width="1.28515625" style="1" customWidth="1"/>
    <col min="13" max="13" width="15.00390625" style="1" customWidth="1"/>
    <col min="14" max="14" width="67.421875" style="1" bestFit="1" customWidth="1"/>
    <col min="15" max="16384" width="9.140625" style="1" customWidth="1"/>
  </cols>
  <sheetData>
    <row r="1" spans="1:11" ht="27.75" customHeight="1">
      <c r="A1" s="99" t="s">
        <v>53</v>
      </c>
      <c r="B1" s="99"/>
      <c r="C1" s="99"/>
      <c r="D1" s="100"/>
      <c r="E1" s="100"/>
      <c r="F1" s="100"/>
      <c r="G1" s="100"/>
      <c r="H1" s="100"/>
      <c r="I1" s="100"/>
      <c r="J1" s="100"/>
      <c r="K1" s="100"/>
    </row>
    <row r="2" spans="1:11" ht="15" customHeight="1">
      <c r="A2" s="101" t="s">
        <v>21</v>
      </c>
      <c r="B2" s="102"/>
      <c r="C2" s="102"/>
      <c r="D2" s="103"/>
      <c r="E2" s="103"/>
      <c r="F2" s="103"/>
      <c r="G2" s="103"/>
      <c r="H2" s="103"/>
      <c r="I2" s="103"/>
      <c r="J2" s="103"/>
      <c r="K2" s="104"/>
    </row>
    <row r="3" spans="1:13" ht="15" customHeight="1">
      <c r="A3" s="105" t="s">
        <v>162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  <c r="M3" s="2"/>
    </row>
    <row r="4" spans="1:11" ht="6" customHeight="1">
      <c r="A4" s="69"/>
      <c r="B4" s="12"/>
      <c r="C4" s="12"/>
      <c r="D4" s="12"/>
      <c r="E4" s="12"/>
      <c r="F4" s="12"/>
      <c r="G4" s="12"/>
      <c r="H4" s="12"/>
      <c r="I4" s="12"/>
      <c r="J4" s="12"/>
      <c r="K4" s="70"/>
    </row>
    <row r="5" spans="1:11" ht="18">
      <c r="A5" s="94" t="s">
        <v>62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5" customHeight="1">
      <c r="A6" s="93" t="s">
        <v>2</v>
      </c>
      <c r="B6" s="93"/>
      <c r="C6" s="93"/>
      <c r="D6" s="93"/>
      <c r="E6" s="93" t="s">
        <v>3</v>
      </c>
      <c r="F6" s="93" t="s">
        <v>4</v>
      </c>
      <c r="G6" s="93" t="s">
        <v>155</v>
      </c>
      <c r="H6" s="93" t="s">
        <v>13</v>
      </c>
      <c r="I6" s="93" t="s">
        <v>154</v>
      </c>
      <c r="J6" s="108" t="s">
        <v>14</v>
      </c>
      <c r="K6" s="108" t="s">
        <v>153</v>
      </c>
    </row>
    <row r="7" spans="1:11" ht="15" customHeight="1">
      <c r="A7" s="93"/>
      <c r="B7" s="93"/>
      <c r="C7" s="93"/>
      <c r="D7" s="93"/>
      <c r="E7" s="93"/>
      <c r="F7" s="93"/>
      <c r="G7" s="93"/>
      <c r="H7" s="93"/>
      <c r="I7" s="93"/>
      <c r="J7" s="108"/>
      <c r="K7" s="108"/>
    </row>
    <row r="8" spans="1:11" ht="15" customHeight="1">
      <c r="A8" s="93"/>
      <c r="B8" s="93"/>
      <c r="C8" s="93"/>
      <c r="D8" s="93"/>
      <c r="E8" s="93"/>
      <c r="F8" s="93"/>
      <c r="G8" s="93"/>
      <c r="H8" s="93"/>
      <c r="I8" s="93"/>
      <c r="J8" s="108"/>
      <c r="K8" s="108"/>
    </row>
    <row r="9" spans="1:11" ht="15" customHeight="1">
      <c r="A9" s="49" t="s">
        <v>0</v>
      </c>
      <c r="B9" s="49"/>
      <c r="C9" s="49"/>
      <c r="D9" s="50"/>
      <c r="E9" s="50"/>
      <c r="F9" s="51"/>
      <c r="G9" s="51"/>
      <c r="H9" s="51"/>
      <c r="I9" s="51"/>
      <c r="J9" s="51"/>
      <c r="K9" s="51"/>
    </row>
    <row r="10" spans="1:11" ht="15" customHeight="1">
      <c r="A10" s="49" t="s">
        <v>5</v>
      </c>
      <c r="B10" s="49"/>
      <c r="C10" s="49"/>
      <c r="D10" s="50"/>
      <c r="E10" s="51"/>
      <c r="F10" s="51"/>
      <c r="G10" s="51"/>
      <c r="H10" s="51"/>
      <c r="I10" s="51"/>
      <c r="J10" s="51"/>
      <c r="K10" s="51"/>
    </row>
    <row r="11" spans="1:150" ht="15" customHeight="1">
      <c r="A11" s="52" t="s">
        <v>6</v>
      </c>
      <c r="B11" s="52"/>
      <c r="C11" s="52"/>
      <c r="D11" s="53"/>
      <c r="E11" s="54"/>
      <c r="F11" s="51"/>
      <c r="G11" s="51"/>
      <c r="H11" s="51"/>
      <c r="I11" s="51"/>
      <c r="J11" s="51"/>
      <c r="K11" s="5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</row>
    <row r="12" spans="1:150" ht="15" customHeight="1">
      <c r="A12" s="51" t="s">
        <v>156</v>
      </c>
      <c r="B12" s="51">
        <v>33953</v>
      </c>
      <c r="C12" s="51" t="s">
        <v>19</v>
      </c>
      <c r="D12" s="51"/>
      <c r="E12" s="55" t="s">
        <v>12</v>
      </c>
      <c r="F12" s="56">
        <v>1</v>
      </c>
      <c r="G12" s="55">
        <v>0</v>
      </c>
      <c r="H12" s="55">
        <v>0</v>
      </c>
      <c r="I12" s="57">
        <f aca="true" t="shared" si="0" ref="I12:I26">F12*G12*H12/100</f>
        <v>0</v>
      </c>
      <c r="J12" s="58">
        <v>20922.32</v>
      </c>
      <c r="K12" s="59">
        <f>TRUNC(J12*I12,2)</f>
        <v>0</v>
      </c>
      <c r="L12" s="3"/>
      <c r="M12" s="4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</row>
    <row r="13" spans="1:150" ht="15" customHeight="1">
      <c r="A13" s="51" t="s">
        <v>156</v>
      </c>
      <c r="B13" s="51">
        <v>40937</v>
      </c>
      <c r="C13" s="51" t="s">
        <v>163</v>
      </c>
      <c r="D13" s="51"/>
      <c r="E13" s="55" t="s">
        <v>151</v>
      </c>
      <c r="F13" s="56">
        <v>1</v>
      </c>
      <c r="G13" s="55">
        <v>100</v>
      </c>
      <c r="H13" s="55">
        <v>1</v>
      </c>
      <c r="I13" s="57">
        <f t="shared" si="0"/>
        <v>1</v>
      </c>
      <c r="J13" s="58">
        <v>20575.99</v>
      </c>
      <c r="K13" s="59">
        <f aca="true" t="shared" si="1" ref="K13:K26">TRUNC(J13*I13,2)</f>
        <v>20575.99</v>
      </c>
      <c r="L13" s="3"/>
      <c r="M13" s="4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</row>
    <row r="14" spans="1:150" ht="15" customHeight="1">
      <c r="A14" s="51" t="s">
        <v>156</v>
      </c>
      <c r="B14" s="51">
        <v>33952</v>
      </c>
      <c r="C14" s="51" t="s">
        <v>60</v>
      </c>
      <c r="D14" s="51"/>
      <c r="E14" s="55" t="s">
        <v>152</v>
      </c>
      <c r="F14" s="56"/>
      <c r="G14" s="55"/>
      <c r="H14" s="55"/>
      <c r="I14" s="57">
        <f t="shared" si="0"/>
        <v>0</v>
      </c>
      <c r="J14" s="58">
        <v>18502</v>
      </c>
      <c r="K14" s="59">
        <f t="shared" si="1"/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</row>
    <row r="15" spans="1:150" ht="15" customHeight="1">
      <c r="A15" s="51" t="s">
        <v>156</v>
      </c>
      <c r="B15" s="51">
        <v>34780</v>
      </c>
      <c r="C15" s="51" t="s">
        <v>158</v>
      </c>
      <c r="D15" s="51"/>
      <c r="E15" s="55" t="s">
        <v>147</v>
      </c>
      <c r="F15" s="56"/>
      <c r="G15" s="55"/>
      <c r="H15" s="55"/>
      <c r="I15" s="57">
        <f>F15*G15*H15/100</f>
        <v>0</v>
      </c>
      <c r="J15" s="58">
        <v>20575.99</v>
      </c>
      <c r="K15" s="59">
        <f>TRUNC(J15*I15,2)</f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</row>
    <row r="16" spans="1:150" ht="15" customHeight="1">
      <c r="A16" s="51" t="s">
        <v>165</v>
      </c>
      <c r="B16" s="51">
        <v>10726</v>
      </c>
      <c r="C16" s="51" t="s">
        <v>164</v>
      </c>
      <c r="D16" s="51"/>
      <c r="E16" s="55" t="s">
        <v>147</v>
      </c>
      <c r="F16" s="56">
        <v>1</v>
      </c>
      <c r="G16" s="55">
        <v>100</v>
      </c>
      <c r="H16" s="55">
        <v>1</v>
      </c>
      <c r="I16" s="57">
        <f>F16*G16*H16/100</f>
        <v>1</v>
      </c>
      <c r="J16" s="58">
        <f>6698*1.8996</f>
        <v>12723.5208</v>
      </c>
      <c r="K16" s="59">
        <f>TRUNC(J16*I16,2)</f>
        <v>12723.52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</row>
    <row r="17" spans="1:150" ht="15" customHeight="1">
      <c r="A17" s="51" t="s">
        <v>156</v>
      </c>
      <c r="B17" s="51">
        <v>34780</v>
      </c>
      <c r="C17" s="51" t="s">
        <v>159</v>
      </c>
      <c r="D17" s="51"/>
      <c r="E17" s="55" t="s">
        <v>147</v>
      </c>
      <c r="F17" s="56"/>
      <c r="G17" s="55"/>
      <c r="H17" s="55"/>
      <c r="I17" s="57">
        <f t="shared" si="0"/>
        <v>0</v>
      </c>
      <c r="J17" s="58">
        <v>20575.99</v>
      </c>
      <c r="K17" s="59">
        <f t="shared" si="1"/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</row>
    <row r="18" spans="1:150" ht="15" customHeight="1">
      <c r="A18" s="51" t="s">
        <v>156</v>
      </c>
      <c r="B18" s="51">
        <v>34783</v>
      </c>
      <c r="C18" s="51" t="s">
        <v>54</v>
      </c>
      <c r="D18" s="51"/>
      <c r="E18" s="55" t="s">
        <v>151</v>
      </c>
      <c r="F18" s="56"/>
      <c r="G18" s="55"/>
      <c r="H18" s="55"/>
      <c r="I18" s="57">
        <f t="shared" si="0"/>
        <v>0</v>
      </c>
      <c r="J18" s="58">
        <v>19703.2</v>
      </c>
      <c r="K18" s="59">
        <f t="shared" si="1"/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</row>
    <row r="19" spans="1:150" ht="15" customHeight="1">
      <c r="A19" s="51" t="s">
        <v>156</v>
      </c>
      <c r="B19" s="51">
        <v>34780</v>
      </c>
      <c r="C19" s="51" t="s">
        <v>56</v>
      </c>
      <c r="D19" s="51"/>
      <c r="E19" s="55" t="s">
        <v>151</v>
      </c>
      <c r="F19" s="56"/>
      <c r="G19" s="55"/>
      <c r="H19" s="55"/>
      <c r="I19" s="57">
        <f t="shared" si="0"/>
        <v>0</v>
      </c>
      <c r="J19" s="58">
        <v>21562.2</v>
      </c>
      <c r="K19" s="59">
        <f t="shared" si="1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</row>
    <row r="20" spans="1:150" ht="15" customHeight="1">
      <c r="A20" s="51" t="s">
        <v>156</v>
      </c>
      <c r="B20" s="51">
        <v>34780</v>
      </c>
      <c r="C20" s="51" t="s">
        <v>22</v>
      </c>
      <c r="D20" s="51"/>
      <c r="E20" s="55" t="s">
        <v>151</v>
      </c>
      <c r="F20" s="56"/>
      <c r="G20" s="55"/>
      <c r="H20" s="55"/>
      <c r="I20" s="57">
        <f t="shared" si="0"/>
        <v>0</v>
      </c>
      <c r="J20" s="58">
        <v>21562.2</v>
      </c>
      <c r="K20" s="59">
        <f t="shared" si="1"/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</row>
    <row r="21" spans="1:150" ht="15" customHeight="1">
      <c r="A21" s="51" t="s">
        <v>156</v>
      </c>
      <c r="B21" s="51">
        <v>34780</v>
      </c>
      <c r="C21" s="51" t="s">
        <v>23</v>
      </c>
      <c r="D21" s="51"/>
      <c r="E21" s="55" t="s">
        <v>147</v>
      </c>
      <c r="F21" s="56"/>
      <c r="G21" s="55"/>
      <c r="H21" s="55"/>
      <c r="I21" s="57">
        <f t="shared" si="0"/>
        <v>0</v>
      </c>
      <c r="J21" s="58">
        <v>21562.2</v>
      </c>
      <c r="K21" s="59">
        <f t="shared" si="1"/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</row>
    <row r="22" spans="1:150" ht="15" customHeight="1">
      <c r="A22" s="51" t="s">
        <v>156</v>
      </c>
      <c r="B22" s="51">
        <v>34783</v>
      </c>
      <c r="C22" s="51" t="s">
        <v>57</v>
      </c>
      <c r="D22" s="51"/>
      <c r="E22" s="55" t="s">
        <v>147</v>
      </c>
      <c r="F22" s="56"/>
      <c r="G22" s="55"/>
      <c r="H22" s="55"/>
      <c r="I22" s="57">
        <f t="shared" si="0"/>
        <v>0</v>
      </c>
      <c r="J22" s="58">
        <v>21562.2</v>
      </c>
      <c r="K22" s="59">
        <f t="shared" si="1"/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</row>
    <row r="23" spans="1:150" ht="15" customHeight="1">
      <c r="A23" s="51" t="s">
        <v>156</v>
      </c>
      <c r="B23" s="51">
        <v>34780</v>
      </c>
      <c r="C23" s="51" t="s">
        <v>55</v>
      </c>
      <c r="D23" s="51"/>
      <c r="E23" s="55" t="s">
        <v>151</v>
      </c>
      <c r="F23" s="56"/>
      <c r="G23" s="55"/>
      <c r="H23" s="55"/>
      <c r="I23" s="57">
        <f t="shared" si="0"/>
        <v>0</v>
      </c>
      <c r="J23" s="58">
        <v>21562.2</v>
      </c>
      <c r="K23" s="59">
        <f t="shared" si="1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</row>
    <row r="24" spans="1:150" ht="15" customHeight="1">
      <c r="A24" s="51" t="s">
        <v>156</v>
      </c>
      <c r="B24" s="51">
        <v>34780</v>
      </c>
      <c r="C24" s="51" t="s">
        <v>58</v>
      </c>
      <c r="D24" s="51"/>
      <c r="E24" s="55" t="s">
        <v>147</v>
      </c>
      <c r="F24" s="56"/>
      <c r="G24" s="55"/>
      <c r="H24" s="55"/>
      <c r="I24" s="57">
        <f t="shared" si="0"/>
        <v>0</v>
      </c>
      <c r="J24" s="58">
        <v>21562.2</v>
      </c>
      <c r="K24" s="59">
        <f t="shared" si="1"/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</row>
    <row r="25" spans="1:150" ht="15" customHeight="1">
      <c r="A25" s="51" t="s">
        <v>156</v>
      </c>
      <c r="B25" s="51">
        <v>34780</v>
      </c>
      <c r="C25" s="51" t="s">
        <v>59</v>
      </c>
      <c r="D25" s="51"/>
      <c r="E25" s="55" t="s">
        <v>151</v>
      </c>
      <c r="F25" s="56"/>
      <c r="G25" s="55"/>
      <c r="H25" s="55"/>
      <c r="I25" s="57">
        <f t="shared" si="0"/>
        <v>0</v>
      </c>
      <c r="J25" s="58">
        <v>21562.2</v>
      </c>
      <c r="K25" s="59">
        <f t="shared" si="1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</row>
    <row r="26" spans="1:150" ht="15" customHeight="1">
      <c r="A26" s="51" t="s">
        <v>156</v>
      </c>
      <c r="B26" s="51">
        <v>34780</v>
      </c>
      <c r="C26" s="51" t="s">
        <v>24</v>
      </c>
      <c r="D26" s="51"/>
      <c r="E26" s="55" t="s">
        <v>151</v>
      </c>
      <c r="F26" s="56"/>
      <c r="G26" s="55"/>
      <c r="H26" s="55"/>
      <c r="I26" s="57">
        <f t="shared" si="0"/>
        <v>0</v>
      </c>
      <c r="J26" s="58">
        <v>21562.2</v>
      </c>
      <c r="K26" s="59">
        <f t="shared" si="1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</row>
    <row r="27" spans="1:12" s="5" customFormat="1" ht="1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4"/>
    </row>
    <row r="28" spans="1:13" s="5" customFormat="1" ht="15" customHeight="1">
      <c r="A28" s="52" t="s">
        <v>18</v>
      </c>
      <c r="B28" s="52"/>
      <c r="C28" s="52"/>
      <c r="D28" s="51"/>
      <c r="E28" s="51"/>
      <c r="F28" s="51"/>
      <c r="G28" s="51"/>
      <c r="H28" s="51"/>
      <c r="I28" s="51"/>
      <c r="J28" s="51"/>
      <c r="K28" s="51"/>
      <c r="L28" s="4"/>
      <c r="M28" s="6"/>
    </row>
    <row r="29" spans="1:12" s="5" customFormat="1" ht="15" customHeight="1">
      <c r="A29" s="61" t="s">
        <v>156</v>
      </c>
      <c r="B29" s="61" t="s">
        <v>157</v>
      </c>
      <c r="C29" s="61" t="s">
        <v>25</v>
      </c>
      <c r="D29" s="62"/>
      <c r="E29" s="55" t="s">
        <v>148</v>
      </c>
      <c r="F29" s="60">
        <v>0</v>
      </c>
      <c r="G29" s="55">
        <v>0</v>
      </c>
      <c r="H29" s="55">
        <v>0</v>
      </c>
      <c r="I29" s="57">
        <f>F29*G29*H29/100</f>
        <v>0</v>
      </c>
      <c r="J29" s="58">
        <v>4411</v>
      </c>
      <c r="K29" s="59">
        <f>TRUNC(J29*I29,2)</f>
        <v>0</v>
      </c>
      <c r="L29" s="4"/>
    </row>
    <row r="30" spans="1:12" s="5" customFormat="1" ht="15" customHeight="1">
      <c r="A30" s="63"/>
      <c r="B30" s="63"/>
      <c r="C30" s="63"/>
      <c r="D30" s="63"/>
      <c r="E30" s="51"/>
      <c r="F30" s="51"/>
      <c r="G30" s="51"/>
      <c r="H30" s="51"/>
      <c r="I30" s="51"/>
      <c r="J30" s="51"/>
      <c r="K30" s="51"/>
      <c r="L30" s="4"/>
    </row>
    <row r="31" spans="1:13" s="5" customFormat="1" ht="15" customHeight="1">
      <c r="A31" s="52" t="s">
        <v>20</v>
      </c>
      <c r="B31" s="52"/>
      <c r="C31" s="52"/>
      <c r="D31" s="51"/>
      <c r="E31" s="51"/>
      <c r="F31" s="51"/>
      <c r="G31" s="51"/>
      <c r="H31" s="51"/>
      <c r="I31" s="51"/>
      <c r="J31" s="51"/>
      <c r="K31" s="51"/>
      <c r="L31" s="4"/>
      <c r="M31" s="6"/>
    </row>
    <row r="32" spans="1:14" s="5" customFormat="1" ht="15" customHeight="1">
      <c r="A32" s="61"/>
      <c r="B32" s="61"/>
      <c r="C32" s="61"/>
      <c r="D32" s="63"/>
      <c r="E32" s="55"/>
      <c r="F32" s="60"/>
      <c r="G32" s="55"/>
      <c r="H32" s="55"/>
      <c r="I32" s="64"/>
      <c r="J32" s="59"/>
      <c r="K32" s="59"/>
      <c r="L32" s="4"/>
      <c r="M32" s="6"/>
      <c r="N32" s="6"/>
    </row>
    <row r="33" spans="1:11" s="5" customFormat="1" ht="15" customHeight="1">
      <c r="A33" s="97"/>
      <c r="B33" s="97"/>
      <c r="C33" s="97"/>
      <c r="D33" s="97"/>
      <c r="E33" s="97"/>
      <c r="F33" s="97"/>
      <c r="G33" s="97"/>
      <c r="H33" s="97"/>
      <c r="I33" s="97"/>
      <c r="J33" s="59" t="s">
        <v>7</v>
      </c>
      <c r="K33" s="65">
        <f>SUM(K12:K32)</f>
        <v>33299.51</v>
      </c>
    </row>
    <row r="34" spans="1:11" s="5" customFormat="1" ht="15" customHeight="1">
      <c r="A34" s="52" t="s">
        <v>146</v>
      </c>
      <c r="B34" s="52"/>
      <c r="C34" s="52"/>
      <c r="D34" s="51"/>
      <c r="E34" s="51" t="s">
        <v>160</v>
      </c>
      <c r="F34" s="51"/>
      <c r="G34" s="51"/>
      <c r="H34" s="51"/>
      <c r="I34" s="51"/>
      <c r="J34" s="59" t="s">
        <v>8</v>
      </c>
      <c r="K34" s="65">
        <v>0</v>
      </c>
    </row>
    <row r="35" spans="1:11" s="5" customFormat="1" ht="1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3" s="5" customFormat="1" ht="15" customHeight="1">
      <c r="A36" s="92" t="s">
        <v>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M36" s="5">
        <v>0</v>
      </c>
    </row>
    <row r="37" spans="1:11" s="5" customFormat="1" ht="15" customHeight="1">
      <c r="A37" s="92" t="s">
        <v>49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s="5" customFormat="1" ht="15" customHeight="1">
      <c r="A38" s="61"/>
      <c r="B38" s="61"/>
      <c r="C38" s="61"/>
      <c r="D38" s="63"/>
      <c r="E38" s="66"/>
      <c r="F38" s="60"/>
      <c r="G38" s="67"/>
      <c r="H38" s="55"/>
      <c r="I38" s="64"/>
      <c r="J38" s="59"/>
      <c r="K38" s="59"/>
    </row>
    <row r="39" spans="1:11" s="5" customFormat="1" ht="15" customHeight="1">
      <c r="A39" s="68" t="s">
        <v>50</v>
      </c>
      <c r="B39" s="68"/>
      <c r="C39" s="68"/>
      <c r="D39" s="63"/>
      <c r="E39" s="66"/>
      <c r="F39" s="60"/>
      <c r="G39" s="67"/>
      <c r="H39" s="55"/>
      <c r="I39" s="64"/>
      <c r="J39" s="59"/>
      <c r="K39" s="59"/>
    </row>
    <row r="40" spans="1:11" s="5" customFormat="1" ht="15" customHeight="1">
      <c r="A40" s="61" t="s">
        <v>48</v>
      </c>
      <c r="B40" s="61"/>
      <c r="C40" s="61"/>
      <c r="D40" s="63"/>
      <c r="E40" s="66"/>
      <c r="F40" s="60">
        <v>1</v>
      </c>
      <c r="G40" s="67"/>
      <c r="H40" s="55"/>
      <c r="I40" s="64"/>
      <c r="J40" s="59">
        <f>'Serviços gráficos'!L15</f>
        <v>373.5</v>
      </c>
      <c r="K40" s="59">
        <f>F40*J40</f>
        <v>373.5</v>
      </c>
    </row>
    <row r="41" spans="1:11" s="5" customFormat="1" ht="15" customHeight="1">
      <c r="A41" s="51"/>
      <c r="B41" s="51"/>
      <c r="C41" s="51"/>
      <c r="D41" s="51"/>
      <c r="E41" s="51"/>
      <c r="F41" s="51"/>
      <c r="G41" s="51"/>
      <c r="H41" s="51"/>
      <c r="I41" s="51"/>
      <c r="J41" s="51" t="s">
        <v>51</v>
      </c>
      <c r="K41" s="65">
        <f>SUM(K38:K40)</f>
        <v>373.5</v>
      </c>
    </row>
    <row r="42" spans="1:11" s="5" customFormat="1" ht="1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65"/>
    </row>
    <row r="43" spans="1:11" s="5" customFormat="1" ht="15" customHeight="1">
      <c r="A43" s="92" t="s">
        <v>15</v>
      </c>
      <c r="B43" s="92"/>
      <c r="C43" s="92"/>
      <c r="D43" s="92"/>
      <c r="E43" s="92"/>
      <c r="F43" s="92"/>
      <c r="G43" s="92"/>
      <c r="H43" s="92"/>
      <c r="I43" s="92"/>
      <c r="J43" s="92"/>
      <c r="K43" s="65">
        <f>K41+K34+K33+M36</f>
        <v>33673.01</v>
      </c>
    </row>
    <row r="44" spans="1:11" s="5" customFormat="1" ht="1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s="5" customFormat="1" ht="15" customHeight="1">
      <c r="A45" s="92" t="s">
        <v>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1:11" s="5" customFormat="1" ht="15" customHeight="1">
      <c r="A46" s="66" t="s">
        <v>161</v>
      </c>
      <c r="B46" s="66"/>
      <c r="C46" s="66"/>
      <c r="D46" s="66"/>
      <c r="E46" s="66"/>
      <c r="F46" s="66"/>
      <c r="G46" s="98" t="s">
        <v>10</v>
      </c>
      <c r="H46" s="98"/>
      <c r="I46" s="98"/>
      <c r="J46" s="98"/>
      <c r="K46" s="59">
        <v>0</v>
      </c>
    </row>
    <row r="47" spans="1:11" s="5" customFormat="1" ht="15" customHeight="1">
      <c r="A47" s="66" t="s">
        <v>75</v>
      </c>
      <c r="B47" s="66"/>
      <c r="C47" s="66"/>
      <c r="D47" s="66"/>
      <c r="E47" s="66"/>
      <c r="F47" s="98" t="s">
        <v>11</v>
      </c>
      <c r="G47" s="98"/>
      <c r="H47" s="98"/>
      <c r="I47" s="98"/>
      <c r="J47" s="98"/>
      <c r="K47" s="59">
        <f>ROUND((K46+K43)*0.1396,2)</f>
        <v>4700.75</v>
      </c>
    </row>
    <row r="48" spans="1:14" s="5" customFormat="1" ht="15" customHeight="1">
      <c r="A48" s="92" t="s">
        <v>16</v>
      </c>
      <c r="B48" s="92"/>
      <c r="C48" s="92"/>
      <c r="D48" s="92"/>
      <c r="E48" s="92"/>
      <c r="F48" s="92"/>
      <c r="G48" s="92"/>
      <c r="H48" s="92"/>
      <c r="I48" s="92"/>
      <c r="J48" s="92"/>
      <c r="K48" s="65">
        <f>K47+K46</f>
        <v>4700.75</v>
      </c>
      <c r="N48" s="7"/>
    </row>
    <row r="49" spans="1:14" s="5" customFormat="1" ht="1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65"/>
      <c r="N49" s="7"/>
    </row>
    <row r="50" spans="1:14" s="5" customFormat="1" ht="15" customHeight="1">
      <c r="A50" s="92" t="s">
        <v>63</v>
      </c>
      <c r="B50" s="92"/>
      <c r="C50" s="92"/>
      <c r="D50" s="92"/>
      <c r="E50" s="92"/>
      <c r="F50" s="92"/>
      <c r="G50" s="92"/>
      <c r="H50" s="92"/>
      <c r="I50" s="92"/>
      <c r="J50" s="92"/>
      <c r="K50" s="65">
        <f>K48+K43</f>
        <v>38373.76</v>
      </c>
      <c r="N50" s="7"/>
    </row>
    <row r="51" spans="1:13" ht="15" customHeight="1">
      <c r="A51" s="71" t="s">
        <v>166</v>
      </c>
      <c r="B51" s="72"/>
      <c r="C51" s="72"/>
      <c r="D51" s="72"/>
      <c r="E51" s="72"/>
      <c r="F51" s="72"/>
      <c r="G51" s="73"/>
      <c r="H51" s="72"/>
      <c r="I51" s="72"/>
      <c r="J51" s="74"/>
      <c r="K51" s="75"/>
      <c r="M51" s="11"/>
    </row>
    <row r="52" spans="7:13" ht="15" customHeight="1">
      <c r="G52" s="9"/>
      <c r="I52" s="10"/>
      <c r="J52"/>
      <c r="K52"/>
      <c r="L52"/>
      <c r="M52"/>
    </row>
    <row r="53" spans="10:13" ht="15" customHeight="1">
      <c r="J53"/>
      <c r="K53"/>
      <c r="L53"/>
      <c r="M53"/>
    </row>
    <row r="54" spans="10:13" ht="15" customHeight="1">
      <c r="J54"/>
      <c r="K54"/>
      <c r="L54"/>
      <c r="M54"/>
    </row>
    <row r="55" spans="10:13" ht="15" customHeight="1">
      <c r="J55"/>
      <c r="K55"/>
      <c r="L55"/>
      <c r="M55"/>
    </row>
    <row r="56" spans="10:13" ht="15" customHeight="1">
      <c r="J56"/>
      <c r="K56"/>
      <c r="L56"/>
      <c r="M56"/>
    </row>
  </sheetData>
  <sheetProtection/>
  <mergeCells count="21">
    <mergeCell ref="A1:K1"/>
    <mergeCell ref="A2:K2"/>
    <mergeCell ref="A3:K3"/>
    <mergeCell ref="K6:K8"/>
    <mergeCell ref="J6:J8"/>
    <mergeCell ref="A50:J50"/>
    <mergeCell ref="A33:I33"/>
    <mergeCell ref="A43:J43"/>
    <mergeCell ref="F47:J47"/>
    <mergeCell ref="A48:J48"/>
    <mergeCell ref="E6:E8"/>
    <mergeCell ref="G46:J46"/>
    <mergeCell ref="A36:K36"/>
    <mergeCell ref="A37:K37"/>
    <mergeCell ref="I6:I8"/>
    <mergeCell ref="A45:K45"/>
    <mergeCell ref="F6:F8"/>
    <mergeCell ref="G6:G8"/>
    <mergeCell ref="H6:H8"/>
    <mergeCell ref="A5:K5"/>
    <mergeCell ref="A6:D8"/>
  </mergeCells>
  <printOptions/>
  <pageMargins left="0.88" right="0.62" top="0.85" bottom="0.49" header="0.31496062992125984" footer="0.31496062992125984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5" zoomScaleNormal="85" zoomScalePageLayoutView="0" workbookViewId="0" topLeftCell="A1">
      <selection activeCell="L18" sqref="A1:L18"/>
    </sheetView>
  </sheetViews>
  <sheetFormatPr defaultColWidth="9.140625" defaultRowHeight="12.75"/>
  <cols>
    <col min="1" max="1" width="21.00390625" style="23" customWidth="1"/>
    <col min="2" max="2" width="8.8515625" style="23" bestFit="1" customWidth="1"/>
    <col min="3" max="3" width="30.00390625" style="23" customWidth="1"/>
    <col min="4" max="4" width="6.28125" style="23" customWidth="1"/>
    <col min="5" max="5" width="10.28125" style="23" bestFit="1" customWidth="1"/>
    <col min="6" max="6" width="9.57421875" style="23" customWidth="1"/>
    <col min="7" max="7" width="6.7109375" style="23" bestFit="1" customWidth="1"/>
    <col min="8" max="8" width="10.00390625" style="23" customWidth="1"/>
    <col min="9" max="9" width="9.28125" style="23" customWidth="1"/>
    <col min="10" max="10" width="13.421875" style="23" customWidth="1"/>
    <col min="11" max="11" width="13.7109375" style="23" customWidth="1"/>
    <col min="12" max="12" width="13.28125" style="23" customWidth="1"/>
    <col min="13" max="16384" width="9.140625" style="23" customWidth="1"/>
  </cols>
  <sheetData>
    <row r="1" spans="1:12" ht="20.25">
      <c r="A1" s="112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76"/>
      <c r="L2" s="77"/>
    </row>
    <row r="3" spans="1:12" ht="16.5">
      <c r="A3" s="78" t="str">
        <f>'Planilha de Preço_CONSULTORIA'!A3:K3</f>
        <v>ELABORAÇÃO DE PCMAT E PCMSO</v>
      </c>
      <c r="B3" s="79"/>
      <c r="C3" s="79"/>
      <c r="D3" s="79"/>
      <c r="E3" s="79"/>
      <c r="F3" s="79"/>
      <c r="G3" s="79"/>
      <c r="H3" s="79"/>
      <c r="I3" s="79"/>
      <c r="J3" s="79"/>
      <c r="K3" s="80"/>
      <c r="L3" s="81"/>
    </row>
    <row r="4" spans="1:10" ht="12.75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2" ht="18">
      <c r="A5" s="116" t="s">
        <v>29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/>
    </row>
    <row r="6" spans="1:12" ht="12.75">
      <c r="A6" s="82"/>
      <c r="B6" s="80"/>
      <c r="C6" s="80"/>
      <c r="D6" s="80"/>
      <c r="E6" s="80"/>
      <c r="F6" s="80"/>
      <c r="G6" s="80"/>
      <c r="H6" s="80"/>
      <c r="I6" s="80"/>
      <c r="J6" s="83" t="s">
        <v>167</v>
      </c>
      <c r="K6" s="80"/>
      <c r="L6" s="81"/>
    </row>
    <row r="8" spans="1:12" ht="12.75">
      <c r="A8" s="115" t="s">
        <v>30</v>
      </c>
      <c r="B8" s="115" t="s">
        <v>31</v>
      </c>
      <c r="C8" s="115" t="s">
        <v>32</v>
      </c>
      <c r="D8" s="115" t="s">
        <v>33</v>
      </c>
      <c r="E8" s="115"/>
      <c r="F8" s="115" t="s">
        <v>34</v>
      </c>
      <c r="G8" s="115" t="s">
        <v>35</v>
      </c>
      <c r="H8" s="115" t="s">
        <v>44</v>
      </c>
      <c r="I8" s="115" t="s">
        <v>45</v>
      </c>
      <c r="J8" s="115" t="s">
        <v>36</v>
      </c>
      <c r="K8" s="115" t="s">
        <v>37</v>
      </c>
      <c r="L8" s="115" t="s">
        <v>46</v>
      </c>
    </row>
    <row r="9" spans="1:12" ht="25.5">
      <c r="A9" s="115"/>
      <c r="B9" s="115"/>
      <c r="C9" s="115"/>
      <c r="D9" s="85" t="s">
        <v>41</v>
      </c>
      <c r="E9" s="85" t="s">
        <v>40</v>
      </c>
      <c r="F9" s="115"/>
      <c r="G9" s="115"/>
      <c r="H9" s="115"/>
      <c r="I9" s="115"/>
      <c r="J9" s="115"/>
      <c r="K9" s="115"/>
      <c r="L9" s="115"/>
    </row>
    <row r="10" spans="1:12" ht="12.75" customHeight="1">
      <c r="A10" s="119" t="s">
        <v>150</v>
      </c>
      <c r="B10" s="86">
        <v>1</v>
      </c>
      <c r="C10" s="87" t="s">
        <v>64</v>
      </c>
      <c r="D10" s="88">
        <v>0</v>
      </c>
      <c r="E10" s="89">
        <v>2.5</v>
      </c>
      <c r="F10" s="90">
        <f>D10*E10</f>
        <v>0</v>
      </c>
      <c r="G10" s="86" t="s">
        <v>42</v>
      </c>
      <c r="H10" s="86">
        <v>100</v>
      </c>
      <c r="I10" s="86">
        <v>2</v>
      </c>
      <c r="J10" s="25">
        <v>0.25</v>
      </c>
      <c r="K10" s="89">
        <f>J10*I10*H10</f>
        <v>50</v>
      </c>
      <c r="L10" s="90">
        <f>K10+F10</f>
        <v>50</v>
      </c>
    </row>
    <row r="11" spans="1:12" ht="12.75" customHeight="1">
      <c r="A11" s="119"/>
      <c r="B11" s="86">
        <v>2</v>
      </c>
      <c r="C11" s="87" t="s">
        <v>38</v>
      </c>
      <c r="D11" s="88">
        <v>0</v>
      </c>
      <c r="E11" s="89">
        <v>0</v>
      </c>
      <c r="F11" s="90">
        <f>D11*E11</f>
        <v>0</v>
      </c>
      <c r="G11" s="86" t="s">
        <v>42</v>
      </c>
      <c r="H11" s="86">
        <v>0</v>
      </c>
      <c r="I11" s="86">
        <v>2</v>
      </c>
      <c r="J11" s="25">
        <v>0.25</v>
      </c>
      <c r="K11" s="89">
        <f>J11*I11*H11</f>
        <v>0</v>
      </c>
      <c r="L11" s="90">
        <f>K11+F11</f>
        <v>0</v>
      </c>
    </row>
    <row r="12" spans="1:12" ht="12.75" customHeight="1">
      <c r="A12" s="119"/>
      <c r="B12" s="86">
        <v>3</v>
      </c>
      <c r="C12" s="87" t="s">
        <v>39</v>
      </c>
      <c r="D12" s="88">
        <v>1</v>
      </c>
      <c r="E12" s="89">
        <v>3.5</v>
      </c>
      <c r="F12" s="90">
        <f>D12*E12</f>
        <v>3.5</v>
      </c>
      <c r="G12" s="86" t="s">
        <v>149</v>
      </c>
      <c r="H12" s="86">
        <v>20</v>
      </c>
      <c r="I12" s="86">
        <v>2</v>
      </c>
      <c r="J12" s="25">
        <v>8</v>
      </c>
      <c r="K12" s="89">
        <f>J12*I12*H12</f>
        <v>320</v>
      </c>
      <c r="L12" s="90">
        <f>K12+F12</f>
        <v>323.5</v>
      </c>
    </row>
    <row r="13" spans="1:12" ht="12.75" customHeight="1">
      <c r="A13" s="119"/>
      <c r="B13" s="86">
        <v>4</v>
      </c>
      <c r="C13" s="87" t="s">
        <v>39</v>
      </c>
      <c r="D13" s="88"/>
      <c r="E13" s="89"/>
      <c r="F13" s="90">
        <f>D13*E13</f>
        <v>0</v>
      </c>
      <c r="G13" s="86" t="s">
        <v>43</v>
      </c>
      <c r="H13" s="86">
        <v>0</v>
      </c>
      <c r="I13" s="86">
        <v>2</v>
      </c>
      <c r="J13" s="25">
        <v>7</v>
      </c>
      <c r="K13" s="89">
        <f>J13*I13*H13</f>
        <v>0</v>
      </c>
      <c r="L13" s="90">
        <f>K13+F13</f>
        <v>0</v>
      </c>
    </row>
    <row r="14" spans="1:12" ht="12.75">
      <c r="A14" s="119"/>
      <c r="B14" s="86">
        <v>5</v>
      </c>
      <c r="C14" s="87" t="s">
        <v>39</v>
      </c>
      <c r="D14" s="88"/>
      <c r="E14" s="89">
        <v>2.5</v>
      </c>
      <c r="F14" s="90">
        <f>D14*E14</f>
        <v>0</v>
      </c>
      <c r="G14" s="86" t="s">
        <v>42</v>
      </c>
      <c r="H14" s="86">
        <v>0</v>
      </c>
      <c r="I14" s="86">
        <v>2</v>
      </c>
      <c r="J14" s="25">
        <v>0.5</v>
      </c>
      <c r="K14" s="89">
        <f>J14*I14*H14</f>
        <v>0</v>
      </c>
      <c r="L14" s="90">
        <f>K14+F14</f>
        <v>0</v>
      </c>
    </row>
    <row r="15" spans="11:12" ht="12.75">
      <c r="K15" s="84" t="s">
        <v>47</v>
      </c>
      <c r="L15" s="24">
        <f>SUM(L10:L14)</f>
        <v>373.5</v>
      </c>
    </row>
  </sheetData>
  <sheetProtection/>
  <mergeCells count="16">
    <mergeCell ref="A5:L5"/>
    <mergeCell ref="A10:A14"/>
    <mergeCell ref="D8:E8"/>
    <mergeCell ref="A8:A9"/>
    <mergeCell ref="B8:B9"/>
    <mergeCell ref="C8:C9"/>
    <mergeCell ref="A2:J2"/>
    <mergeCell ref="A4:J4"/>
    <mergeCell ref="A1:L1"/>
    <mergeCell ref="F8:F9"/>
    <mergeCell ref="G8:G9"/>
    <mergeCell ref="H8:H9"/>
    <mergeCell ref="I8:I9"/>
    <mergeCell ref="J8:J9"/>
    <mergeCell ref="K8:K9"/>
    <mergeCell ref="L8:L9"/>
  </mergeCells>
  <printOptions/>
  <pageMargins left="0.6" right="0.62" top="1.08" bottom="0.984251969" header="0.492125985" footer="0.492125985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1.28125" style="28" bestFit="1" customWidth="1"/>
    <col min="2" max="2" width="18.00390625" style="28" bestFit="1" customWidth="1"/>
    <col min="3" max="3" width="17.8515625" style="28" customWidth="1"/>
    <col min="4" max="16384" width="9.140625" style="28" customWidth="1"/>
  </cols>
  <sheetData>
    <row r="1" spans="1:13" ht="20.25">
      <c r="A1" s="122" t="s">
        <v>17</v>
      </c>
      <c r="B1" s="122"/>
      <c r="C1" s="122"/>
      <c r="D1" s="19"/>
      <c r="E1" s="19"/>
      <c r="F1" s="19"/>
      <c r="G1" s="19"/>
      <c r="H1" s="19"/>
      <c r="I1" s="19"/>
      <c r="J1" s="19"/>
      <c r="K1" s="19"/>
      <c r="L1" s="19"/>
      <c r="M1" s="13"/>
    </row>
    <row r="2" spans="1:13" ht="20.25">
      <c r="A2" s="17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"/>
    </row>
    <row r="3" spans="1:13" ht="33.75" customHeight="1" thickBot="1">
      <c r="A3" s="123" t="s">
        <v>61</v>
      </c>
      <c r="B3" s="123"/>
      <c r="C3" s="123"/>
      <c r="D3" s="19"/>
      <c r="E3" s="19"/>
      <c r="F3" s="19"/>
      <c r="G3" s="19"/>
      <c r="H3" s="19"/>
      <c r="I3" s="19"/>
      <c r="J3" s="19"/>
      <c r="K3" s="19"/>
      <c r="L3" s="19"/>
      <c r="M3" s="13"/>
    </row>
    <row r="4" spans="1:13" ht="31.5">
      <c r="A4" s="21" t="s">
        <v>28</v>
      </c>
      <c r="B4" s="27" t="s">
        <v>66</v>
      </c>
      <c r="C4" s="22" t="s">
        <v>67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9.5" customHeight="1">
      <c r="A5" s="120" t="s">
        <v>65</v>
      </c>
      <c r="B5" s="26">
        <v>0.8</v>
      </c>
      <c r="C5" s="26">
        <v>0.2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9.5" customHeight="1" thickBot="1">
      <c r="A6" s="121"/>
      <c r="B6" s="20">
        <f>B5*'Planilha de Preço_CONSULTORIA'!K50</f>
        <v>30699.008</v>
      </c>
      <c r="C6" s="20">
        <f>C5*'Planilha de Preço_CONSULTORIA'!K50</f>
        <v>7674.752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3" ht="19.5" customHeight="1" thickBot="1">
      <c r="A7" s="15" t="s">
        <v>26</v>
      </c>
      <c r="B7" s="29">
        <f>B5</f>
        <v>0.8</v>
      </c>
      <c r="C7" s="29">
        <f>B7+C5</f>
        <v>1</v>
      </c>
    </row>
    <row r="8" spans="1:3" ht="19.5" customHeight="1" thickBot="1">
      <c r="A8" s="16" t="s">
        <v>27</v>
      </c>
      <c r="B8" s="14">
        <f>B6</f>
        <v>30699.008</v>
      </c>
      <c r="C8" s="14">
        <f>B8+C6</f>
        <v>38373.76</v>
      </c>
    </row>
  </sheetData>
  <sheetProtection/>
  <mergeCells count="3">
    <mergeCell ref="A5:A6"/>
    <mergeCell ref="A1:C1"/>
    <mergeCell ref="A3:C3"/>
  </mergeCells>
  <printOptions/>
  <pageMargins left="0.55" right="0.51" top="0.984251968503937" bottom="0.5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124" t="s">
        <v>76</v>
      </c>
      <c r="B1" s="124"/>
      <c r="C1" s="124"/>
      <c r="D1" s="124"/>
      <c r="E1" s="124"/>
      <c r="F1" s="124"/>
      <c r="G1" s="124"/>
      <c r="H1" s="124"/>
      <c r="I1" s="124"/>
    </row>
    <row r="2" spans="1:9" ht="15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spans="1:2" s="32" customFormat="1" ht="15">
      <c r="A3" s="32" t="s">
        <v>68</v>
      </c>
      <c r="B3" s="33">
        <v>0.0165</v>
      </c>
    </row>
    <row r="4" spans="1:2" s="32" customFormat="1" ht="15">
      <c r="A4" s="32" t="s">
        <v>69</v>
      </c>
      <c r="B4" s="33">
        <v>0.076</v>
      </c>
    </row>
    <row r="5" spans="1:2" s="32" customFormat="1" ht="15">
      <c r="A5" s="32" t="s">
        <v>70</v>
      </c>
      <c r="B5" s="33">
        <v>0.03</v>
      </c>
    </row>
    <row r="6" spans="1:3" s="32" customFormat="1" ht="15.75">
      <c r="A6" s="34" t="s">
        <v>71</v>
      </c>
      <c r="B6" s="35">
        <f>SUM(B3:B5)</f>
        <v>0.1225</v>
      </c>
      <c r="C6" s="36" t="s">
        <v>73</v>
      </c>
    </row>
    <row r="7" s="32" customFormat="1" ht="15.75">
      <c r="A7" s="30" t="s">
        <v>78</v>
      </c>
    </row>
    <row r="8" s="32" customFormat="1" ht="15"/>
    <row r="9" spans="1:9" s="32" customFormat="1" ht="15.75" customHeight="1">
      <c r="A9" s="125" t="s">
        <v>77</v>
      </c>
      <c r="B9" s="125"/>
      <c r="C9" s="125"/>
      <c r="D9" s="125"/>
      <c r="E9" s="125"/>
      <c r="F9" s="125"/>
      <c r="G9" s="125"/>
      <c r="H9" s="125"/>
      <c r="I9" s="125"/>
    </row>
    <row r="10" spans="1:9" s="32" customFormat="1" ht="15.75" customHeight="1">
      <c r="A10" s="125"/>
      <c r="B10" s="125"/>
      <c r="C10" s="125"/>
      <c r="D10" s="125"/>
      <c r="E10" s="125"/>
      <c r="F10" s="125"/>
      <c r="G10" s="125"/>
      <c r="H10" s="125"/>
      <c r="I10" s="125"/>
    </row>
    <row r="11" s="32" customFormat="1" ht="15.75">
      <c r="A11" s="31" t="s">
        <v>72</v>
      </c>
    </row>
    <row r="12" s="32" customFormat="1" ht="15"/>
    <row r="13" spans="1:3" s="32" customFormat="1" ht="15.75">
      <c r="A13" s="45" t="s">
        <v>74</v>
      </c>
      <c r="B13" s="45">
        <f>((1/(1-B6))-1)*100</f>
        <v>13.960113960113961</v>
      </c>
      <c r="C13" s="46">
        <f>B13/100</f>
        <v>0.13960113960113962</v>
      </c>
    </row>
    <row r="14" ht="12.75">
      <c r="C14" s="47" t="s">
        <v>145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2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128" t="s">
        <v>143</v>
      </c>
      <c r="B3" s="128"/>
      <c r="C3" s="128"/>
    </row>
    <row r="4" spans="1:3" ht="16.5">
      <c r="A4" s="38" t="s">
        <v>99</v>
      </c>
      <c r="B4" s="38" t="s">
        <v>2</v>
      </c>
      <c r="C4" s="38" t="s">
        <v>100</v>
      </c>
    </row>
    <row r="5" spans="1:3" ht="16.5">
      <c r="A5" s="129" t="s">
        <v>101</v>
      </c>
      <c r="B5" s="129"/>
      <c r="C5" s="129"/>
    </row>
    <row r="6" spans="1:3" ht="16.5">
      <c r="A6" s="39" t="s">
        <v>43</v>
      </c>
      <c r="B6" s="40" t="s">
        <v>97</v>
      </c>
      <c r="C6" s="41">
        <v>0.2</v>
      </c>
    </row>
    <row r="7" spans="1:3" ht="16.5">
      <c r="A7" s="39" t="s">
        <v>102</v>
      </c>
      <c r="B7" s="40" t="s">
        <v>98</v>
      </c>
      <c r="C7" s="41">
        <v>0.015</v>
      </c>
    </row>
    <row r="8" spans="1:3" ht="16.5">
      <c r="A8" s="39" t="s">
        <v>103</v>
      </c>
      <c r="B8" s="40" t="s">
        <v>95</v>
      </c>
      <c r="C8" s="41">
        <v>0.01</v>
      </c>
    </row>
    <row r="9" spans="1:3" ht="16.5">
      <c r="A9" s="39" t="s">
        <v>42</v>
      </c>
      <c r="B9" s="40" t="s">
        <v>96</v>
      </c>
      <c r="C9" s="41">
        <v>0.002</v>
      </c>
    </row>
    <row r="10" spans="1:3" ht="16.5">
      <c r="A10" s="39" t="s">
        <v>104</v>
      </c>
      <c r="B10" s="40" t="s">
        <v>94</v>
      </c>
      <c r="C10" s="41">
        <v>0.006</v>
      </c>
    </row>
    <row r="11" spans="1:3" ht="16.5">
      <c r="A11" s="39" t="s">
        <v>105</v>
      </c>
      <c r="B11" s="40" t="s">
        <v>106</v>
      </c>
      <c r="C11" s="41">
        <v>0.025</v>
      </c>
    </row>
    <row r="12" spans="1:3" ht="16.5">
      <c r="A12" s="39" t="s">
        <v>107</v>
      </c>
      <c r="B12" s="40" t="s">
        <v>108</v>
      </c>
      <c r="C12" s="41">
        <v>0.01</v>
      </c>
    </row>
    <row r="13" spans="1:3" ht="16.5">
      <c r="A13" s="39" t="s">
        <v>109</v>
      </c>
      <c r="B13" s="40" t="s">
        <v>93</v>
      </c>
      <c r="C13" s="41">
        <v>0.08</v>
      </c>
    </row>
    <row r="14" spans="1:3" ht="16.5">
      <c r="A14" s="38" t="s">
        <v>110</v>
      </c>
      <c r="B14" s="42" t="s">
        <v>89</v>
      </c>
      <c r="C14" s="43">
        <f>SUM(C6:C13)</f>
        <v>0.3480000000000001</v>
      </c>
    </row>
    <row r="15" spans="1:3" ht="16.5">
      <c r="A15" s="130" t="s">
        <v>90</v>
      </c>
      <c r="B15" s="131"/>
      <c r="C15" s="131"/>
    </row>
    <row r="16" spans="1:3" ht="16.5">
      <c r="A16" s="39" t="s">
        <v>111</v>
      </c>
      <c r="B16" s="40" t="s">
        <v>91</v>
      </c>
      <c r="C16" s="41">
        <v>0.1111</v>
      </c>
    </row>
    <row r="17" spans="1:3" ht="16.5">
      <c r="A17" s="39" t="s">
        <v>112</v>
      </c>
      <c r="B17" s="40" t="s">
        <v>92</v>
      </c>
      <c r="C17" s="41">
        <v>0.0175</v>
      </c>
    </row>
    <row r="18" spans="1:3" ht="16.5">
      <c r="A18" s="39" t="s">
        <v>113</v>
      </c>
      <c r="B18" s="40" t="s">
        <v>115</v>
      </c>
      <c r="C18" s="41">
        <v>0.0137</v>
      </c>
    </row>
    <row r="19" spans="1:3" ht="16.5">
      <c r="A19" s="39" t="s">
        <v>114</v>
      </c>
      <c r="B19" s="40" t="s">
        <v>127</v>
      </c>
      <c r="C19" s="41">
        <v>0.0833</v>
      </c>
    </row>
    <row r="20" spans="1:3" ht="16.5">
      <c r="A20" s="39" t="s">
        <v>116</v>
      </c>
      <c r="B20" s="40" t="s">
        <v>87</v>
      </c>
      <c r="C20" s="41">
        <v>0</v>
      </c>
    </row>
    <row r="21" spans="1:3" ht="16.5">
      <c r="A21" s="39" t="s">
        <v>117</v>
      </c>
      <c r="B21" s="40" t="s">
        <v>88</v>
      </c>
      <c r="C21" s="41">
        <v>0.0005</v>
      </c>
    </row>
    <row r="22" spans="1:3" ht="16.5">
      <c r="A22" s="39" t="s">
        <v>118</v>
      </c>
      <c r="B22" s="40" t="s">
        <v>128</v>
      </c>
      <c r="C22" s="41">
        <v>0.0164</v>
      </c>
    </row>
    <row r="23" spans="1:3" ht="16.5">
      <c r="A23" s="39" t="s">
        <v>129</v>
      </c>
      <c r="B23" s="40" t="s">
        <v>130</v>
      </c>
      <c r="C23" s="41">
        <v>0.0021</v>
      </c>
    </row>
    <row r="24" spans="1:3" ht="16.5">
      <c r="A24" s="38" t="s">
        <v>119</v>
      </c>
      <c r="B24" s="42" t="s">
        <v>84</v>
      </c>
      <c r="C24" s="43">
        <f>SUM(C16:C23)</f>
        <v>0.24459999999999996</v>
      </c>
    </row>
    <row r="25" spans="1:3" ht="16.5">
      <c r="A25" s="130" t="s">
        <v>85</v>
      </c>
      <c r="B25" s="131"/>
      <c r="C25" s="131"/>
    </row>
    <row r="26" spans="1:3" ht="16.5">
      <c r="A26" s="39" t="s">
        <v>120</v>
      </c>
      <c r="B26" s="40" t="s">
        <v>121</v>
      </c>
      <c r="C26" s="41">
        <v>0.0433</v>
      </c>
    </row>
    <row r="27" spans="1:3" ht="16.5">
      <c r="A27" s="39" t="s">
        <v>122</v>
      </c>
      <c r="B27" s="40" t="s">
        <v>86</v>
      </c>
      <c r="C27" s="41">
        <v>0</v>
      </c>
    </row>
    <row r="28" spans="1:3" ht="16.5">
      <c r="A28" s="39" t="s">
        <v>133</v>
      </c>
      <c r="B28" s="40" t="s">
        <v>131</v>
      </c>
      <c r="C28" s="41">
        <v>0.0083</v>
      </c>
    </row>
    <row r="29" spans="1:3" ht="16.5">
      <c r="A29" s="39" t="s">
        <v>134</v>
      </c>
      <c r="B29" s="40" t="s">
        <v>132</v>
      </c>
      <c r="C29" s="41">
        <v>0.0008</v>
      </c>
    </row>
    <row r="30" spans="1:3" ht="16.5">
      <c r="A30" s="38" t="s">
        <v>123</v>
      </c>
      <c r="B30" s="42" t="s">
        <v>140</v>
      </c>
      <c r="C30" s="43">
        <v>0.0524</v>
      </c>
    </row>
    <row r="31" spans="1:3" ht="16.5">
      <c r="A31" s="130" t="s">
        <v>83</v>
      </c>
      <c r="B31" s="131"/>
      <c r="C31" s="131"/>
    </row>
    <row r="32" spans="1:3" ht="16.5">
      <c r="A32" s="39" t="s">
        <v>124</v>
      </c>
      <c r="B32" s="40" t="s">
        <v>125</v>
      </c>
      <c r="C32" s="44">
        <f>C14*C24</f>
        <v>0.08512080000000001</v>
      </c>
    </row>
    <row r="33" spans="1:3" ht="16.5">
      <c r="A33" s="39" t="s">
        <v>137</v>
      </c>
      <c r="B33" s="40" t="s">
        <v>135</v>
      </c>
      <c r="C33" s="41">
        <v>0.0067</v>
      </c>
    </row>
    <row r="34" spans="1:3" ht="16.5">
      <c r="A34" s="39" t="s">
        <v>138</v>
      </c>
      <c r="B34" s="40" t="s">
        <v>136</v>
      </c>
      <c r="C34" s="41">
        <v>0.0016</v>
      </c>
    </row>
    <row r="35" spans="1:3" ht="16.5">
      <c r="A35" s="38" t="s">
        <v>126</v>
      </c>
      <c r="B35" s="42" t="s">
        <v>82</v>
      </c>
      <c r="C35" s="43">
        <f>SUM(C32:C34)</f>
        <v>0.09342080000000001</v>
      </c>
    </row>
    <row r="36" spans="1:3" ht="16.5">
      <c r="A36" s="130" t="s">
        <v>80</v>
      </c>
      <c r="B36" s="131"/>
      <c r="C36" s="131"/>
    </row>
    <row r="37" spans="1:3" ht="16.5">
      <c r="A37" s="39" t="s">
        <v>139</v>
      </c>
      <c r="B37" s="40" t="s">
        <v>81</v>
      </c>
      <c r="C37" s="44">
        <v>0.102</v>
      </c>
    </row>
    <row r="38" spans="1:3" ht="16.5">
      <c r="A38" s="38" t="s">
        <v>144</v>
      </c>
      <c r="B38" s="42" t="s">
        <v>141</v>
      </c>
      <c r="C38" s="43">
        <f>SUM(C37)</f>
        <v>0.102</v>
      </c>
    </row>
    <row r="39" ht="13.5" thickBot="1"/>
    <row r="40" spans="1:3" ht="18.75" thickBot="1">
      <c r="A40" s="126" t="s">
        <v>142</v>
      </c>
      <c r="B40" s="127"/>
      <c r="C40" s="37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RDO SOBREIRA</cp:lastModifiedBy>
  <cp:lastPrinted>2016-09-08T20:37:53Z</cp:lastPrinted>
  <dcterms:created xsi:type="dcterms:W3CDTF">2001-05-14T20:05:29Z</dcterms:created>
  <dcterms:modified xsi:type="dcterms:W3CDTF">2017-01-18T02:30:29Z</dcterms:modified>
  <cp:category/>
  <cp:version/>
  <cp:contentType/>
  <cp:contentStatus/>
</cp:coreProperties>
</file>