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960" windowHeight="11760" tabRatio="452" activeTab="1"/>
  </bookViews>
  <sheets>
    <sheet name="Orçamento" sheetId="1" r:id="rId1"/>
    <sheet name="Cronograma" sheetId="3" r:id="rId2"/>
    <sheet name="Plan BDI" sheetId="2" r:id="rId3"/>
  </sheets>
  <definedNames>
    <definedName name="_xlnm.Print_Area" localSheetId="1">Cronograma!$B$2:$P$33</definedName>
    <definedName name="_xlnm.Print_Area" localSheetId="0">Orçamento!$B$2:$K$85</definedName>
    <definedName name="_xlnm.Print_Titles" localSheetId="0">Orçamento!$12:$16</definedName>
  </definedNames>
  <calcPr calcId="125725"/>
</workbook>
</file>

<file path=xl/calcChain.xml><?xml version="1.0" encoding="utf-8"?>
<calcChain xmlns="http://schemas.openxmlformats.org/spreadsheetml/2006/main">
  <c r="P24" i="3"/>
  <c r="P25"/>
  <c r="P23"/>
  <c r="G23"/>
  <c r="O23"/>
  <c r="M23"/>
  <c r="K23"/>
  <c r="I23"/>
  <c r="O18"/>
  <c r="O19"/>
  <c r="O20"/>
  <c r="O21"/>
  <c r="O22"/>
  <c r="M18"/>
  <c r="M19"/>
  <c r="M20"/>
  <c r="M21"/>
  <c r="M22"/>
  <c r="K18"/>
  <c r="K19"/>
  <c r="K20"/>
  <c r="K21"/>
  <c r="K22"/>
  <c r="I18"/>
  <c r="I19"/>
  <c r="I20"/>
  <c r="I21"/>
  <c r="I22"/>
  <c r="G18"/>
  <c r="G19"/>
  <c r="G20"/>
  <c r="G21"/>
  <c r="G22"/>
  <c r="M17"/>
  <c r="P18"/>
  <c r="P21"/>
  <c r="P22"/>
  <c r="P17"/>
  <c r="I69" i="1"/>
  <c r="J17"/>
  <c r="I66"/>
  <c r="C22" i="3"/>
  <c r="B22"/>
  <c r="C21"/>
  <c r="B21"/>
  <c r="C20"/>
  <c r="B20"/>
  <c r="C19"/>
  <c r="B19"/>
  <c r="C18"/>
  <c r="B18"/>
  <c r="C17"/>
  <c r="B17"/>
  <c r="F32" i="2"/>
  <c r="F30"/>
  <c r="F26"/>
  <c r="F21"/>
  <c r="F18"/>
  <c r="I67" i="1"/>
  <c r="I68"/>
  <c r="I58"/>
  <c r="I54"/>
  <c r="I57"/>
  <c r="I56"/>
  <c r="I53"/>
  <c r="I52"/>
  <c r="I51"/>
  <c r="I50"/>
  <c r="I49"/>
  <c r="I48"/>
  <c r="I40"/>
  <c r="I39"/>
  <c r="I36"/>
  <c r="I32"/>
  <c r="I42"/>
  <c r="I43"/>
  <c r="I64"/>
  <c r="I63"/>
  <c r="I61"/>
  <c r="I59"/>
  <c r="I62"/>
  <c r="I37"/>
  <c r="I34"/>
  <c r="I45"/>
  <c r="I44"/>
  <c r="I33"/>
  <c r="I55"/>
  <c r="I47"/>
  <c r="I41"/>
  <c r="I38"/>
  <c r="I35"/>
  <c r="I60"/>
  <c r="I46"/>
  <c r="I30"/>
  <c r="I29"/>
  <c r="I28"/>
  <c r="I27"/>
  <c r="I25"/>
  <c r="I24"/>
  <c r="I23"/>
  <c r="J22" s="1"/>
  <c r="I21"/>
  <c r="J20" s="1"/>
  <c r="I19"/>
  <c r="I18"/>
  <c r="P19" i="3" l="1"/>
  <c r="P20"/>
  <c r="J31" i="1"/>
  <c r="E21" i="3" s="1"/>
  <c r="J26" i="1"/>
  <c r="E20" i="3" s="1"/>
  <c r="I71" i="1"/>
  <c r="E22" i="3"/>
  <c r="J65" i="1"/>
  <c r="E18" i="3"/>
  <c r="E19"/>
  <c r="E17"/>
  <c r="J71" i="1" l="1"/>
  <c r="J73" s="1"/>
  <c r="J75" s="1"/>
  <c r="K31"/>
  <c r="I73"/>
  <c r="I75" s="1"/>
  <c r="K20"/>
  <c r="K65"/>
  <c r="K17"/>
  <c r="K22"/>
  <c r="O17" i="3"/>
  <c r="G17"/>
  <c r="I17"/>
  <c r="E23"/>
  <c r="K17"/>
  <c r="K26" i="1"/>
  <c r="M24" i="3" l="1"/>
  <c r="L26"/>
  <c r="D21"/>
  <c r="E24"/>
  <c r="D18"/>
  <c r="I24"/>
  <c r="D20"/>
  <c r="E25"/>
  <c r="D22"/>
  <c r="G24"/>
  <c r="K71" i="1"/>
  <c r="K24" i="3"/>
  <c r="O24"/>
  <c r="D19"/>
  <c r="D17"/>
  <c r="M25" l="1"/>
  <c r="H26"/>
  <c r="I25"/>
  <c r="F26"/>
  <c r="P26" s="1"/>
  <c r="G25"/>
  <c r="D26"/>
  <c r="J26"/>
  <c r="K25"/>
  <c r="N26"/>
  <c r="O25" l="1"/>
</calcChain>
</file>

<file path=xl/sharedStrings.xml><?xml version="1.0" encoding="utf-8"?>
<sst xmlns="http://schemas.openxmlformats.org/spreadsheetml/2006/main" count="357" uniqueCount="234">
  <si>
    <t>GOVERNO DO ESTADO DO PIAUÍ</t>
  </si>
  <si>
    <t>SECRETARIA DE SAÚDE DO ESTADO DO PIAUÍ</t>
  </si>
  <si>
    <t>HOSPITAL GETÚLIO VARGAS</t>
  </si>
  <si>
    <t>COMISSÃO DE ENGENHARIA, ARQUITETURA E FISCALIZAÇÃO DE OBRAS</t>
  </si>
  <si>
    <r>
      <rPr>
        <b/>
        <sz val="10"/>
        <color indexed="8"/>
        <rFont val="Arial"/>
        <family val="2"/>
      </rPr>
      <t>Estabelecimento:</t>
    </r>
    <r>
      <rPr>
        <sz val="10"/>
        <color indexed="8"/>
        <rFont val="Arial"/>
        <family val="2"/>
      </rPr>
      <t xml:space="preserve"> Hospital Getúlio Vargas</t>
    </r>
  </si>
  <si>
    <r>
      <rPr>
        <b/>
        <sz val="10"/>
        <color indexed="8"/>
        <rFont val="Arial"/>
        <family val="2"/>
      </rPr>
      <t>Endereço</t>
    </r>
    <r>
      <rPr>
        <sz val="10"/>
        <color indexed="8"/>
        <rFont val="Arial"/>
        <family val="2"/>
      </rPr>
      <t>: Avenida Frei Serafim, N.º 2352, Centro, Teresina - PI</t>
    </r>
  </si>
  <si>
    <r>
      <rPr>
        <b/>
        <sz val="10"/>
        <color indexed="8"/>
        <rFont val="Arial"/>
        <family val="2"/>
      </rPr>
      <t>Data do orçamento:</t>
    </r>
    <r>
      <rPr>
        <sz val="10"/>
        <color indexed="8"/>
        <rFont val="Arial"/>
        <family val="2"/>
      </rPr>
      <t xml:space="preserve"> 05/11/2014</t>
    </r>
  </si>
  <si>
    <t>Tipo de intervenção: Reforma</t>
  </si>
  <si>
    <r>
      <rPr>
        <b/>
        <sz val="10"/>
        <color indexed="8"/>
        <rFont val="Arial"/>
        <family val="2"/>
      </rPr>
      <t>BDI:</t>
    </r>
    <r>
      <rPr>
        <sz val="10"/>
        <color indexed="8"/>
        <rFont val="Arial"/>
        <family val="2"/>
      </rPr>
      <t xml:space="preserve">  21,24 %</t>
    </r>
  </si>
  <si>
    <t>PLANILHA ORÇAMENTÁRIA</t>
  </si>
  <si>
    <t>ITEM</t>
  </si>
  <si>
    <t>SISTEMA REFERENCIAL</t>
  </si>
  <si>
    <t>CÓDIGO BASE</t>
  </si>
  <si>
    <t xml:space="preserve"> SERVIÇO</t>
  </si>
  <si>
    <t>UNIDADE</t>
  </si>
  <si>
    <t>QUANTIDADE</t>
  </si>
  <si>
    <t>VALORES</t>
  </si>
  <si>
    <t>Preço Unitário</t>
  </si>
  <si>
    <t>Preço Total</t>
  </si>
  <si>
    <t>Preço Etapa</t>
  </si>
  <si>
    <t>% da Etapa</t>
  </si>
  <si>
    <t>1.00</t>
  </si>
  <si>
    <t>SERVIÇOS PRELIMINARES</t>
  </si>
  <si>
    <t>1.01</t>
  </si>
  <si>
    <t>74209/001</t>
  </si>
  <si>
    <t>Placa da obra em chapa de aço galvanizado, 300x150</t>
  </si>
  <si>
    <t>m2</t>
  </si>
  <si>
    <t>1.02</t>
  </si>
  <si>
    <t>73805/001</t>
  </si>
  <si>
    <t>Barracão de obra para alojamento/escritório, paredes em compensado de 10 mm, cobertura de telha de fibrocimento, inclusive instalação elétrica e esquadrias</t>
  </si>
  <si>
    <t>2.00</t>
  </si>
  <si>
    <t>RETIRADAS E DEMOLIÇÕES</t>
  </si>
  <si>
    <t>2.01</t>
  </si>
  <si>
    <t>Demolição de forro de gesso</t>
  </si>
  <si>
    <t>3.00</t>
  </si>
  <si>
    <t>REVESTIMENTO</t>
  </si>
  <si>
    <t>3.01</t>
  </si>
  <si>
    <t>Chapisco de aderência em parede - traço 1:3</t>
  </si>
  <si>
    <t>3.02</t>
  </si>
  <si>
    <t>73986/001</t>
  </si>
  <si>
    <t>Forro de gesso</t>
  </si>
  <si>
    <t>3.03</t>
  </si>
  <si>
    <t>03316</t>
  </si>
  <si>
    <t>Reboco em parede e=2,50cm - traço 1:2:8</t>
  </si>
  <si>
    <t>4.00</t>
  </si>
  <si>
    <t>PINTURA</t>
  </si>
  <si>
    <t>4.01</t>
  </si>
  <si>
    <t>C1208</t>
  </si>
  <si>
    <t>Emassamento de parede</t>
  </si>
  <si>
    <t>4.02</t>
  </si>
  <si>
    <t>C1615</t>
  </si>
  <si>
    <t>Látex em parede, duas demãos</t>
  </si>
  <si>
    <t>4.03</t>
  </si>
  <si>
    <t>Emassamento de forro</t>
  </si>
  <si>
    <t>4.04</t>
  </si>
  <si>
    <t>Látex em laje de forro, duas demãos</t>
  </si>
  <si>
    <t>5.00</t>
  </si>
  <si>
    <t>INSTALAÇÕES ELÉTRICAS</t>
  </si>
  <si>
    <t>C1155</t>
  </si>
  <si>
    <t>m</t>
  </si>
  <si>
    <t>5.02</t>
  </si>
  <si>
    <t>C2301</t>
  </si>
  <si>
    <t>Tampa normal para duto perfurado até (100 X 100)mm</t>
  </si>
  <si>
    <t>5.03</t>
  </si>
  <si>
    <t>73860/009</t>
  </si>
  <si>
    <t>Cabo flex. isolado, cobre, 4mm²</t>
  </si>
  <si>
    <t>5.04</t>
  </si>
  <si>
    <t>74131/006</t>
  </si>
  <si>
    <t>Centro de distribuição 32 circuitos</t>
  </si>
  <si>
    <t>unid.</t>
  </si>
  <si>
    <t>5.05</t>
  </si>
  <si>
    <t>74130/001</t>
  </si>
  <si>
    <t>Disjuntor monopolar, padrão NEMA 10 a 30A 240V</t>
  </si>
  <si>
    <t>5.06</t>
  </si>
  <si>
    <t>Eletroduto PVC 2.1/2"</t>
  </si>
  <si>
    <t>5.07</t>
  </si>
  <si>
    <t>Haste copperweld 5/8 X 3,0M com conector</t>
  </si>
  <si>
    <t>5.08</t>
  </si>
  <si>
    <t>Cabo de cobre nu 35mm²-Fornecimento e instalação</t>
  </si>
  <si>
    <t>5.09</t>
  </si>
  <si>
    <t>74130/005</t>
  </si>
  <si>
    <t>Disjuntor tripolar 70A</t>
  </si>
  <si>
    <t>5.10</t>
  </si>
  <si>
    <t>Disjuntor tripolar 90A</t>
  </si>
  <si>
    <t>5.11</t>
  </si>
  <si>
    <t>73860/022</t>
  </si>
  <si>
    <t>Cabo flex. isolado, cobre, 35mm²</t>
  </si>
  <si>
    <t>5.12</t>
  </si>
  <si>
    <t>C0628</t>
  </si>
  <si>
    <t>Caixa de passagem 20x20</t>
  </si>
  <si>
    <t>5.13</t>
  </si>
  <si>
    <t>C2457</t>
  </si>
  <si>
    <t>Terminal de compressão para cabo de 35mm²</t>
  </si>
  <si>
    <t>5.14</t>
  </si>
  <si>
    <t>C2089</t>
  </si>
  <si>
    <t>Qgbt completo com dimensões 90X26X60 cm, sobrepor, com barramento, 225A</t>
  </si>
  <si>
    <t>5.15</t>
  </si>
  <si>
    <t>C2454</t>
  </si>
  <si>
    <t>Terminal de compressão para cabo de 120Mm²</t>
  </si>
  <si>
    <t>5.16</t>
  </si>
  <si>
    <t>Terminal de compressão para cabo de 35Mm²</t>
  </si>
  <si>
    <t>5.17</t>
  </si>
  <si>
    <t>Terminal de compressão para cabo de 70Mm²</t>
  </si>
  <si>
    <t>5.18</t>
  </si>
  <si>
    <t>74130/007</t>
  </si>
  <si>
    <t>Disjuntor tripolar 225A padrão Iec</t>
  </si>
  <si>
    <t>5.19</t>
  </si>
  <si>
    <t>74130/006</t>
  </si>
  <si>
    <t>Disjuntor tripolar 150A padrão Iec</t>
  </si>
  <si>
    <t>5.20</t>
  </si>
  <si>
    <t>C0469</t>
  </si>
  <si>
    <t>Braçadeira tipo "U" p/ eletroduto de 4"</t>
  </si>
  <si>
    <t>5.21</t>
  </si>
  <si>
    <t>73860/017</t>
  </si>
  <si>
    <t>Cabo, flex., isolado, cobre, 120mm2, 600V, preto</t>
  </si>
  <si>
    <t>5.22</t>
  </si>
  <si>
    <t>73782/004</t>
  </si>
  <si>
    <t>5.23</t>
  </si>
  <si>
    <t>Conector GUT</t>
  </si>
  <si>
    <t>5.24</t>
  </si>
  <si>
    <t>Eletroduto PVC Rosável 4"</t>
  </si>
  <si>
    <t>5.25</t>
  </si>
  <si>
    <t>04014</t>
  </si>
  <si>
    <t>Fita Isolante  - Rolo 20mx3/4" - Amarela</t>
  </si>
  <si>
    <t>5.26</t>
  </si>
  <si>
    <t>Fita Isolante  - Rolo 20mx3/4" - Azul</t>
  </si>
  <si>
    <t>5.27</t>
  </si>
  <si>
    <t>Fita Isolante  - Rolo 20mx3/4" - Verde</t>
  </si>
  <si>
    <t>5.28</t>
  </si>
  <si>
    <t>Fita Isolante  - Rolo 20mx3/4" - Vermelha</t>
  </si>
  <si>
    <t>5.29</t>
  </si>
  <si>
    <t>04015</t>
  </si>
  <si>
    <t>5.30</t>
  </si>
  <si>
    <t>Haste de aterramento</t>
  </si>
  <si>
    <t>5.31</t>
  </si>
  <si>
    <t>Luva PVC roscável 4"</t>
  </si>
  <si>
    <t>5.32</t>
  </si>
  <si>
    <t>C1406</t>
  </si>
  <si>
    <t>Fornec e instal de barramento de cobre p/quadros</t>
  </si>
  <si>
    <t>kg</t>
  </si>
  <si>
    <t>5.33</t>
  </si>
  <si>
    <t>C2088</t>
  </si>
  <si>
    <t>Painel autoportante com fundo de montagem vazado 1200X800X800Mm</t>
  </si>
  <si>
    <t>6.00</t>
  </si>
  <si>
    <t>DIVERSOS</t>
  </si>
  <si>
    <t>6.01</t>
  </si>
  <si>
    <t>C1083</t>
  </si>
  <si>
    <t>Projeto "As Built"</t>
  </si>
  <si>
    <t>hxh</t>
  </si>
  <si>
    <t>6.02</t>
  </si>
  <si>
    <t>Limpeza geral da obra</t>
  </si>
  <si>
    <t>VALOR TOTAL DA PLANILHA SEM BDI</t>
  </si>
  <si>
    <t>VALOR TOTAL DA PLANILHA COM BDI</t>
  </si>
  <si>
    <t>Marcus David da Silva Holanda</t>
  </si>
  <si>
    <t>Engenheiro Eletricista</t>
  </si>
  <si>
    <t>CREA - PI N.º 190.243.267-3</t>
  </si>
  <si>
    <r>
      <rPr>
        <b/>
        <sz val="10"/>
        <color indexed="8"/>
        <rFont val="Arial"/>
        <family val="2"/>
      </rPr>
      <t>Serviço:</t>
    </r>
    <r>
      <rPr>
        <sz val="10"/>
        <color indexed="8"/>
        <rFont val="Arial"/>
        <family val="2"/>
      </rPr>
      <t xml:space="preserve"> Adequação da instalação elétrica para climatização das unidades de internações do Hospital Getúlio Vargas</t>
    </r>
  </si>
  <si>
    <t>CÁLCULO DO BDI</t>
  </si>
  <si>
    <t>ÍTEM</t>
  </si>
  <si>
    <t>DISCRIMINAÇÃO</t>
  </si>
  <si>
    <t>%</t>
  </si>
  <si>
    <t>GRUPO A</t>
  </si>
  <si>
    <t>DESPESAS ADMINISTRATIVAS</t>
  </si>
  <si>
    <t>A-1</t>
  </si>
  <si>
    <t>Administração Central</t>
  </si>
  <si>
    <t>Total Grupo A</t>
  </si>
  <si>
    <t>GRUPO B</t>
  </si>
  <si>
    <t xml:space="preserve">LUCRO </t>
  </si>
  <si>
    <t>B-1</t>
  </si>
  <si>
    <t>Lucro bruto</t>
  </si>
  <si>
    <t>Total Grupo B</t>
  </si>
  <si>
    <t>GRUPO C</t>
  </si>
  <si>
    <t>IMPOSTOS</t>
  </si>
  <si>
    <t>C-1</t>
  </si>
  <si>
    <t>PIS</t>
  </si>
  <si>
    <t>C-2</t>
  </si>
  <si>
    <t>COFINS</t>
  </si>
  <si>
    <t>C-3</t>
  </si>
  <si>
    <t>ISSQN</t>
  </si>
  <si>
    <t>Total Grupo C</t>
  </si>
  <si>
    <t>GRUPO D</t>
  </si>
  <si>
    <t>D-1</t>
  </si>
  <si>
    <t>Despesas financeiras e seguros</t>
  </si>
  <si>
    <t>D-2</t>
  </si>
  <si>
    <t>Riscos e imprevistos</t>
  </si>
  <si>
    <t>Total Grupo D</t>
  </si>
  <si>
    <t>TOTAL DESTE BDI</t>
  </si>
  <si>
    <t>BDI = ((1+X)x(1+Y)x(1+Z)/(1-I)) - 1</t>
  </si>
  <si>
    <t>Onde:</t>
  </si>
  <si>
    <t>X = Taxa do somatório das despeses indiretas, exceto trubutos e despesas financeiras;</t>
  </si>
  <si>
    <t>Y = Taxa representativa das despesas financeiras;</t>
  </si>
  <si>
    <t xml:space="preserve">Z = Taxa representativa do lucro; e </t>
  </si>
  <si>
    <t>I = Taxa representativa da incidencia de tributos.</t>
  </si>
  <si>
    <t>CRONOGRAMA FÍSICO-FINANCEIRO</t>
  </si>
  <si>
    <t>% DO ITEM</t>
  </si>
  <si>
    <t>VALOR DO ITEM</t>
  </si>
  <si>
    <t>30 DIAS</t>
  </si>
  <si>
    <t>60 DIAS</t>
  </si>
  <si>
    <t>90 DIAS</t>
  </si>
  <si>
    <t>120 DIAS</t>
  </si>
  <si>
    <t>TOTAL</t>
  </si>
  <si>
    <t>VALOR</t>
  </si>
  <si>
    <t>VALOR TOTAL SEM BDI</t>
  </si>
  <si>
    <t>VALOR TOTAL COM BDI</t>
  </si>
  <si>
    <t>TOTAL DO PERÍODO (%)</t>
  </si>
  <si>
    <t>SINAPI</t>
  </si>
  <si>
    <t>ORSE</t>
  </si>
  <si>
    <t>SEINFRA/CE</t>
  </si>
  <si>
    <t>VALOR DO BDI - 25,00%</t>
  </si>
  <si>
    <t>C3911</t>
  </si>
  <si>
    <t>C1725</t>
  </si>
  <si>
    <t>m3</t>
  </si>
  <si>
    <t>C1256</t>
  </si>
  <si>
    <t xml:space="preserve"> </t>
  </si>
  <si>
    <t>Teresina (PI), 25 de março de 2015</t>
  </si>
  <si>
    <t>Engenheiro Civil</t>
  </si>
  <si>
    <t>CEAFO/HGV</t>
  </si>
  <si>
    <r>
      <rPr>
        <b/>
        <sz val="10"/>
        <rFont val="Arial"/>
        <family val="2"/>
      </rPr>
      <t>Estabelecimento:</t>
    </r>
    <r>
      <rPr>
        <sz val="10"/>
        <rFont val="Arial"/>
        <family val="2"/>
      </rPr>
      <t xml:space="preserve"> Hospital Getúlio Vargas</t>
    </r>
  </si>
  <si>
    <r>
      <rPr>
        <b/>
        <sz val="10"/>
        <rFont val="Arial"/>
        <family val="2"/>
      </rPr>
      <t>Endereço</t>
    </r>
    <r>
      <rPr>
        <sz val="10"/>
        <rFont val="Arial"/>
        <family val="2"/>
      </rPr>
      <t>: Avenida Frei Serafim, N.º 2352, Centro, Teresina - PI</t>
    </r>
  </si>
  <si>
    <r>
      <t>Serviço:</t>
    </r>
    <r>
      <rPr>
        <sz val="10"/>
        <rFont val="Arial"/>
        <family val="2"/>
      </rPr>
      <t xml:space="preserve"> </t>
    </r>
    <r>
      <rPr>
        <b/>
        <sz val="11"/>
        <rFont val="Arial"/>
        <family val="2"/>
      </rPr>
      <t>ADEQUAÇÃO DO SISTEMA ELÉTRICO PARA A CLIMATIZAÇÃO DAS UNIDADES DE INTERNAÇÕES DO HOSPITAL GETÚLIO VARGAS.</t>
    </r>
  </si>
  <si>
    <r>
      <rPr>
        <b/>
        <sz val="10"/>
        <rFont val="Arial"/>
        <family val="2"/>
      </rPr>
      <t>Data do orçamento:</t>
    </r>
    <r>
      <rPr>
        <sz val="10"/>
        <rFont val="Arial"/>
        <family val="2"/>
      </rPr>
      <t xml:space="preserve"> 25/03/2015</t>
    </r>
  </si>
  <si>
    <r>
      <rPr>
        <b/>
        <sz val="10"/>
        <rFont val="Arial"/>
        <family val="2"/>
      </rPr>
      <t>BDI:</t>
    </r>
    <r>
      <rPr>
        <sz val="10"/>
        <rFont val="Arial"/>
        <family val="2"/>
      </rPr>
      <t xml:space="preserve">  25%</t>
    </r>
  </si>
  <si>
    <t>Conector Box reto de 4" completo</t>
  </si>
  <si>
    <t>Fauze Simão Sobrinho</t>
  </si>
  <si>
    <t>Fita isolante autofusão 19mmx10m - 3M ou similar</t>
  </si>
  <si>
    <t>6.03</t>
  </si>
  <si>
    <t>Escavação de valas em qualquer solo com reaterro</t>
  </si>
  <si>
    <t>Recomposição de piso de concreto bruto</t>
  </si>
  <si>
    <t>C1924</t>
  </si>
  <si>
    <t>6.04</t>
  </si>
  <si>
    <r>
      <t xml:space="preserve">- Importa o presente orçamento a quantia de </t>
    </r>
    <r>
      <rPr>
        <b/>
        <sz val="12"/>
        <rFont val="Arial"/>
        <family val="2"/>
      </rPr>
      <t>R$ 321.601,12 (trezentos e vinte e um mil, seiscentos e um reais e doze centavos)</t>
    </r>
    <r>
      <rPr>
        <sz val="11"/>
        <rFont val="Arial"/>
        <family val="2"/>
      </rPr>
      <t xml:space="preserve">, referente aos serviços de </t>
    </r>
    <r>
      <rPr>
        <b/>
        <sz val="11"/>
        <rFont val="Arial"/>
        <family val="2"/>
      </rPr>
      <t xml:space="preserve">ADEQUAÇÃO DO SISTEMA ELÉTRICO PARA A CLIMATIZAÇÃO DAS UNIDADES DE INTERNAÇÕES DO HOSPITAL GETÚLIO VARGAS. </t>
    </r>
    <r>
      <rPr>
        <sz val="11"/>
        <rFont val="Arial"/>
        <family val="2"/>
      </rPr>
      <t>Os preços unitários estão de acordo com as tabelas SINAPI, SEINFRA/CE e ORSE - JAN/15.</t>
    </r>
  </si>
  <si>
    <t>Duto perfurado - eletrocalha chapa de aço(100 X 100)mm, inclusive acessórios</t>
  </si>
  <si>
    <t>VALOR DO BDI (25,00%)</t>
  </si>
  <si>
    <t>150 DIAS</t>
  </si>
</sst>
</file>

<file path=xl/styles.xml><?xml version="1.0" encoding="utf-8"?>
<styleSheet xmlns="http://schemas.openxmlformats.org/spreadsheetml/2006/main">
  <numFmts count="4">
    <numFmt numFmtId="164" formatCode="&quot; &quot;* #,##0.00&quot; &quot;;&quot; &quot;* \(#,##0.00\);&quot; &quot;* &quot;-&quot;??&quot; &quot;"/>
    <numFmt numFmtId="165" formatCode="#,##0.0"/>
    <numFmt numFmtId="166" formatCode="&quot; &quot;* #,##0.00&quot; &quot;;&quot;-&quot;* #,##0.00&quot; &quot;;&quot; &quot;* &quot;-&quot;??&quot; &quot;"/>
    <numFmt numFmtId="167" formatCode="0&quot;.&quot;00"/>
  </numFmts>
  <fonts count="22">
    <font>
      <sz val="12"/>
      <color indexed="8"/>
      <name val="Verdana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52">
    <xf numFmtId="0" fontId="0" fillId="0" borderId="0" xfId="0" applyFont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vertical="center" wrapText="1"/>
    </xf>
    <xf numFmtId="1" fontId="1" fillId="0" borderId="1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vertical="center"/>
    </xf>
    <xf numFmtId="1" fontId="6" fillId="0" borderId="17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vertical="center" wrapText="1"/>
    </xf>
    <xf numFmtId="4" fontId="4" fillId="2" borderId="11" xfId="0" applyNumberFormat="1" applyFont="1" applyFill="1" applyBorder="1" applyAlignment="1">
      <alignment vertical="center" wrapText="1"/>
    </xf>
    <xf numFmtId="1" fontId="4" fillId="0" borderId="17" xfId="0" applyNumberFormat="1" applyFont="1" applyBorder="1" applyAlignment="1">
      <alignment vertical="center"/>
    </xf>
    <xf numFmtId="0" fontId="1" fillId="2" borderId="23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1" fillId="0" borderId="0" xfId="0" applyNumberFormat="1" applyFont="1" applyAlignment="1"/>
    <xf numFmtId="1" fontId="2" fillId="0" borderId="9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1" fontId="3" fillId="0" borderId="9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1" fontId="4" fillId="0" borderId="9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1" fontId="1" fillId="0" borderId="9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" fontId="5" fillId="0" borderId="9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1" xfId="0" applyNumberFormat="1" applyFont="1" applyBorder="1" applyAlignment="1">
      <alignment vertical="center" wrapText="1"/>
    </xf>
    <xf numFmtId="1" fontId="6" fillId="0" borderId="9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8" fillId="3" borderId="20" xfId="0" applyNumberFormat="1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 vertical="center" wrapText="1"/>
    </xf>
    <xf numFmtId="1" fontId="8" fillId="0" borderId="17" xfId="0" applyNumberFormat="1" applyFont="1" applyBorder="1" applyAlignment="1">
      <alignment horizontal="center"/>
    </xf>
    <xf numFmtId="10" fontId="8" fillId="0" borderId="17" xfId="0" applyNumberFormat="1" applyFont="1" applyBorder="1" applyAlignment="1">
      <alignment horizontal="center"/>
    </xf>
    <xf numFmtId="10" fontId="5" fillId="0" borderId="20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center" vertical="center"/>
    </xf>
    <xf numFmtId="10" fontId="4" fillId="0" borderId="20" xfId="0" applyNumberFormat="1" applyFont="1" applyBorder="1" applyAlignment="1"/>
    <xf numFmtId="1" fontId="8" fillId="0" borderId="17" xfId="0" applyNumberFormat="1" applyFont="1" applyBorder="1" applyAlignment="1">
      <alignment horizontal="right"/>
    </xf>
    <xf numFmtId="10" fontId="8" fillId="0" borderId="20" xfId="0" applyNumberFormat="1" applyFont="1" applyBorder="1" applyAlignment="1"/>
    <xf numFmtId="10" fontId="8" fillId="0" borderId="17" xfId="0" applyNumberFormat="1" applyFont="1" applyBorder="1" applyAlignment="1"/>
    <xf numFmtId="10" fontId="8" fillId="3" borderId="20" xfId="0" applyNumberFormat="1" applyFont="1" applyFill="1" applyBorder="1" applyAlignment="1">
      <alignment vertical="center" wrapText="1"/>
    </xf>
    <xf numFmtId="1" fontId="8" fillId="0" borderId="7" xfId="0" applyNumberFormat="1" applyFont="1" applyBorder="1" applyAlignment="1">
      <alignment horizontal="center" vertical="center"/>
    </xf>
    <xf numFmtId="10" fontId="8" fillId="0" borderId="7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16" xfId="0" applyFont="1" applyBorder="1" applyAlignment="1"/>
    <xf numFmtId="1" fontId="11" fillId="0" borderId="17" xfId="0" applyNumberFormat="1" applyFont="1" applyBorder="1" applyAlignment="1">
      <alignment vertical="center"/>
    </xf>
    <xf numFmtId="1" fontId="11" fillId="0" borderId="19" xfId="0" applyNumberFormat="1" applyFont="1" applyBorder="1" applyAlignment="1">
      <alignment vertical="center"/>
    </xf>
    <xf numFmtId="0" fontId="1" fillId="0" borderId="17" xfId="0" applyFont="1" applyBorder="1" applyAlignment="1"/>
    <xf numFmtId="164" fontId="10" fillId="0" borderId="17" xfId="0" applyNumberFormat="1" applyFont="1" applyBorder="1" applyAlignment="1"/>
    <xf numFmtId="1" fontId="3" fillId="0" borderId="17" xfId="0" applyNumberFormat="1" applyFont="1" applyBorder="1" applyAlignment="1"/>
    <xf numFmtId="164" fontId="3" fillId="0" borderId="17" xfId="0" applyNumberFormat="1" applyFont="1" applyBorder="1" applyAlignment="1"/>
    <xf numFmtId="1" fontId="3" fillId="0" borderId="17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left" vertical="center"/>
    </xf>
    <xf numFmtId="164" fontId="4" fillId="0" borderId="20" xfId="0" applyNumberFormat="1" applyFont="1" applyBorder="1" applyAlignment="1">
      <alignment horizontal="right" vertical="center"/>
    </xf>
    <xf numFmtId="166" fontId="8" fillId="0" borderId="20" xfId="0" applyNumberFormat="1" applyFont="1" applyBorder="1" applyAlignment="1">
      <alignment horizontal="right" vertical="center"/>
    </xf>
    <xf numFmtId="166" fontId="4" fillId="0" borderId="20" xfId="0" applyNumberFormat="1" applyFont="1" applyBorder="1" applyAlignment="1">
      <alignment horizontal="right" vertical="center"/>
    </xf>
    <xf numFmtId="1" fontId="8" fillId="0" borderId="20" xfId="0" applyNumberFormat="1" applyFont="1" applyBorder="1" applyAlignment="1">
      <alignment vertical="center"/>
    </xf>
    <xf numFmtId="164" fontId="8" fillId="0" borderId="20" xfId="0" applyNumberFormat="1" applyFont="1" applyBorder="1" applyAlignment="1">
      <alignment horizontal="right" vertical="center"/>
    </xf>
    <xf numFmtId="10" fontId="8" fillId="0" borderId="20" xfId="0" applyNumberFormat="1" applyFont="1" applyBorder="1" applyAlignment="1">
      <alignment horizontal="right" vertical="center"/>
    </xf>
    <xf numFmtId="0" fontId="1" fillId="0" borderId="7" xfId="0" applyFont="1" applyBorder="1" applyAlignment="1"/>
    <xf numFmtId="164" fontId="10" fillId="0" borderId="10" xfId="0" applyNumberFormat="1" applyFont="1" applyBorder="1" applyAlignment="1"/>
    <xf numFmtId="1" fontId="1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/>
    <xf numFmtId="0" fontId="12" fillId="2" borderId="20" xfId="0" applyNumberFormat="1" applyFont="1" applyFill="1" applyBorder="1" applyAlignment="1">
      <alignment horizontal="center" vertical="center" wrapText="1"/>
    </xf>
    <xf numFmtId="0" fontId="13" fillId="2" borderId="20" xfId="0" applyNumberFormat="1" applyFont="1" applyFill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 wrapText="1"/>
    </xf>
    <xf numFmtId="0" fontId="12" fillId="2" borderId="20" xfId="0" applyNumberFormat="1" applyFont="1" applyFill="1" applyBorder="1" applyAlignment="1">
      <alignment vertical="center" wrapText="1"/>
    </xf>
    <xf numFmtId="166" fontId="12" fillId="2" borderId="20" xfId="0" applyNumberFormat="1" applyFont="1" applyFill="1" applyBorder="1" applyAlignment="1">
      <alignment vertical="center"/>
    </xf>
    <xf numFmtId="166" fontId="12" fillId="2" borderId="20" xfId="0" applyNumberFormat="1" applyFont="1" applyFill="1" applyBorder="1" applyAlignment="1">
      <alignment horizontal="right" vertical="center"/>
    </xf>
    <xf numFmtId="166" fontId="14" fillId="0" borderId="20" xfId="0" applyNumberFormat="1" applyFont="1" applyBorder="1" applyAlignment="1">
      <alignment vertical="center"/>
    </xf>
    <xf numFmtId="10" fontId="14" fillId="0" borderId="20" xfId="0" applyNumberFormat="1" applyFont="1" applyBorder="1" applyAlignment="1">
      <alignment vertical="center"/>
    </xf>
    <xf numFmtId="166" fontId="12" fillId="2" borderId="20" xfId="0" applyNumberFormat="1" applyFont="1" applyFill="1" applyBorder="1" applyAlignment="1">
      <alignment horizontal="left" vertical="center"/>
    </xf>
    <xf numFmtId="0" fontId="13" fillId="2" borderId="20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3" fillId="0" borderId="0" xfId="0" applyNumberFormat="1" applyFont="1" applyAlignment="1"/>
    <xf numFmtId="0" fontId="15" fillId="0" borderId="0" xfId="0" applyFont="1" applyAlignment="1">
      <alignment vertical="top" wrapText="1"/>
    </xf>
    <xf numFmtId="0" fontId="13" fillId="2" borderId="5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vertical="center" wrapText="1"/>
    </xf>
    <xf numFmtId="1" fontId="13" fillId="0" borderId="17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vertical="center"/>
    </xf>
    <xf numFmtId="164" fontId="13" fillId="0" borderId="17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vertical="center"/>
    </xf>
    <xf numFmtId="0" fontId="13" fillId="0" borderId="20" xfId="0" applyNumberFormat="1" applyFont="1" applyBorder="1" applyAlignment="1">
      <alignment horizontal="left" vertical="center"/>
    </xf>
    <xf numFmtId="0" fontId="20" fillId="0" borderId="20" xfId="0" applyNumberFormat="1" applyFont="1" applyBorder="1" applyAlignment="1">
      <alignment horizontal="center" vertical="center" wrapText="1"/>
    </xf>
    <xf numFmtId="0" fontId="13" fillId="2" borderId="17" xfId="0" applyFont="1" applyFill="1" applyBorder="1" applyAlignment="1">
      <alignment vertical="center" wrapText="1"/>
    </xf>
    <xf numFmtId="0" fontId="14" fillId="2" borderId="20" xfId="0" applyNumberFormat="1" applyFont="1" applyFill="1" applyBorder="1" applyAlignment="1">
      <alignment horizontal="center" vertical="center" wrapText="1"/>
    </xf>
    <xf numFmtId="0" fontId="18" fillId="2" borderId="20" xfId="0" applyNumberFormat="1" applyFont="1" applyFill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 wrapText="1"/>
    </xf>
    <xf numFmtId="0" fontId="14" fillId="2" borderId="20" xfId="0" applyNumberFormat="1" applyFont="1" applyFill="1" applyBorder="1" applyAlignment="1">
      <alignment vertical="center" wrapText="1"/>
    </xf>
    <xf numFmtId="4" fontId="12" fillId="2" borderId="20" xfId="0" applyNumberFormat="1" applyFont="1" applyFill="1" applyBorder="1" applyAlignment="1">
      <alignment horizontal="center" vertical="center" wrapText="1"/>
    </xf>
    <xf numFmtId="166" fontId="14" fillId="2" borderId="20" xfId="0" applyNumberFormat="1" applyFont="1" applyFill="1" applyBorder="1" applyAlignment="1">
      <alignment vertical="center"/>
    </xf>
    <xf numFmtId="10" fontId="14" fillId="2" borderId="20" xfId="0" applyNumberFormat="1" applyFont="1" applyFill="1" applyBorder="1" applyAlignment="1">
      <alignment vertical="center"/>
    </xf>
    <xf numFmtId="0" fontId="12" fillId="2" borderId="20" xfId="0" applyNumberFormat="1" applyFont="1" applyFill="1" applyBorder="1" applyAlignment="1">
      <alignment horizontal="justify" vertical="center" wrapText="1"/>
    </xf>
    <xf numFmtId="1" fontId="18" fillId="2" borderId="20" xfId="0" applyNumberFormat="1" applyFont="1" applyFill="1" applyBorder="1" applyAlignment="1">
      <alignment horizontal="center" vertical="center" wrapText="1"/>
    </xf>
    <xf numFmtId="0" fontId="14" fillId="0" borderId="20" xfId="0" applyNumberFormat="1" applyFont="1" applyBorder="1" applyAlignment="1">
      <alignment vertical="center" wrapText="1"/>
    </xf>
    <xf numFmtId="0" fontId="14" fillId="2" borderId="5" xfId="0" applyNumberFormat="1" applyFont="1" applyFill="1" applyBorder="1" applyAlignment="1">
      <alignment vertical="center" wrapText="1"/>
    </xf>
    <xf numFmtId="0" fontId="12" fillId="0" borderId="20" xfId="0" applyNumberFormat="1" applyFont="1" applyBorder="1" applyAlignment="1">
      <alignment vertical="center" wrapText="1"/>
    </xf>
    <xf numFmtId="166" fontId="12" fillId="0" borderId="20" xfId="0" applyNumberFormat="1" applyFont="1" applyBorder="1" applyAlignment="1">
      <alignment vertical="center"/>
    </xf>
    <xf numFmtId="0" fontId="12" fillId="2" borderId="20" xfId="0" applyNumberFormat="1" applyFont="1" applyFill="1" applyBorder="1" applyAlignment="1">
      <alignment horizontal="left" vertical="center" wrapText="1"/>
    </xf>
    <xf numFmtId="4" fontId="12" fillId="2" borderId="17" xfId="0" applyNumberFormat="1" applyFont="1" applyFill="1" applyBorder="1" applyAlignment="1">
      <alignment horizontal="right" vertical="center" wrapText="1"/>
    </xf>
    <xf numFmtId="0" fontId="13" fillId="2" borderId="17" xfId="0" applyNumberFormat="1" applyFont="1" applyFill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 wrapText="1"/>
    </xf>
    <xf numFmtId="4" fontId="12" fillId="2" borderId="17" xfId="0" applyNumberFormat="1" applyFont="1" applyFill="1" applyBorder="1" applyAlignment="1">
      <alignment horizontal="left" vertical="center" wrapText="1"/>
    </xf>
    <xf numFmtId="4" fontId="12" fillId="2" borderId="17" xfId="0" applyNumberFormat="1" applyFont="1" applyFill="1" applyBorder="1" applyAlignment="1">
      <alignment horizontal="center" vertical="center" wrapText="1"/>
    </xf>
    <xf numFmtId="166" fontId="12" fillId="2" borderId="17" xfId="0" applyNumberFormat="1" applyFont="1" applyFill="1" applyBorder="1" applyAlignment="1">
      <alignment vertical="center"/>
    </xf>
    <xf numFmtId="166" fontId="12" fillId="2" borderId="17" xfId="0" applyNumberFormat="1" applyFont="1" applyFill="1" applyBorder="1" applyAlignment="1">
      <alignment horizontal="right" vertical="center"/>
    </xf>
    <xf numFmtId="166" fontId="14" fillId="2" borderId="17" xfId="0" applyNumberFormat="1" applyFont="1" applyFill="1" applyBorder="1" applyAlignment="1">
      <alignment vertical="center"/>
    </xf>
    <xf numFmtId="10" fontId="14" fillId="2" borderId="17" xfId="0" applyNumberFormat="1" applyFont="1" applyFill="1" applyBorder="1" applyAlignment="1">
      <alignment vertical="center"/>
    </xf>
    <xf numFmtId="4" fontId="14" fillId="2" borderId="20" xfId="0" applyNumberFormat="1" applyFont="1" applyFill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left" vertical="center" wrapText="1"/>
    </xf>
    <xf numFmtId="4" fontId="14" fillId="2" borderId="17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vertical="center"/>
    </xf>
    <xf numFmtId="4" fontId="14" fillId="2" borderId="7" xfId="0" applyNumberFormat="1" applyFont="1" applyFill="1" applyBorder="1" applyAlignment="1">
      <alignment horizontal="right" vertical="center" wrapText="1"/>
    </xf>
    <xf numFmtId="4" fontId="14" fillId="2" borderId="7" xfId="0" applyNumberFormat="1" applyFont="1" applyFill="1" applyBorder="1" applyAlignment="1">
      <alignment horizontal="center" vertical="center" wrapText="1"/>
    </xf>
    <xf numFmtId="1" fontId="14" fillId="2" borderId="7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1" fontId="12" fillId="0" borderId="7" xfId="0" applyNumberFormat="1" applyFont="1" applyBorder="1" applyAlignment="1">
      <alignment horizontal="justify" vertical="center" wrapText="1"/>
    </xf>
    <xf numFmtId="0" fontId="0" fillId="0" borderId="10" xfId="0" applyFont="1" applyBorder="1" applyAlignment="1">
      <alignment vertical="top" wrapText="1"/>
    </xf>
    <xf numFmtId="0" fontId="1" fillId="0" borderId="10" xfId="0" applyNumberFormat="1" applyFont="1" applyBorder="1" applyAlignment="1"/>
    <xf numFmtId="0" fontId="13" fillId="0" borderId="16" xfId="0" applyFont="1" applyFill="1" applyBorder="1" applyAlignment="1">
      <alignment vertical="center" wrapText="1"/>
    </xf>
    <xf numFmtId="0" fontId="15" fillId="0" borderId="0" xfId="0" applyFont="1" applyFill="1" applyAlignment="1">
      <alignment vertical="top" wrapText="1"/>
    </xf>
    <xf numFmtId="0" fontId="12" fillId="0" borderId="10" xfId="0" applyNumberFormat="1" applyFont="1" applyFill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top" wrapText="1"/>
    </xf>
    <xf numFmtId="0" fontId="13" fillId="0" borderId="0" xfId="0" applyNumberFormat="1" applyFont="1" applyFill="1" applyAlignment="1"/>
    <xf numFmtId="0" fontId="16" fillId="0" borderId="6" xfId="0" applyNumberFormat="1" applyFont="1" applyBorder="1" applyAlignment="1">
      <alignment horizontal="center" vertical="center"/>
    </xf>
    <xf numFmtId="1" fontId="16" fillId="0" borderId="7" xfId="0" applyNumberFormat="1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 wrapText="1"/>
    </xf>
    <xf numFmtId="164" fontId="20" fillId="0" borderId="22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left" vertical="center"/>
    </xf>
    <xf numFmtId="1" fontId="13" fillId="0" borderId="17" xfId="0" applyNumberFormat="1" applyFont="1" applyBorder="1" applyAlignment="1">
      <alignment horizontal="left" vertical="center"/>
    </xf>
    <xf numFmtId="1" fontId="13" fillId="0" borderId="19" xfId="0" applyNumberFormat="1" applyFont="1" applyBorder="1" applyAlignment="1">
      <alignment horizontal="left" vertical="center"/>
    </xf>
    <xf numFmtId="0" fontId="19" fillId="0" borderId="18" xfId="0" applyNumberFormat="1" applyFont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left" vertical="center" wrapText="1"/>
    </xf>
    <xf numFmtId="1" fontId="18" fillId="0" borderId="17" xfId="0" applyNumberFormat="1" applyFont="1" applyBorder="1" applyAlignment="1">
      <alignment horizontal="left" vertical="center" wrapText="1"/>
    </xf>
    <xf numFmtId="1" fontId="18" fillId="0" borderId="19" xfId="0" applyNumberFormat="1" applyFont="1" applyBorder="1" applyAlignment="1">
      <alignment horizontal="left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164" fontId="20" fillId="0" borderId="17" xfId="0" applyNumberFormat="1" applyFont="1" applyBorder="1" applyAlignment="1">
      <alignment horizontal="center"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0" fontId="20" fillId="0" borderId="21" xfId="0" applyNumberFormat="1" applyFont="1" applyBorder="1" applyAlignment="1">
      <alignment horizontal="center" vertical="center"/>
    </xf>
    <xf numFmtId="165" fontId="20" fillId="0" borderId="22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wrapText="1"/>
    </xf>
    <xf numFmtId="165" fontId="20" fillId="0" borderId="22" xfId="0" applyNumberFormat="1" applyFont="1" applyBorder="1" applyAlignment="1">
      <alignment horizontal="center" vertical="center" wrapText="1"/>
    </xf>
    <xf numFmtId="1" fontId="20" fillId="0" borderId="22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left" vertical="center" wrapText="1"/>
    </xf>
    <xf numFmtId="1" fontId="14" fillId="0" borderId="17" xfId="0" applyNumberFormat="1" applyFont="1" applyBorder="1" applyAlignment="1">
      <alignment horizontal="left" vertical="center" wrapText="1"/>
    </xf>
    <xf numFmtId="1" fontId="14" fillId="0" borderId="19" xfId="0" applyNumberFormat="1" applyFont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2" fillId="0" borderId="10" xfId="0" quotePrefix="1" applyNumberFormat="1" applyFont="1" applyBorder="1" applyAlignment="1">
      <alignment horizontal="justify" vertical="center" wrapText="1"/>
    </xf>
    <xf numFmtId="1" fontId="12" fillId="0" borderId="10" xfId="0" applyNumberFormat="1" applyFont="1" applyBorder="1" applyAlignment="1">
      <alignment horizontal="justify" vertical="center" wrapText="1"/>
    </xf>
    <xf numFmtId="1" fontId="12" fillId="0" borderId="14" xfId="0" applyNumberFormat="1" applyFont="1" applyBorder="1" applyAlignment="1">
      <alignment horizontal="justify" vertical="center" wrapText="1"/>
    </xf>
    <xf numFmtId="0" fontId="12" fillId="0" borderId="10" xfId="0" applyNumberFormat="1" applyFont="1" applyFill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left" vertical="center"/>
    </xf>
    <xf numFmtId="0" fontId="12" fillId="2" borderId="1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 vertical="center"/>
    </xf>
    <xf numFmtId="1" fontId="1" fillId="0" borderId="17" xfId="0" applyNumberFormat="1" applyFont="1" applyBorder="1" applyAlignment="1">
      <alignment horizontal="left" vertical="center"/>
    </xf>
    <xf numFmtId="1" fontId="1" fillId="0" borderId="19" xfId="0" applyNumberFormat="1" applyFont="1" applyBorder="1" applyAlignment="1">
      <alignment horizontal="left" vertical="center"/>
    </xf>
    <xf numFmtId="0" fontId="7" fillId="0" borderId="18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left" vertical="center"/>
    </xf>
    <xf numFmtId="1" fontId="8" fillId="0" borderId="19" xfId="0" applyNumberFormat="1" applyFont="1" applyBorder="1" applyAlignment="1">
      <alignment horizontal="left" vertical="center"/>
    </xf>
    <xf numFmtId="0" fontId="7" fillId="0" borderId="21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 wrapText="1"/>
    </xf>
    <xf numFmtId="1" fontId="5" fillId="0" borderId="17" xfId="0" applyNumberFormat="1" applyFont="1" applyBorder="1" applyAlignment="1">
      <alignment horizontal="left" vertical="center" wrapText="1"/>
    </xf>
    <xf numFmtId="1" fontId="5" fillId="0" borderId="19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center" vertical="center"/>
    </xf>
    <xf numFmtId="167" fontId="9" fillId="0" borderId="17" xfId="0" applyNumberFormat="1" applyFont="1" applyBorder="1" applyAlignment="1">
      <alignment horizontal="center" vertical="center"/>
    </xf>
    <xf numFmtId="167" fontId="9" fillId="0" borderId="19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center"/>
    </xf>
    <xf numFmtId="1" fontId="12" fillId="0" borderId="10" xfId="0" applyNumberFormat="1" applyFont="1" applyBorder="1" applyAlignment="1">
      <alignment horizontal="left" vertical="center"/>
    </xf>
    <xf numFmtId="0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/>
    </xf>
    <xf numFmtId="1" fontId="4" fillId="0" borderId="17" xfId="0" applyNumberFormat="1" applyFont="1" applyBorder="1" applyAlignment="1">
      <alignment horizontal="left" vertical="center"/>
    </xf>
    <xf numFmtId="1" fontId="4" fillId="0" borderId="19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8" fillId="3" borderId="18" xfId="0" applyNumberFormat="1" applyFont="1" applyFill="1" applyBorder="1" applyAlignment="1">
      <alignment horizontal="center"/>
    </xf>
    <xf numFmtId="1" fontId="8" fillId="3" borderId="17" xfId="0" applyNumberFormat="1" applyFont="1" applyFill="1" applyBorder="1" applyAlignment="1">
      <alignment horizontal="center"/>
    </xf>
    <xf numFmtId="1" fontId="8" fillId="3" borderId="19" xfId="0" applyNumberFormat="1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 horizontal="left" vertical="center" wrapText="1"/>
    </xf>
    <xf numFmtId="4" fontId="4" fillId="2" borderId="10" xfId="0" applyNumberFormat="1" applyFont="1" applyFill="1" applyBorder="1" applyAlignment="1">
      <alignment horizontal="left" vertical="center" wrapText="1"/>
    </xf>
    <xf numFmtId="4" fontId="4" fillId="2" borderId="11" xfId="0" applyNumberFormat="1" applyFont="1" applyFill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right"/>
    </xf>
    <xf numFmtId="1" fontId="8" fillId="0" borderId="17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 horizontal="right"/>
    </xf>
    <xf numFmtId="4" fontId="8" fillId="2" borderId="10" xfId="0" applyNumberFormat="1" applyFont="1" applyFill="1" applyBorder="1" applyAlignment="1">
      <alignment horizontal="center" vertical="center" wrapText="1"/>
    </xf>
    <xf numFmtId="0" fontId="8" fillId="3" borderId="18" xfId="0" applyNumberFormat="1" applyFont="1" applyFill="1" applyBorder="1" applyAlignment="1">
      <alignment horizontal="right" vertical="center"/>
    </xf>
    <xf numFmtId="1" fontId="8" fillId="3" borderId="17" xfId="0" applyNumberFormat="1" applyFont="1" applyFill="1" applyBorder="1" applyAlignment="1">
      <alignment horizontal="right" vertical="center"/>
    </xf>
    <xf numFmtId="1" fontId="8" fillId="3" borderId="19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2C21"/>
      <rgbColor rgb="FF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32246</xdr:colOff>
      <xdr:row>1</xdr:row>
      <xdr:rowOff>28799</xdr:rowOff>
    </xdr:from>
    <xdr:to>
      <xdr:col>2</xdr:col>
      <xdr:colOff>542949</xdr:colOff>
      <xdr:row>4</xdr:row>
      <xdr:rowOff>201600</xdr:rowOff>
    </xdr:to>
    <xdr:pic>
      <xdr:nvPicPr>
        <xdr:cNvPr id="2" name="9213c75477.jpg" descr="http://www.piaui.pi.gov.br/images/publicidades/9213c75477.jpg"/>
        <xdr:cNvPicPr/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87846" y="257399"/>
          <a:ext cx="1171104" cy="8586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10</xdr:col>
      <xdr:colOff>43730</xdr:colOff>
      <xdr:row>1</xdr:row>
      <xdr:rowOff>38700</xdr:rowOff>
    </xdr:from>
    <xdr:to>
      <xdr:col>10</xdr:col>
      <xdr:colOff>987499</xdr:colOff>
      <xdr:row>4</xdr:row>
      <xdr:rowOff>182699</xdr:rowOff>
    </xdr:to>
    <xdr:pic>
      <xdr:nvPicPr>
        <xdr:cNvPr id="3" name="logohgv_nova.jpg" descr="logohgv_nova"/>
        <xdr:cNvPicPr/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12743730" y="267300"/>
          <a:ext cx="943770" cy="829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32518</xdr:colOff>
      <xdr:row>1</xdr:row>
      <xdr:rowOff>28799</xdr:rowOff>
    </xdr:from>
    <xdr:to>
      <xdr:col>2</xdr:col>
      <xdr:colOff>727223</xdr:colOff>
      <xdr:row>4</xdr:row>
      <xdr:rowOff>201600</xdr:rowOff>
    </xdr:to>
    <xdr:pic>
      <xdr:nvPicPr>
        <xdr:cNvPr id="8" name="9213c75477.jpg" descr="http://www.piaui.pi.gov.br/images/publicidades/9213c75477.jpg"/>
        <xdr:cNvPicPr/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88118" y="257399"/>
          <a:ext cx="1278906" cy="8586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15</xdr:col>
      <xdr:colOff>32543</xdr:colOff>
      <xdr:row>1</xdr:row>
      <xdr:rowOff>38700</xdr:rowOff>
    </xdr:from>
    <xdr:to>
      <xdr:col>15</xdr:col>
      <xdr:colOff>976312</xdr:colOff>
      <xdr:row>4</xdr:row>
      <xdr:rowOff>182699</xdr:rowOff>
    </xdr:to>
    <xdr:pic>
      <xdr:nvPicPr>
        <xdr:cNvPr id="9" name="logohgv_nova.jpg" descr="logohgv_nova"/>
        <xdr:cNvPicPr/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13875543" y="267300"/>
          <a:ext cx="943770" cy="829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64988</xdr:colOff>
      <xdr:row>1</xdr:row>
      <xdr:rowOff>38700</xdr:rowOff>
    </xdr:from>
    <xdr:to>
      <xdr:col>2</xdr:col>
      <xdr:colOff>727868</xdr:colOff>
      <xdr:row>4</xdr:row>
      <xdr:rowOff>144000</xdr:rowOff>
    </xdr:to>
    <xdr:pic>
      <xdr:nvPicPr>
        <xdr:cNvPr id="5" name="9213c75477.jpg" descr="http://www.piaui.pi.gov.br/images/publicidades/9213c75477.jpg"/>
        <xdr:cNvPicPr/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20588" y="267300"/>
          <a:ext cx="1170881" cy="7911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4523482</xdr:colOff>
      <xdr:row>1</xdr:row>
      <xdr:rowOff>47699</xdr:rowOff>
    </xdr:from>
    <xdr:to>
      <xdr:col>5</xdr:col>
      <xdr:colOff>758825</xdr:colOff>
      <xdr:row>4</xdr:row>
      <xdr:rowOff>144000</xdr:rowOff>
    </xdr:to>
    <xdr:pic>
      <xdr:nvPicPr>
        <xdr:cNvPr id="6" name="logohgv_nova.jpg" descr="logohgv_nova"/>
        <xdr:cNvPicPr/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7774682" y="276299"/>
          <a:ext cx="858143" cy="7821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showGridLines="0" topLeftCell="A64" zoomScaleNormal="100" workbookViewId="0">
      <selection activeCell="I73" sqref="I73"/>
    </sheetView>
  </sheetViews>
  <sheetFormatPr defaultColWidth="8.59765625" defaultRowHeight="14.25" customHeight="1"/>
  <cols>
    <col min="1" max="1" width="3.5" style="99" customWidth="1"/>
    <col min="2" max="2" width="6.5" style="99" customWidth="1"/>
    <col min="3" max="3" width="9.69921875" style="99" customWidth="1"/>
    <col min="4" max="4" width="8.69921875" style="99" customWidth="1"/>
    <col min="5" max="5" width="45.5" style="99" customWidth="1"/>
    <col min="6" max="6" width="6.5" style="99" customWidth="1"/>
    <col min="7" max="7" width="8.69921875" style="99" customWidth="1"/>
    <col min="8" max="11" width="10.19921875" style="99" customWidth="1"/>
    <col min="12" max="16384" width="8.59765625" style="100"/>
  </cols>
  <sheetData>
    <row r="1" spans="1:11" ht="18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8" customHeight="1">
      <c r="A2" s="101"/>
      <c r="B2" s="151" t="s">
        <v>0</v>
      </c>
      <c r="C2" s="152"/>
      <c r="D2" s="152"/>
      <c r="E2" s="152"/>
      <c r="F2" s="152"/>
      <c r="G2" s="152"/>
      <c r="H2" s="152"/>
      <c r="I2" s="152"/>
      <c r="J2" s="152"/>
      <c r="K2" s="153"/>
    </row>
    <row r="3" spans="1:11" ht="18" customHeight="1">
      <c r="A3" s="101"/>
      <c r="B3" s="154" t="s">
        <v>1</v>
      </c>
      <c r="C3" s="155"/>
      <c r="D3" s="155"/>
      <c r="E3" s="155"/>
      <c r="F3" s="155"/>
      <c r="G3" s="155"/>
      <c r="H3" s="155"/>
      <c r="I3" s="155"/>
      <c r="J3" s="155"/>
      <c r="K3" s="156"/>
    </row>
    <row r="4" spans="1:11" ht="18" customHeight="1">
      <c r="A4" s="101"/>
      <c r="B4" s="157" t="s">
        <v>2</v>
      </c>
      <c r="C4" s="158"/>
      <c r="D4" s="158"/>
      <c r="E4" s="158"/>
      <c r="F4" s="158"/>
      <c r="G4" s="158"/>
      <c r="H4" s="158"/>
      <c r="I4" s="158"/>
      <c r="J4" s="158"/>
      <c r="K4" s="159"/>
    </row>
    <row r="5" spans="1:11" ht="18" customHeight="1">
      <c r="A5" s="101"/>
      <c r="B5" s="160" t="s">
        <v>3</v>
      </c>
      <c r="C5" s="161"/>
      <c r="D5" s="161"/>
      <c r="E5" s="161"/>
      <c r="F5" s="161"/>
      <c r="G5" s="161"/>
      <c r="H5" s="161"/>
      <c r="I5" s="161"/>
      <c r="J5" s="161"/>
      <c r="K5" s="162"/>
    </row>
    <row r="6" spans="1:11" ht="5.0999999999999996" customHeight="1">
      <c r="A6" s="102"/>
      <c r="B6" s="103"/>
      <c r="C6" s="103"/>
      <c r="D6" s="103"/>
      <c r="E6" s="104"/>
      <c r="F6" s="103"/>
      <c r="G6" s="104"/>
      <c r="H6" s="105"/>
      <c r="I6" s="106"/>
      <c r="J6" s="106"/>
      <c r="K6" s="106"/>
    </row>
    <row r="7" spans="1:11" ht="18" customHeight="1">
      <c r="A7" s="101"/>
      <c r="B7" s="165" t="s">
        <v>217</v>
      </c>
      <c r="C7" s="166"/>
      <c r="D7" s="166"/>
      <c r="E7" s="166"/>
      <c r="F7" s="166"/>
      <c r="G7" s="166"/>
      <c r="H7" s="166"/>
      <c r="I7" s="166"/>
      <c r="J7" s="166"/>
      <c r="K7" s="167"/>
    </row>
    <row r="8" spans="1:11" ht="18" customHeight="1">
      <c r="A8" s="101"/>
      <c r="B8" s="165" t="s">
        <v>218</v>
      </c>
      <c r="C8" s="166"/>
      <c r="D8" s="166"/>
      <c r="E8" s="166"/>
      <c r="F8" s="166"/>
      <c r="G8" s="166"/>
      <c r="H8" s="166"/>
      <c r="I8" s="166"/>
      <c r="J8" s="166"/>
      <c r="K8" s="167"/>
    </row>
    <row r="9" spans="1:11" ht="18" customHeight="1">
      <c r="A9" s="101"/>
      <c r="B9" s="171" t="s">
        <v>219</v>
      </c>
      <c r="C9" s="172"/>
      <c r="D9" s="172"/>
      <c r="E9" s="172"/>
      <c r="F9" s="172"/>
      <c r="G9" s="172"/>
      <c r="H9" s="172"/>
      <c r="I9" s="172"/>
      <c r="J9" s="172"/>
      <c r="K9" s="173"/>
    </row>
    <row r="10" spans="1:11" ht="18" customHeight="1">
      <c r="A10" s="101"/>
      <c r="B10" s="165" t="s">
        <v>220</v>
      </c>
      <c r="C10" s="166"/>
      <c r="D10" s="167"/>
      <c r="E10" s="107" t="s">
        <v>7</v>
      </c>
      <c r="F10" s="165" t="s">
        <v>221</v>
      </c>
      <c r="G10" s="166"/>
      <c r="H10" s="166"/>
      <c r="I10" s="166"/>
      <c r="J10" s="166"/>
      <c r="K10" s="167"/>
    </row>
    <row r="11" spans="1:11" ht="5.0999999999999996" customHeight="1">
      <c r="A11" s="102"/>
      <c r="B11" s="103"/>
      <c r="C11" s="103"/>
      <c r="D11" s="103"/>
      <c r="E11" s="104"/>
      <c r="F11" s="103"/>
      <c r="G11" s="104"/>
      <c r="H11" s="105"/>
      <c r="I11" s="106"/>
      <c r="J11" s="106"/>
      <c r="K11" s="106"/>
    </row>
    <row r="12" spans="1:11" ht="18" customHeight="1">
      <c r="A12" s="101"/>
      <c r="B12" s="168" t="s">
        <v>9</v>
      </c>
      <c r="C12" s="169"/>
      <c r="D12" s="169"/>
      <c r="E12" s="169"/>
      <c r="F12" s="169"/>
      <c r="G12" s="169"/>
      <c r="H12" s="169"/>
      <c r="I12" s="169"/>
      <c r="J12" s="169"/>
      <c r="K12" s="170"/>
    </row>
    <row r="13" spans="1:11" ht="5.0999999999999996" customHeight="1">
      <c r="A13" s="102"/>
      <c r="B13" s="104"/>
      <c r="C13" s="104"/>
      <c r="D13" s="104"/>
      <c r="E13" s="104"/>
      <c r="F13" s="103"/>
      <c r="G13" s="104"/>
      <c r="H13" s="104"/>
      <c r="I13" s="104"/>
      <c r="J13" s="104"/>
      <c r="K13" s="104"/>
    </row>
    <row r="14" spans="1:11" ht="18" customHeight="1">
      <c r="A14" s="101"/>
      <c r="B14" s="177" t="s">
        <v>10</v>
      </c>
      <c r="C14" s="163" t="s">
        <v>11</v>
      </c>
      <c r="D14" s="163" t="s">
        <v>12</v>
      </c>
      <c r="E14" s="163" t="s">
        <v>13</v>
      </c>
      <c r="F14" s="163" t="s">
        <v>14</v>
      </c>
      <c r="G14" s="163" t="s">
        <v>15</v>
      </c>
      <c r="H14" s="174" t="s">
        <v>16</v>
      </c>
      <c r="I14" s="175"/>
      <c r="J14" s="175"/>
      <c r="K14" s="176"/>
    </row>
    <row r="15" spans="1:11" ht="18" customHeight="1">
      <c r="A15" s="101"/>
      <c r="B15" s="178"/>
      <c r="C15" s="179"/>
      <c r="D15" s="180"/>
      <c r="E15" s="181"/>
      <c r="F15" s="181"/>
      <c r="G15" s="164"/>
      <c r="H15" s="108" t="s">
        <v>17</v>
      </c>
      <c r="I15" s="108" t="s">
        <v>18</v>
      </c>
      <c r="J15" s="108" t="s">
        <v>19</v>
      </c>
      <c r="K15" s="108" t="s">
        <v>20</v>
      </c>
    </row>
    <row r="16" spans="1:11" ht="5.0999999999999996" customHeight="1">
      <c r="A16" s="102"/>
      <c r="B16" s="103"/>
      <c r="C16" s="104"/>
      <c r="D16" s="104"/>
      <c r="E16" s="104"/>
      <c r="F16" s="105"/>
      <c r="G16" s="106"/>
      <c r="H16" s="106"/>
      <c r="I16" s="109"/>
      <c r="J16" s="109"/>
      <c r="K16" s="109"/>
    </row>
    <row r="17" spans="1:11" ht="15.95" customHeight="1">
      <c r="A17" s="101"/>
      <c r="B17" s="110" t="s">
        <v>21</v>
      </c>
      <c r="C17" s="111"/>
      <c r="D17" s="112"/>
      <c r="E17" s="113" t="s">
        <v>22</v>
      </c>
      <c r="F17" s="114"/>
      <c r="G17" s="91"/>
      <c r="H17" s="91"/>
      <c r="I17" s="92"/>
      <c r="J17" s="115">
        <f>SUM(I18:I19)</f>
        <v>5897.7449999999999</v>
      </c>
      <c r="K17" s="116">
        <f>J17/$I$71</f>
        <v>2.2923369309998533E-2</v>
      </c>
    </row>
    <row r="18" spans="1:11" ht="15.95" customHeight="1">
      <c r="A18" s="101"/>
      <c r="B18" s="87" t="s">
        <v>23</v>
      </c>
      <c r="C18" s="88" t="s">
        <v>205</v>
      </c>
      <c r="D18" s="89" t="s">
        <v>24</v>
      </c>
      <c r="E18" s="117" t="s">
        <v>25</v>
      </c>
      <c r="F18" s="87" t="s">
        <v>26</v>
      </c>
      <c r="G18" s="91">
        <v>4.5</v>
      </c>
      <c r="H18" s="91">
        <v>213.77</v>
      </c>
      <c r="I18" s="92">
        <f>G18*H18</f>
        <v>961.96500000000003</v>
      </c>
      <c r="J18" s="115"/>
      <c r="K18" s="116"/>
    </row>
    <row r="19" spans="1:11" ht="45" customHeight="1">
      <c r="A19" s="101"/>
      <c r="B19" s="87" t="s">
        <v>27</v>
      </c>
      <c r="C19" s="88" t="s">
        <v>205</v>
      </c>
      <c r="D19" s="89" t="s">
        <v>28</v>
      </c>
      <c r="E19" s="90" t="s">
        <v>29</v>
      </c>
      <c r="F19" s="87" t="s">
        <v>26</v>
      </c>
      <c r="G19" s="91">
        <v>18</v>
      </c>
      <c r="H19" s="91">
        <v>274.20999999999998</v>
      </c>
      <c r="I19" s="92">
        <f>G19*H19</f>
        <v>4935.78</v>
      </c>
      <c r="J19" s="115"/>
      <c r="K19" s="116"/>
    </row>
    <row r="20" spans="1:11" ht="15.95" customHeight="1">
      <c r="A20" s="101"/>
      <c r="B20" s="110" t="s">
        <v>30</v>
      </c>
      <c r="C20" s="88"/>
      <c r="D20" s="118"/>
      <c r="E20" s="113" t="s">
        <v>31</v>
      </c>
      <c r="F20" s="114"/>
      <c r="G20" s="91"/>
      <c r="H20" s="91"/>
      <c r="I20" s="92"/>
      <c r="J20" s="115">
        <f>SUM(I21:I21)</f>
        <v>533.05919999999981</v>
      </c>
      <c r="K20" s="116">
        <f>J20/$I$71</f>
        <v>2.0718957679066092E-3</v>
      </c>
    </row>
    <row r="21" spans="1:11" ht="15.95" customHeight="1">
      <c r="A21" s="101"/>
      <c r="B21" s="87" t="s">
        <v>32</v>
      </c>
      <c r="C21" s="88" t="s">
        <v>205</v>
      </c>
      <c r="D21" s="89">
        <v>85372</v>
      </c>
      <c r="E21" s="90" t="s">
        <v>33</v>
      </c>
      <c r="F21" s="87" t="s">
        <v>26</v>
      </c>
      <c r="G21" s="91">
        <v>321.11999999999989</v>
      </c>
      <c r="H21" s="91">
        <v>1.66</v>
      </c>
      <c r="I21" s="92">
        <f>G21*H21</f>
        <v>533.05919999999981</v>
      </c>
      <c r="J21" s="115"/>
      <c r="K21" s="116"/>
    </row>
    <row r="22" spans="1:11" ht="15.95" customHeight="1">
      <c r="A22" s="101"/>
      <c r="B22" s="110" t="s">
        <v>34</v>
      </c>
      <c r="C22" s="88"/>
      <c r="D22" s="112"/>
      <c r="E22" s="113" t="s">
        <v>35</v>
      </c>
      <c r="F22" s="114"/>
      <c r="G22" s="91"/>
      <c r="H22" s="91"/>
      <c r="I22" s="92"/>
      <c r="J22" s="115">
        <f>SUM(I23:I25)</f>
        <v>6592.7719999999981</v>
      </c>
      <c r="K22" s="116">
        <f>J22/$I$71</f>
        <v>2.5624801908630774E-2</v>
      </c>
    </row>
    <row r="23" spans="1:11" ht="15.95" customHeight="1">
      <c r="A23" s="101"/>
      <c r="B23" s="87" t="s">
        <v>36</v>
      </c>
      <c r="C23" s="88" t="s">
        <v>205</v>
      </c>
      <c r="D23" s="89">
        <v>87878</v>
      </c>
      <c r="E23" s="90" t="s">
        <v>37</v>
      </c>
      <c r="F23" s="87" t="s">
        <v>26</v>
      </c>
      <c r="G23" s="91">
        <v>17.84</v>
      </c>
      <c r="H23" s="91">
        <v>2.9</v>
      </c>
      <c r="I23" s="92">
        <f>G23*H23</f>
        <v>51.735999999999997</v>
      </c>
      <c r="J23" s="115"/>
      <c r="K23" s="116"/>
    </row>
    <row r="24" spans="1:11" ht="15.95" customHeight="1">
      <c r="A24" s="101"/>
      <c r="B24" s="87" t="s">
        <v>38</v>
      </c>
      <c r="C24" s="88" t="s">
        <v>205</v>
      </c>
      <c r="D24" s="89" t="s">
        <v>39</v>
      </c>
      <c r="E24" s="90" t="s">
        <v>40</v>
      </c>
      <c r="F24" s="87" t="s">
        <v>26</v>
      </c>
      <c r="G24" s="91">
        <v>321.11999999999989</v>
      </c>
      <c r="H24" s="91">
        <v>19.3</v>
      </c>
      <c r="I24" s="92">
        <f>G24*H24</f>
        <v>6197.6159999999982</v>
      </c>
      <c r="J24" s="115"/>
      <c r="K24" s="116"/>
    </row>
    <row r="25" spans="1:11" ht="15.95" customHeight="1">
      <c r="A25" s="101"/>
      <c r="B25" s="87" t="s">
        <v>41</v>
      </c>
      <c r="C25" s="88" t="s">
        <v>206</v>
      </c>
      <c r="D25" s="89" t="s">
        <v>42</v>
      </c>
      <c r="E25" s="90" t="s">
        <v>43</v>
      </c>
      <c r="F25" s="87" t="s">
        <v>26</v>
      </c>
      <c r="G25" s="91">
        <v>17.84</v>
      </c>
      <c r="H25" s="91">
        <v>19.25</v>
      </c>
      <c r="I25" s="92">
        <f>G25*H25</f>
        <v>343.42</v>
      </c>
      <c r="J25" s="115"/>
      <c r="K25" s="116"/>
    </row>
    <row r="26" spans="1:11" ht="15.95" customHeight="1">
      <c r="A26" s="101"/>
      <c r="B26" s="110" t="s">
        <v>44</v>
      </c>
      <c r="C26" s="88"/>
      <c r="D26" s="112"/>
      <c r="E26" s="119" t="s">
        <v>45</v>
      </c>
      <c r="F26" s="114"/>
      <c r="G26" s="91"/>
      <c r="H26" s="91"/>
      <c r="I26" s="92"/>
      <c r="J26" s="115">
        <f>SUM(I27:I30)</f>
        <v>57115.700800000006</v>
      </c>
      <c r="K26" s="116">
        <f>J26/$I$71</f>
        <v>0.22199744187613721</v>
      </c>
    </row>
    <row r="27" spans="1:11" ht="15.95" customHeight="1">
      <c r="A27" s="101"/>
      <c r="B27" s="87" t="s">
        <v>46</v>
      </c>
      <c r="C27" s="88" t="s">
        <v>207</v>
      </c>
      <c r="D27" s="89" t="s">
        <v>47</v>
      </c>
      <c r="E27" s="90" t="s">
        <v>48</v>
      </c>
      <c r="F27" s="87" t="s">
        <v>26</v>
      </c>
      <c r="G27" s="91">
        <v>17.84</v>
      </c>
      <c r="H27" s="91">
        <v>9.3800000000000008</v>
      </c>
      <c r="I27" s="92">
        <f>G27*H27</f>
        <v>167.33920000000001</v>
      </c>
      <c r="J27" s="115"/>
      <c r="K27" s="116"/>
    </row>
    <row r="28" spans="1:11" ht="15.95" customHeight="1">
      <c r="A28" s="101"/>
      <c r="B28" s="87" t="s">
        <v>49</v>
      </c>
      <c r="C28" s="88" t="s">
        <v>207</v>
      </c>
      <c r="D28" s="89" t="s">
        <v>50</v>
      </c>
      <c r="E28" s="90" t="s">
        <v>51</v>
      </c>
      <c r="F28" s="87" t="s">
        <v>26</v>
      </c>
      <c r="G28" s="91">
        <v>3696</v>
      </c>
      <c r="H28" s="91">
        <v>11.3</v>
      </c>
      <c r="I28" s="92">
        <f>G28*H28</f>
        <v>41764.800000000003</v>
      </c>
      <c r="J28" s="115"/>
      <c r="K28" s="116"/>
    </row>
    <row r="29" spans="1:11" ht="15.95" customHeight="1">
      <c r="A29" s="101"/>
      <c r="B29" s="87" t="s">
        <v>52</v>
      </c>
      <c r="C29" s="88" t="s">
        <v>207</v>
      </c>
      <c r="D29" s="89" t="s">
        <v>47</v>
      </c>
      <c r="E29" s="90" t="s">
        <v>53</v>
      </c>
      <c r="F29" s="87" t="s">
        <v>26</v>
      </c>
      <c r="G29" s="91">
        <v>321.11999999999989</v>
      </c>
      <c r="H29" s="91">
        <v>9.3800000000000008</v>
      </c>
      <c r="I29" s="92">
        <f>G29*H29</f>
        <v>3012.1055999999994</v>
      </c>
      <c r="J29" s="115"/>
      <c r="K29" s="116"/>
    </row>
    <row r="30" spans="1:11" ht="15.95" customHeight="1">
      <c r="A30" s="101"/>
      <c r="B30" s="87" t="s">
        <v>54</v>
      </c>
      <c r="C30" s="88" t="s">
        <v>207</v>
      </c>
      <c r="D30" s="89" t="s">
        <v>50</v>
      </c>
      <c r="E30" s="90" t="s">
        <v>55</v>
      </c>
      <c r="F30" s="87" t="s">
        <v>26</v>
      </c>
      <c r="G30" s="91">
        <v>1077.1199999999999</v>
      </c>
      <c r="H30" s="91">
        <v>11.3</v>
      </c>
      <c r="I30" s="92">
        <f>G30*H30</f>
        <v>12171.456</v>
      </c>
      <c r="J30" s="115"/>
      <c r="K30" s="116"/>
    </row>
    <row r="31" spans="1:11" ht="15.95" customHeight="1">
      <c r="A31" s="101"/>
      <c r="B31" s="110" t="s">
        <v>56</v>
      </c>
      <c r="C31" s="111"/>
      <c r="D31" s="112"/>
      <c r="E31" s="119" t="s">
        <v>57</v>
      </c>
      <c r="F31" s="114"/>
      <c r="G31" s="91"/>
      <c r="H31" s="91"/>
      <c r="I31" s="92"/>
      <c r="J31" s="115">
        <f>SUM(I32:I64)</f>
        <v>181393</v>
      </c>
      <c r="K31" s="116">
        <f>J31/$I$71</f>
        <v>0.70503874434187375</v>
      </c>
    </row>
    <row r="32" spans="1:11" ht="15.95" customHeight="1">
      <c r="A32" s="101"/>
      <c r="B32" s="87" t="s">
        <v>213</v>
      </c>
      <c r="C32" s="88" t="s">
        <v>207</v>
      </c>
      <c r="D32" s="89" t="s">
        <v>110</v>
      </c>
      <c r="E32" s="90" t="s">
        <v>111</v>
      </c>
      <c r="F32" s="87" t="s">
        <v>69</v>
      </c>
      <c r="G32" s="91">
        <v>4</v>
      </c>
      <c r="H32" s="91">
        <v>5.98</v>
      </c>
      <c r="I32" s="92">
        <f t="shared" ref="I32:I64" si="0">G32*H32</f>
        <v>23.92</v>
      </c>
      <c r="J32" s="115"/>
      <c r="K32" s="116"/>
    </row>
    <row r="33" spans="1:11" ht="15.95" customHeight="1">
      <c r="A33" s="101"/>
      <c r="B33" s="87" t="s">
        <v>60</v>
      </c>
      <c r="C33" s="88" t="s">
        <v>205</v>
      </c>
      <c r="D33" s="89">
        <v>72253</v>
      </c>
      <c r="E33" s="90" t="s">
        <v>78</v>
      </c>
      <c r="F33" s="87" t="s">
        <v>59</v>
      </c>
      <c r="G33" s="91">
        <v>180</v>
      </c>
      <c r="H33" s="91">
        <v>19.21</v>
      </c>
      <c r="I33" s="92">
        <f t="shared" si="0"/>
        <v>3457.8</v>
      </c>
      <c r="J33" s="115"/>
      <c r="K33" s="116"/>
    </row>
    <row r="34" spans="1:11" ht="15.95" customHeight="1">
      <c r="A34" s="101"/>
      <c r="B34" s="87" t="s">
        <v>63</v>
      </c>
      <c r="C34" s="88" t="s">
        <v>205</v>
      </c>
      <c r="D34" s="89" t="s">
        <v>85</v>
      </c>
      <c r="E34" s="90" t="s">
        <v>86</v>
      </c>
      <c r="F34" s="87" t="s">
        <v>59</v>
      </c>
      <c r="G34" s="91">
        <v>1400</v>
      </c>
      <c r="H34" s="91">
        <v>16.440000000000001</v>
      </c>
      <c r="I34" s="92">
        <f t="shared" si="0"/>
        <v>23016</v>
      </c>
      <c r="J34" s="115"/>
      <c r="K34" s="116"/>
    </row>
    <row r="35" spans="1:11" ht="15.95" customHeight="1">
      <c r="A35" s="101"/>
      <c r="B35" s="87" t="s">
        <v>66</v>
      </c>
      <c r="C35" s="88" t="s">
        <v>205</v>
      </c>
      <c r="D35" s="89" t="s">
        <v>64</v>
      </c>
      <c r="E35" s="90" t="s">
        <v>65</v>
      </c>
      <c r="F35" s="87" t="s">
        <v>59</v>
      </c>
      <c r="G35" s="91">
        <v>8200</v>
      </c>
      <c r="H35" s="91">
        <v>3.56</v>
      </c>
      <c r="I35" s="92">
        <f t="shared" si="0"/>
        <v>29192</v>
      </c>
      <c r="J35" s="115"/>
      <c r="K35" s="116"/>
    </row>
    <row r="36" spans="1:11" ht="15.95" customHeight="1">
      <c r="A36" s="101"/>
      <c r="B36" s="87" t="s">
        <v>70</v>
      </c>
      <c r="C36" s="88" t="s">
        <v>205</v>
      </c>
      <c r="D36" s="89" t="s">
        <v>113</v>
      </c>
      <c r="E36" s="90" t="s">
        <v>114</v>
      </c>
      <c r="F36" s="87" t="s">
        <v>59</v>
      </c>
      <c r="G36" s="95">
        <v>600</v>
      </c>
      <c r="H36" s="91">
        <v>50.94</v>
      </c>
      <c r="I36" s="92">
        <f t="shared" si="0"/>
        <v>30564</v>
      </c>
      <c r="J36" s="115"/>
      <c r="K36" s="116"/>
    </row>
    <row r="37" spans="1:11" ht="15.95" customHeight="1">
      <c r="A37" s="101"/>
      <c r="B37" s="87" t="s">
        <v>73</v>
      </c>
      <c r="C37" s="88" t="s">
        <v>207</v>
      </c>
      <c r="D37" s="96" t="s">
        <v>88</v>
      </c>
      <c r="E37" s="90" t="s">
        <v>89</v>
      </c>
      <c r="F37" s="87" t="s">
        <v>69</v>
      </c>
      <c r="G37" s="91">
        <v>223</v>
      </c>
      <c r="H37" s="91">
        <v>44.84</v>
      </c>
      <c r="I37" s="92">
        <f t="shared" si="0"/>
        <v>9999.3200000000015</v>
      </c>
      <c r="J37" s="115"/>
      <c r="K37" s="116"/>
    </row>
    <row r="38" spans="1:11" ht="15.95" customHeight="1">
      <c r="A38" s="101"/>
      <c r="B38" s="87" t="s">
        <v>75</v>
      </c>
      <c r="C38" s="88" t="s">
        <v>205</v>
      </c>
      <c r="D38" s="89" t="s">
        <v>67</v>
      </c>
      <c r="E38" s="90" t="s">
        <v>68</v>
      </c>
      <c r="F38" s="87" t="s">
        <v>69</v>
      </c>
      <c r="G38" s="91">
        <v>10</v>
      </c>
      <c r="H38" s="91">
        <v>520.17999999999995</v>
      </c>
      <c r="I38" s="92">
        <f t="shared" si="0"/>
        <v>5201.7999999999993</v>
      </c>
      <c r="J38" s="115"/>
      <c r="K38" s="116"/>
    </row>
    <row r="39" spans="1:11" ht="15.95" customHeight="1">
      <c r="A39" s="101"/>
      <c r="B39" s="87" t="s">
        <v>77</v>
      </c>
      <c r="C39" s="88" t="s">
        <v>205</v>
      </c>
      <c r="D39" s="89" t="s">
        <v>116</v>
      </c>
      <c r="E39" s="90" t="s">
        <v>222</v>
      </c>
      <c r="F39" s="87" t="s">
        <v>69</v>
      </c>
      <c r="G39" s="91">
        <v>3</v>
      </c>
      <c r="H39" s="91">
        <v>47.49</v>
      </c>
      <c r="I39" s="92">
        <f t="shared" si="0"/>
        <v>142.47</v>
      </c>
      <c r="J39" s="115"/>
      <c r="K39" s="116"/>
    </row>
    <row r="40" spans="1:11" ht="15.95" customHeight="1">
      <c r="A40" s="101"/>
      <c r="B40" s="87" t="s">
        <v>79</v>
      </c>
      <c r="C40" s="88" t="s">
        <v>207</v>
      </c>
      <c r="D40" s="89" t="s">
        <v>209</v>
      </c>
      <c r="E40" s="90" t="s">
        <v>118</v>
      </c>
      <c r="F40" s="87" t="s">
        <v>69</v>
      </c>
      <c r="G40" s="91">
        <v>3</v>
      </c>
      <c r="H40" s="91">
        <v>13.92</v>
      </c>
      <c r="I40" s="92">
        <f t="shared" si="0"/>
        <v>41.76</v>
      </c>
      <c r="J40" s="115"/>
      <c r="K40" s="116"/>
    </row>
    <row r="41" spans="1:11" ht="15.95" customHeight="1">
      <c r="A41" s="101"/>
      <c r="B41" s="87" t="s">
        <v>82</v>
      </c>
      <c r="C41" s="88" t="s">
        <v>205</v>
      </c>
      <c r="D41" s="89" t="s">
        <v>71</v>
      </c>
      <c r="E41" s="90" t="s">
        <v>72</v>
      </c>
      <c r="F41" s="87" t="s">
        <v>69</v>
      </c>
      <c r="G41" s="91">
        <v>223</v>
      </c>
      <c r="H41" s="91">
        <v>9.5</v>
      </c>
      <c r="I41" s="92">
        <f t="shared" si="0"/>
        <v>2118.5</v>
      </c>
      <c r="J41" s="115"/>
      <c r="K41" s="116"/>
    </row>
    <row r="42" spans="1:11" ht="15.95" customHeight="1">
      <c r="A42" s="101"/>
      <c r="B42" s="87" t="s">
        <v>84</v>
      </c>
      <c r="C42" s="88" t="s">
        <v>205</v>
      </c>
      <c r="D42" s="89" t="s">
        <v>107</v>
      </c>
      <c r="E42" s="90" t="s">
        <v>108</v>
      </c>
      <c r="F42" s="87" t="s">
        <v>69</v>
      </c>
      <c r="G42" s="91">
        <v>7</v>
      </c>
      <c r="H42" s="91">
        <v>238.18</v>
      </c>
      <c r="I42" s="92">
        <f t="shared" si="0"/>
        <v>1667.26</v>
      </c>
      <c r="J42" s="115"/>
      <c r="K42" s="116"/>
    </row>
    <row r="43" spans="1:11" ht="15.95" customHeight="1">
      <c r="A43" s="101"/>
      <c r="B43" s="87" t="s">
        <v>87</v>
      </c>
      <c r="C43" s="88" t="s">
        <v>205</v>
      </c>
      <c r="D43" s="89" t="s">
        <v>104</v>
      </c>
      <c r="E43" s="90" t="s">
        <v>105</v>
      </c>
      <c r="F43" s="87" t="s">
        <v>69</v>
      </c>
      <c r="G43" s="91">
        <v>3</v>
      </c>
      <c r="H43" s="91">
        <v>617.65</v>
      </c>
      <c r="I43" s="92">
        <f t="shared" si="0"/>
        <v>1852.9499999999998</v>
      </c>
      <c r="J43" s="115"/>
      <c r="K43" s="116"/>
    </row>
    <row r="44" spans="1:11" ht="15.95" customHeight="1">
      <c r="A44" s="101"/>
      <c r="B44" s="87" t="s">
        <v>90</v>
      </c>
      <c r="C44" s="88" t="s">
        <v>205</v>
      </c>
      <c r="D44" s="89" t="s">
        <v>80</v>
      </c>
      <c r="E44" s="90" t="s">
        <v>81</v>
      </c>
      <c r="F44" s="87" t="s">
        <v>69</v>
      </c>
      <c r="G44" s="91">
        <v>4</v>
      </c>
      <c r="H44" s="91">
        <v>83.26</v>
      </c>
      <c r="I44" s="92">
        <f t="shared" si="0"/>
        <v>333.04</v>
      </c>
      <c r="J44" s="93"/>
      <c r="K44" s="94"/>
    </row>
    <row r="45" spans="1:11" ht="15.95" customHeight="1">
      <c r="A45" s="101"/>
      <c r="B45" s="87" t="s">
        <v>93</v>
      </c>
      <c r="C45" s="88" t="s">
        <v>205</v>
      </c>
      <c r="D45" s="89" t="s">
        <v>80</v>
      </c>
      <c r="E45" s="90" t="s">
        <v>83</v>
      </c>
      <c r="F45" s="87" t="s">
        <v>69</v>
      </c>
      <c r="G45" s="91">
        <v>9</v>
      </c>
      <c r="H45" s="91">
        <v>83.26</v>
      </c>
      <c r="I45" s="92">
        <f t="shared" si="0"/>
        <v>749.34</v>
      </c>
      <c r="J45" s="93"/>
      <c r="K45" s="94"/>
    </row>
    <row r="46" spans="1:11" ht="30" customHeight="1">
      <c r="A46" s="101"/>
      <c r="B46" s="87" t="s">
        <v>96</v>
      </c>
      <c r="C46" s="88" t="s">
        <v>207</v>
      </c>
      <c r="D46" s="89" t="s">
        <v>58</v>
      </c>
      <c r="E46" s="90" t="s">
        <v>231</v>
      </c>
      <c r="F46" s="87" t="s">
        <v>59</v>
      </c>
      <c r="G46" s="91">
        <v>450</v>
      </c>
      <c r="H46" s="91">
        <v>76.040000000000006</v>
      </c>
      <c r="I46" s="92">
        <f t="shared" si="0"/>
        <v>34218</v>
      </c>
      <c r="J46" s="93"/>
      <c r="K46" s="94"/>
    </row>
    <row r="47" spans="1:11" ht="15.95" customHeight="1">
      <c r="A47" s="101"/>
      <c r="B47" s="87" t="s">
        <v>99</v>
      </c>
      <c r="C47" s="88" t="s">
        <v>205</v>
      </c>
      <c r="D47" s="89">
        <v>55867</v>
      </c>
      <c r="E47" s="90" t="s">
        <v>74</v>
      </c>
      <c r="F47" s="87" t="s">
        <v>59</v>
      </c>
      <c r="G47" s="91">
        <v>51</v>
      </c>
      <c r="H47" s="91">
        <v>35.5</v>
      </c>
      <c r="I47" s="92">
        <f t="shared" si="0"/>
        <v>1810.5</v>
      </c>
      <c r="J47" s="93"/>
      <c r="K47" s="94"/>
    </row>
    <row r="48" spans="1:11" ht="15.95" customHeight="1">
      <c r="A48" s="101"/>
      <c r="B48" s="87" t="s">
        <v>101</v>
      </c>
      <c r="C48" s="88" t="s">
        <v>205</v>
      </c>
      <c r="D48" s="89">
        <v>55868</v>
      </c>
      <c r="E48" s="90" t="s">
        <v>120</v>
      </c>
      <c r="F48" s="87" t="s">
        <v>69</v>
      </c>
      <c r="G48" s="95">
        <v>120</v>
      </c>
      <c r="H48" s="91">
        <v>45.88</v>
      </c>
      <c r="I48" s="92">
        <f t="shared" si="0"/>
        <v>5505.6</v>
      </c>
      <c r="J48" s="93"/>
      <c r="K48" s="94"/>
    </row>
    <row r="49" spans="1:11" ht="15.95" customHeight="1">
      <c r="A49" s="101"/>
      <c r="B49" s="87" t="s">
        <v>103</v>
      </c>
      <c r="C49" s="88" t="s">
        <v>206</v>
      </c>
      <c r="D49" s="89" t="s">
        <v>122</v>
      </c>
      <c r="E49" s="90" t="s">
        <v>123</v>
      </c>
      <c r="F49" s="87" t="s">
        <v>69</v>
      </c>
      <c r="G49" s="91">
        <v>4</v>
      </c>
      <c r="H49" s="91">
        <v>6</v>
      </c>
      <c r="I49" s="92">
        <f t="shared" si="0"/>
        <v>24</v>
      </c>
      <c r="J49" s="93"/>
      <c r="K49" s="94"/>
    </row>
    <row r="50" spans="1:11" ht="15.95" customHeight="1">
      <c r="A50" s="101"/>
      <c r="B50" s="87" t="s">
        <v>106</v>
      </c>
      <c r="C50" s="88" t="s">
        <v>206</v>
      </c>
      <c r="D50" s="89" t="s">
        <v>122</v>
      </c>
      <c r="E50" s="90" t="s">
        <v>125</v>
      </c>
      <c r="F50" s="87" t="s">
        <v>69</v>
      </c>
      <c r="G50" s="91">
        <v>4</v>
      </c>
      <c r="H50" s="91">
        <v>6</v>
      </c>
      <c r="I50" s="92">
        <f t="shared" si="0"/>
        <v>24</v>
      </c>
      <c r="J50" s="93"/>
      <c r="K50" s="94"/>
    </row>
    <row r="51" spans="1:11" ht="15.95" customHeight="1">
      <c r="A51" s="101"/>
      <c r="B51" s="87" t="s">
        <v>109</v>
      </c>
      <c r="C51" s="88" t="s">
        <v>206</v>
      </c>
      <c r="D51" s="89" t="s">
        <v>122</v>
      </c>
      <c r="E51" s="90" t="s">
        <v>127</v>
      </c>
      <c r="F51" s="87" t="s">
        <v>69</v>
      </c>
      <c r="G51" s="91">
        <v>2</v>
      </c>
      <c r="H51" s="91">
        <v>6</v>
      </c>
      <c r="I51" s="92">
        <f t="shared" si="0"/>
        <v>12</v>
      </c>
      <c r="J51" s="93"/>
      <c r="K51" s="94"/>
    </row>
    <row r="52" spans="1:11" ht="15.95" customHeight="1">
      <c r="A52" s="120"/>
      <c r="B52" s="87" t="s">
        <v>112</v>
      </c>
      <c r="C52" s="88" t="s">
        <v>206</v>
      </c>
      <c r="D52" s="89" t="s">
        <v>122</v>
      </c>
      <c r="E52" s="90" t="s">
        <v>129</v>
      </c>
      <c r="F52" s="87" t="s">
        <v>69</v>
      </c>
      <c r="G52" s="91">
        <v>4</v>
      </c>
      <c r="H52" s="91">
        <v>6</v>
      </c>
      <c r="I52" s="92">
        <f t="shared" si="0"/>
        <v>24</v>
      </c>
      <c r="J52" s="93"/>
      <c r="K52" s="94"/>
    </row>
    <row r="53" spans="1:11" ht="15.95" customHeight="1">
      <c r="A53" s="101"/>
      <c r="B53" s="87" t="s">
        <v>115</v>
      </c>
      <c r="C53" s="88" t="s">
        <v>206</v>
      </c>
      <c r="D53" s="89" t="s">
        <v>131</v>
      </c>
      <c r="E53" s="90" t="s">
        <v>224</v>
      </c>
      <c r="F53" s="87" t="s">
        <v>69</v>
      </c>
      <c r="G53" s="91">
        <v>2</v>
      </c>
      <c r="H53" s="91">
        <v>11</v>
      </c>
      <c r="I53" s="92">
        <f t="shared" si="0"/>
        <v>22</v>
      </c>
      <c r="J53" s="93"/>
      <c r="K53" s="94"/>
    </row>
    <row r="54" spans="1:11" ht="15.95" customHeight="1">
      <c r="A54" s="101"/>
      <c r="B54" s="87" t="s">
        <v>117</v>
      </c>
      <c r="C54" s="88" t="s">
        <v>207</v>
      </c>
      <c r="D54" s="96" t="s">
        <v>137</v>
      </c>
      <c r="E54" s="90" t="s">
        <v>138</v>
      </c>
      <c r="F54" s="87" t="s">
        <v>139</v>
      </c>
      <c r="G54" s="91">
        <v>15</v>
      </c>
      <c r="H54" s="91">
        <v>91.95</v>
      </c>
      <c r="I54" s="92">
        <f t="shared" si="0"/>
        <v>1379.25</v>
      </c>
      <c r="J54" s="93"/>
      <c r="K54" s="94"/>
    </row>
    <row r="55" spans="1:11" ht="15.95" customHeight="1">
      <c r="A55" s="120"/>
      <c r="B55" s="87" t="s">
        <v>119</v>
      </c>
      <c r="C55" s="88" t="s">
        <v>205</v>
      </c>
      <c r="D55" s="89">
        <v>68069</v>
      </c>
      <c r="E55" s="90" t="s">
        <v>76</v>
      </c>
      <c r="F55" s="87" t="s">
        <v>69</v>
      </c>
      <c r="G55" s="91">
        <v>12</v>
      </c>
      <c r="H55" s="91">
        <v>38.93</v>
      </c>
      <c r="I55" s="92">
        <f t="shared" si="0"/>
        <v>467.15999999999997</v>
      </c>
      <c r="J55" s="93"/>
      <c r="K55" s="94"/>
    </row>
    <row r="56" spans="1:11" ht="15.95" customHeight="1">
      <c r="A56" s="101"/>
      <c r="B56" s="87" t="s">
        <v>121</v>
      </c>
      <c r="C56" s="88" t="s">
        <v>205</v>
      </c>
      <c r="D56" s="89">
        <v>68069</v>
      </c>
      <c r="E56" s="90" t="s">
        <v>133</v>
      </c>
      <c r="F56" s="87" t="s">
        <v>69</v>
      </c>
      <c r="G56" s="91">
        <v>3</v>
      </c>
      <c r="H56" s="91">
        <v>38.93</v>
      </c>
      <c r="I56" s="92">
        <f t="shared" si="0"/>
        <v>116.78999999999999</v>
      </c>
      <c r="J56" s="93"/>
      <c r="K56" s="94"/>
    </row>
    <row r="57" spans="1:11" ht="15.95" customHeight="1">
      <c r="A57" s="101"/>
      <c r="B57" s="87" t="s">
        <v>124</v>
      </c>
      <c r="C57" s="88" t="s">
        <v>207</v>
      </c>
      <c r="D57" s="96" t="s">
        <v>210</v>
      </c>
      <c r="E57" s="90" t="s">
        <v>135</v>
      </c>
      <c r="F57" s="87" t="s">
        <v>69</v>
      </c>
      <c r="G57" s="95">
        <v>40</v>
      </c>
      <c r="H57" s="91">
        <v>35.54</v>
      </c>
      <c r="I57" s="92">
        <f t="shared" si="0"/>
        <v>1421.6</v>
      </c>
      <c r="J57" s="93"/>
      <c r="K57" s="94"/>
    </row>
    <row r="58" spans="1:11" ht="15.95" customHeight="1">
      <c r="A58" s="101"/>
      <c r="B58" s="87" t="s">
        <v>126</v>
      </c>
      <c r="C58" s="88" t="s">
        <v>207</v>
      </c>
      <c r="D58" s="89" t="s">
        <v>141</v>
      </c>
      <c r="E58" s="90" t="s">
        <v>142</v>
      </c>
      <c r="F58" s="87" t="s">
        <v>69</v>
      </c>
      <c r="G58" s="91">
        <v>1</v>
      </c>
      <c r="H58" s="91">
        <v>2722.29</v>
      </c>
      <c r="I58" s="92">
        <f t="shared" si="0"/>
        <v>2722.29</v>
      </c>
      <c r="J58" s="93"/>
      <c r="K58" s="94"/>
    </row>
    <row r="59" spans="1:11" ht="28.5">
      <c r="A59" s="101"/>
      <c r="B59" s="87" t="s">
        <v>128</v>
      </c>
      <c r="C59" s="88" t="s">
        <v>207</v>
      </c>
      <c r="D59" s="96" t="s">
        <v>94</v>
      </c>
      <c r="E59" s="90" t="s">
        <v>95</v>
      </c>
      <c r="F59" s="87" t="s">
        <v>69</v>
      </c>
      <c r="G59" s="91">
        <v>1</v>
      </c>
      <c r="H59" s="91">
        <v>5360.39</v>
      </c>
      <c r="I59" s="92">
        <f t="shared" si="0"/>
        <v>5360.39</v>
      </c>
      <c r="J59" s="93"/>
      <c r="K59" s="94"/>
    </row>
    <row r="60" spans="1:11" ht="15.95" customHeight="1">
      <c r="A60" s="101"/>
      <c r="B60" s="87" t="s">
        <v>130</v>
      </c>
      <c r="C60" s="88" t="s">
        <v>207</v>
      </c>
      <c r="D60" s="89" t="s">
        <v>61</v>
      </c>
      <c r="E60" s="90" t="s">
        <v>62</v>
      </c>
      <c r="F60" s="87" t="s">
        <v>59</v>
      </c>
      <c r="G60" s="91">
        <v>360</v>
      </c>
      <c r="H60" s="91">
        <v>50.55</v>
      </c>
      <c r="I60" s="92">
        <f t="shared" si="0"/>
        <v>18198</v>
      </c>
      <c r="J60" s="93"/>
      <c r="K60" s="94"/>
    </row>
    <row r="61" spans="1:11" ht="15.95" customHeight="1">
      <c r="A61" s="101"/>
      <c r="B61" s="87" t="s">
        <v>132</v>
      </c>
      <c r="C61" s="88" t="s">
        <v>207</v>
      </c>
      <c r="D61" s="96" t="s">
        <v>97</v>
      </c>
      <c r="E61" s="90" t="s">
        <v>98</v>
      </c>
      <c r="F61" s="87" t="s">
        <v>69</v>
      </c>
      <c r="G61" s="91">
        <v>24</v>
      </c>
      <c r="H61" s="91">
        <v>17.14</v>
      </c>
      <c r="I61" s="92">
        <f t="shared" si="0"/>
        <v>411.36</v>
      </c>
      <c r="J61" s="93"/>
      <c r="K61" s="94"/>
    </row>
    <row r="62" spans="1:11" ht="15.95" customHeight="1">
      <c r="A62" s="120"/>
      <c r="B62" s="87" t="s">
        <v>134</v>
      </c>
      <c r="C62" s="88" t="s">
        <v>207</v>
      </c>
      <c r="D62" s="89" t="s">
        <v>91</v>
      </c>
      <c r="E62" s="121" t="s">
        <v>92</v>
      </c>
      <c r="F62" s="87" t="s">
        <v>69</v>
      </c>
      <c r="G62" s="91">
        <v>48</v>
      </c>
      <c r="H62" s="122">
        <v>9.5500000000000007</v>
      </c>
      <c r="I62" s="92">
        <f t="shared" si="0"/>
        <v>458.40000000000003</v>
      </c>
      <c r="J62" s="93"/>
      <c r="K62" s="94"/>
    </row>
    <row r="63" spans="1:11" ht="15.95" customHeight="1">
      <c r="A63" s="101"/>
      <c r="B63" s="87" t="s">
        <v>136</v>
      </c>
      <c r="C63" s="88" t="s">
        <v>207</v>
      </c>
      <c r="D63" s="89" t="s">
        <v>91</v>
      </c>
      <c r="E63" s="121" t="s">
        <v>100</v>
      </c>
      <c r="F63" s="87" t="s">
        <v>69</v>
      </c>
      <c r="G63" s="122">
        <v>18</v>
      </c>
      <c r="H63" s="122">
        <v>9.5500000000000007</v>
      </c>
      <c r="I63" s="92">
        <f t="shared" si="0"/>
        <v>171.9</v>
      </c>
      <c r="J63" s="93"/>
      <c r="K63" s="94"/>
    </row>
    <row r="64" spans="1:11" ht="15.95" customHeight="1">
      <c r="A64" s="101"/>
      <c r="B64" s="87" t="s">
        <v>140</v>
      </c>
      <c r="C64" s="88" t="s">
        <v>207</v>
      </c>
      <c r="D64" s="89" t="s">
        <v>97</v>
      </c>
      <c r="E64" s="90" t="s">
        <v>102</v>
      </c>
      <c r="F64" s="87" t="s">
        <v>69</v>
      </c>
      <c r="G64" s="91">
        <v>40</v>
      </c>
      <c r="H64" s="91">
        <v>17.14</v>
      </c>
      <c r="I64" s="92">
        <f t="shared" si="0"/>
        <v>685.6</v>
      </c>
      <c r="J64" s="93"/>
      <c r="K64" s="94"/>
    </row>
    <row r="65" spans="1:11" ht="18" customHeight="1">
      <c r="A65" s="101"/>
      <c r="B65" s="110" t="s">
        <v>143</v>
      </c>
      <c r="C65" s="111"/>
      <c r="D65" s="112"/>
      <c r="E65" s="119" t="s">
        <v>144</v>
      </c>
      <c r="F65" s="114"/>
      <c r="G65" s="91"/>
      <c r="H65" s="91"/>
      <c r="I65" s="92"/>
      <c r="J65" s="115">
        <f>SUM(I66:I69)</f>
        <v>5748.6191999999992</v>
      </c>
      <c r="K65" s="116">
        <f>J65/$I$71</f>
        <v>2.2343746795452889E-2</v>
      </c>
    </row>
    <row r="66" spans="1:11" ht="15.95" customHeight="1">
      <c r="A66" s="101"/>
      <c r="B66" s="87" t="s">
        <v>145</v>
      </c>
      <c r="C66" s="88" t="s">
        <v>207</v>
      </c>
      <c r="D66" s="89" t="s">
        <v>212</v>
      </c>
      <c r="E66" s="123" t="s">
        <v>226</v>
      </c>
      <c r="F66" s="87" t="s">
        <v>211</v>
      </c>
      <c r="G66" s="91">
        <v>18</v>
      </c>
      <c r="H66" s="91">
        <v>24.45</v>
      </c>
      <c r="I66" s="92">
        <f>G66*H66</f>
        <v>440.09999999999997</v>
      </c>
      <c r="J66" s="115"/>
      <c r="K66" s="116"/>
    </row>
    <row r="67" spans="1:11" ht="15.95" customHeight="1">
      <c r="A67" s="101"/>
      <c r="B67" s="87" t="s">
        <v>149</v>
      </c>
      <c r="C67" s="88" t="s">
        <v>205</v>
      </c>
      <c r="D67" s="89">
        <v>9537</v>
      </c>
      <c r="E67" s="90" t="s">
        <v>150</v>
      </c>
      <c r="F67" s="87" t="s">
        <v>26</v>
      </c>
      <c r="G67" s="91">
        <v>1077.1199999999999</v>
      </c>
      <c r="H67" s="91">
        <v>1.66</v>
      </c>
      <c r="I67" s="92">
        <f>G67*H67</f>
        <v>1788.0191999999997</v>
      </c>
      <c r="J67" s="115"/>
      <c r="K67" s="116"/>
    </row>
    <row r="68" spans="1:11" ht="15.95" customHeight="1">
      <c r="A68" s="101"/>
      <c r="B68" s="87" t="s">
        <v>225</v>
      </c>
      <c r="C68" s="88" t="s">
        <v>207</v>
      </c>
      <c r="D68" s="89" t="s">
        <v>146</v>
      </c>
      <c r="E68" s="123" t="s">
        <v>147</v>
      </c>
      <c r="F68" s="87" t="s">
        <v>148</v>
      </c>
      <c r="G68" s="91">
        <v>80</v>
      </c>
      <c r="H68" s="91">
        <v>24.55</v>
      </c>
      <c r="I68" s="92">
        <f>G68*H68</f>
        <v>1964</v>
      </c>
      <c r="J68" s="115"/>
      <c r="K68" s="116"/>
    </row>
    <row r="69" spans="1:11" ht="15.95" customHeight="1">
      <c r="A69" s="101"/>
      <c r="B69" s="87" t="s">
        <v>229</v>
      </c>
      <c r="C69" s="88" t="s">
        <v>207</v>
      </c>
      <c r="D69" s="89" t="s">
        <v>228</v>
      </c>
      <c r="E69" s="123" t="s">
        <v>227</v>
      </c>
      <c r="F69" s="87" t="s">
        <v>26</v>
      </c>
      <c r="G69" s="91">
        <v>25</v>
      </c>
      <c r="H69" s="91">
        <v>62.26</v>
      </c>
      <c r="I69" s="92">
        <f>G69*H69</f>
        <v>1556.5</v>
      </c>
      <c r="J69" s="115"/>
      <c r="K69" s="116"/>
    </row>
    <row r="70" spans="1:11" ht="5.0999999999999996" customHeight="1">
      <c r="A70" s="102"/>
      <c r="B70" s="124"/>
      <c r="C70" s="125"/>
      <c r="D70" s="126"/>
      <c r="E70" s="127"/>
      <c r="F70" s="128"/>
      <c r="G70" s="129"/>
      <c r="H70" s="130"/>
      <c r="I70" s="130"/>
      <c r="J70" s="131"/>
      <c r="K70" s="132"/>
    </row>
    <row r="71" spans="1:11" ht="18" customHeight="1">
      <c r="A71" s="101"/>
      <c r="B71" s="182" t="s">
        <v>151</v>
      </c>
      <c r="C71" s="183"/>
      <c r="D71" s="183"/>
      <c r="E71" s="184"/>
      <c r="F71" s="133"/>
      <c r="G71" s="115"/>
      <c r="H71" s="115"/>
      <c r="I71" s="115">
        <f>SUM(I17:I69)</f>
        <v>257280.89620000008</v>
      </c>
      <c r="J71" s="115">
        <f>SUM(J17:J69)</f>
        <v>257280.89619999999</v>
      </c>
      <c r="K71" s="116">
        <f>SUM(K17:K69)</f>
        <v>0.99999999999999978</v>
      </c>
    </row>
    <row r="72" spans="1:11" ht="8.1" customHeight="1">
      <c r="A72" s="102"/>
      <c r="B72" s="134"/>
      <c r="C72" s="134"/>
      <c r="D72" s="134"/>
      <c r="E72" s="134"/>
      <c r="F72" s="135"/>
      <c r="G72" s="131"/>
      <c r="H72" s="131"/>
      <c r="I72" s="131"/>
      <c r="J72" s="131"/>
      <c r="K72" s="132"/>
    </row>
    <row r="73" spans="1:11" ht="18" customHeight="1">
      <c r="A73" s="101"/>
      <c r="B73" s="182" t="s">
        <v>208</v>
      </c>
      <c r="C73" s="183"/>
      <c r="D73" s="183"/>
      <c r="E73" s="184"/>
      <c r="F73" s="133"/>
      <c r="G73" s="115"/>
      <c r="H73" s="115"/>
      <c r="I73" s="115">
        <f>I71*0.25</f>
        <v>64320.224050000019</v>
      </c>
      <c r="J73" s="115">
        <f>J71*0.25</f>
        <v>64320.224049999997</v>
      </c>
      <c r="K73" s="116"/>
    </row>
    <row r="74" spans="1:11" ht="5.0999999999999996" customHeight="1">
      <c r="A74" s="102"/>
      <c r="B74" s="136"/>
      <c r="C74" s="136"/>
      <c r="D74" s="136"/>
      <c r="E74" s="137"/>
      <c r="F74" s="135"/>
      <c r="G74" s="131"/>
      <c r="H74" s="131"/>
      <c r="I74" s="131"/>
      <c r="J74" s="131"/>
      <c r="K74" s="132"/>
    </row>
    <row r="75" spans="1:11" ht="18" customHeight="1">
      <c r="A75" s="101"/>
      <c r="B75" s="182" t="s">
        <v>152</v>
      </c>
      <c r="C75" s="183"/>
      <c r="D75" s="183"/>
      <c r="E75" s="184"/>
      <c r="F75" s="133"/>
      <c r="G75" s="115"/>
      <c r="H75" s="115"/>
      <c r="I75" s="115">
        <f>I71+I73</f>
        <v>321601.12025000009</v>
      </c>
      <c r="J75" s="115">
        <f>J71+J73</f>
        <v>321601.12024999998</v>
      </c>
      <c r="K75" s="116"/>
    </row>
    <row r="76" spans="1:11" ht="5.0999999999999996" customHeight="1">
      <c r="A76" s="102"/>
      <c r="B76" s="138"/>
      <c r="C76" s="139"/>
      <c r="D76" s="140"/>
      <c r="E76" s="141"/>
      <c r="F76" s="139"/>
      <c r="G76" s="141"/>
      <c r="H76" s="141"/>
      <c r="I76" s="141"/>
      <c r="J76" s="141"/>
      <c r="K76" s="141"/>
    </row>
    <row r="77" spans="1:11" ht="18" customHeight="1">
      <c r="A77" s="102"/>
      <c r="B77" s="187" t="s">
        <v>230</v>
      </c>
      <c r="C77" s="188"/>
      <c r="D77" s="188"/>
      <c r="E77" s="188"/>
      <c r="F77" s="188"/>
      <c r="G77" s="188"/>
      <c r="H77" s="188"/>
      <c r="I77" s="188"/>
      <c r="J77" s="188"/>
      <c r="K77" s="188"/>
    </row>
    <row r="78" spans="1:11" ht="18" customHeight="1">
      <c r="A78" s="102"/>
      <c r="B78" s="188"/>
      <c r="C78" s="188"/>
      <c r="D78" s="188"/>
      <c r="E78" s="188"/>
      <c r="F78" s="188"/>
      <c r="G78" s="188"/>
      <c r="H78" s="188"/>
      <c r="I78" s="188"/>
      <c r="J78" s="188"/>
      <c r="K78" s="188"/>
    </row>
    <row r="79" spans="1:11" ht="18" customHeight="1">
      <c r="A79" s="102"/>
      <c r="B79" s="189"/>
      <c r="C79" s="189"/>
      <c r="D79" s="189"/>
      <c r="E79" s="189"/>
      <c r="F79" s="189"/>
      <c r="G79" s="189"/>
      <c r="H79" s="189"/>
      <c r="I79" s="189"/>
      <c r="J79" s="189"/>
      <c r="K79" s="189"/>
    </row>
    <row r="80" spans="1:11" ht="5.0999999999999996" customHeight="1">
      <c r="A80" s="102"/>
      <c r="B80" s="142"/>
      <c r="C80" s="142"/>
      <c r="D80" s="142"/>
      <c r="E80" s="142"/>
      <c r="F80" s="142"/>
      <c r="G80" s="142"/>
      <c r="H80" s="142"/>
      <c r="I80" s="142"/>
      <c r="J80" s="142"/>
      <c r="K80" s="142"/>
    </row>
    <row r="81" spans="1:11" s="146" customFormat="1" ht="18" customHeight="1">
      <c r="A81" s="145"/>
      <c r="B81" s="190" t="s">
        <v>214</v>
      </c>
      <c r="C81" s="191"/>
      <c r="D81" s="191"/>
      <c r="E81" s="191"/>
      <c r="F81" s="191"/>
      <c r="G81" s="191"/>
      <c r="H81" s="191"/>
      <c r="I81" s="191"/>
      <c r="J81" s="191"/>
      <c r="K81" s="191"/>
    </row>
    <row r="82" spans="1:11" s="146" customFormat="1" ht="18" customHeight="1">
      <c r="A82" s="145"/>
      <c r="B82" s="147"/>
      <c r="C82" s="148"/>
      <c r="D82" s="148"/>
      <c r="E82" s="148"/>
      <c r="F82" s="148"/>
      <c r="G82" s="148"/>
      <c r="H82" s="148"/>
      <c r="I82" s="148"/>
      <c r="J82" s="148"/>
      <c r="K82" s="148"/>
    </row>
    <row r="83" spans="1:11" s="146" customFormat="1" ht="15" customHeight="1">
      <c r="A83" s="145"/>
      <c r="B83" s="185" t="s">
        <v>223</v>
      </c>
      <c r="C83" s="185"/>
      <c r="D83" s="185"/>
      <c r="E83" s="185"/>
      <c r="F83" s="185"/>
      <c r="G83" s="185"/>
      <c r="H83" s="185"/>
      <c r="I83" s="185"/>
      <c r="J83" s="185"/>
      <c r="K83" s="185"/>
    </row>
    <row r="84" spans="1:11" s="146" customFormat="1" ht="15" customHeight="1">
      <c r="A84" s="145"/>
      <c r="B84" s="185" t="s">
        <v>215</v>
      </c>
      <c r="C84" s="185"/>
      <c r="D84" s="185"/>
      <c r="E84" s="185"/>
      <c r="F84" s="185"/>
      <c r="G84" s="185"/>
      <c r="H84" s="185"/>
      <c r="I84" s="185"/>
      <c r="J84" s="185"/>
      <c r="K84" s="185"/>
    </row>
    <row r="85" spans="1:11" s="149" customFormat="1" ht="15" customHeight="1">
      <c r="A85" s="145"/>
      <c r="B85" s="186" t="s">
        <v>216</v>
      </c>
      <c r="C85" s="186"/>
      <c r="D85" s="186"/>
      <c r="E85" s="186"/>
      <c r="F85" s="186"/>
      <c r="G85" s="186"/>
      <c r="H85" s="186"/>
      <c r="I85" s="186"/>
      <c r="J85" s="186"/>
      <c r="K85" s="186"/>
    </row>
    <row r="86" spans="1:11" s="146" customFormat="1" ht="14.25" customHeight="1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</row>
    <row r="87" spans="1:11" s="146" customFormat="1" ht="14.25" customHeight="1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</row>
    <row r="88" spans="1:11" s="146" customFormat="1" ht="14.25" customHeight="1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</row>
    <row r="89" spans="1:11" s="146" customFormat="1" ht="14.25" customHeight="1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</row>
    <row r="90" spans="1:11" s="146" customFormat="1" ht="14.25" customHeight="1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150"/>
    </row>
  </sheetData>
  <sortState ref="C66:K69">
    <sortCondition ref="E66:E69"/>
  </sortState>
  <mergeCells count="26">
    <mergeCell ref="B85:K85"/>
    <mergeCell ref="B75:E75"/>
    <mergeCell ref="B77:K79"/>
    <mergeCell ref="B81:F81"/>
    <mergeCell ref="G81:K81"/>
    <mergeCell ref="B71:E71"/>
    <mergeCell ref="B73:E73"/>
    <mergeCell ref="B83:K83"/>
    <mergeCell ref="B84:K84"/>
    <mergeCell ref="F14:F15"/>
    <mergeCell ref="B2:K2"/>
    <mergeCell ref="B3:K3"/>
    <mergeCell ref="B4:K4"/>
    <mergeCell ref="B5:K5"/>
    <mergeCell ref="G14:G15"/>
    <mergeCell ref="B10:D10"/>
    <mergeCell ref="B12:K12"/>
    <mergeCell ref="B7:K7"/>
    <mergeCell ref="F10:K10"/>
    <mergeCell ref="B8:K8"/>
    <mergeCell ref="B9:K9"/>
    <mergeCell ref="H14:K14"/>
    <mergeCell ref="B14:B15"/>
    <mergeCell ref="C14:C15"/>
    <mergeCell ref="D14:D15"/>
    <mergeCell ref="E14:E15"/>
  </mergeCells>
  <printOptions horizontalCentered="1"/>
  <pageMargins left="0.39370078740157483" right="0.39370078740157483" top="0.59055118110236227" bottom="0.39370078740157483" header="0" footer="0.19685039370078741"/>
  <pageSetup paperSize="9" scale="81" orientation="landscape" r:id="rId1"/>
  <headerFooter>
    <oddFooter>Página &amp;P de &amp;N</oddFooter>
  </headerFooter>
  <rowBreaks count="2" manualBreakCount="2">
    <brk id="37" min="1" max="10" man="1"/>
    <brk id="66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GridLines="0" tabSelected="1" view="pageBreakPreview" zoomScale="60" zoomScaleNormal="100" workbookViewId="0"/>
  </sheetViews>
  <sheetFormatPr defaultColWidth="8.59765625" defaultRowHeight="12" customHeight="1"/>
  <cols>
    <col min="1" max="1" width="3.5" style="61" customWidth="1"/>
    <col min="2" max="2" width="5.69921875" style="61" customWidth="1"/>
    <col min="3" max="3" width="34.19921875" style="61" customWidth="1"/>
    <col min="4" max="4" width="8" style="61" customWidth="1"/>
    <col min="5" max="5" width="11.69921875" style="61" customWidth="1"/>
    <col min="6" max="6" width="8" style="61" customWidth="1"/>
    <col min="7" max="7" width="10.19921875" style="61" customWidth="1"/>
    <col min="8" max="8" width="8" style="61" customWidth="1"/>
    <col min="9" max="9" width="10.19921875" style="61" customWidth="1"/>
    <col min="10" max="10" width="8" style="61" customWidth="1"/>
    <col min="11" max="13" width="10.19921875" style="61" customWidth="1"/>
    <col min="14" max="14" width="8" style="61" customWidth="1"/>
    <col min="15" max="16" width="10.19921875" style="61" customWidth="1"/>
  </cols>
  <sheetData>
    <row r="1" spans="1:16" ht="18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8" customHeight="1">
      <c r="A2" s="64"/>
      <c r="B2" s="209" t="s">
        <v>0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</row>
    <row r="3" spans="1:16" ht="18" customHeight="1">
      <c r="A3" s="64"/>
      <c r="B3" s="212" t="s">
        <v>1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</row>
    <row r="4" spans="1:16" ht="18" customHeight="1">
      <c r="A4" s="64"/>
      <c r="B4" s="215" t="s">
        <v>2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</row>
    <row r="5" spans="1:16" ht="18" customHeight="1">
      <c r="A5" s="64"/>
      <c r="B5" s="218" t="s">
        <v>3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20"/>
    </row>
    <row r="6" spans="1:16" ht="8.1" customHeight="1">
      <c r="A6" s="65"/>
      <c r="B6" s="10"/>
      <c r="C6" s="10"/>
      <c r="D6" s="10"/>
      <c r="E6" s="11"/>
      <c r="F6" s="10"/>
      <c r="G6" s="11"/>
      <c r="H6" s="12"/>
      <c r="I6" s="13"/>
      <c r="J6" s="13"/>
      <c r="K6" s="13"/>
      <c r="L6" s="13"/>
      <c r="M6" s="13"/>
      <c r="N6" s="66"/>
      <c r="O6" s="66"/>
      <c r="P6" s="67"/>
    </row>
    <row r="7" spans="1:16" ht="18" customHeight="1">
      <c r="A7" s="64"/>
      <c r="B7" s="193" t="s">
        <v>4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5"/>
    </row>
    <row r="8" spans="1:16" ht="18" customHeight="1">
      <c r="A8" s="64"/>
      <c r="B8" s="193" t="s">
        <v>5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</row>
    <row r="9" spans="1:16" ht="18" customHeight="1">
      <c r="A9" s="64"/>
      <c r="B9" s="203" t="s">
        <v>156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5"/>
    </row>
    <row r="10" spans="1:16" ht="18" customHeight="1">
      <c r="A10" s="64"/>
      <c r="B10" s="193" t="s">
        <v>6</v>
      </c>
      <c r="C10" s="194"/>
      <c r="D10" s="195"/>
      <c r="E10" s="193" t="s">
        <v>7</v>
      </c>
      <c r="F10" s="194"/>
      <c r="G10" s="194"/>
      <c r="H10" s="195"/>
      <c r="I10" s="193" t="s">
        <v>8</v>
      </c>
      <c r="J10" s="194"/>
      <c r="K10" s="194"/>
      <c r="L10" s="194"/>
      <c r="M10" s="194"/>
      <c r="N10" s="194"/>
      <c r="O10" s="194"/>
      <c r="P10" s="195"/>
    </row>
    <row r="11" spans="1:16" ht="8.1" customHeight="1">
      <c r="A11" s="65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</row>
    <row r="12" spans="1:16" ht="18" customHeight="1">
      <c r="A12" s="64"/>
      <c r="B12" s="206" t="s">
        <v>193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8"/>
    </row>
    <row r="13" spans="1:16" ht="8.1" customHeight="1">
      <c r="A13" s="65"/>
      <c r="B13" s="70"/>
      <c r="C13" s="70"/>
      <c r="D13" s="71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16" ht="14.1" customHeight="1">
      <c r="A14" s="64"/>
      <c r="B14" s="200" t="s">
        <v>10</v>
      </c>
      <c r="C14" s="221" t="s">
        <v>159</v>
      </c>
      <c r="D14" s="200" t="s">
        <v>194</v>
      </c>
      <c r="E14" s="200" t="s">
        <v>195</v>
      </c>
      <c r="F14" s="196" t="s">
        <v>196</v>
      </c>
      <c r="G14" s="197"/>
      <c r="H14" s="196" t="s">
        <v>197</v>
      </c>
      <c r="I14" s="197"/>
      <c r="J14" s="196" t="s">
        <v>198</v>
      </c>
      <c r="K14" s="197"/>
      <c r="L14" s="196" t="s">
        <v>199</v>
      </c>
      <c r="M14" s="197"/>
      <c r="N14" s="196" t="s">
        <v>233</v>
      </c>
      <c r="O14" s="197"/>
      <c r="P14" s="200" t="s">
        <v>200</v>
      </c>
    </row>
    <row r="15" spans="1:16" ht="14.1" customHeight="1">
      <c r="A15" s="64"/>
      <c r="B15" s="201"/>
      <c r="C15" s="222"/>
      <c r="D15" s="201"/>
      <c r="E15" s="201"/>
      <c r="F15" s="15" t="s">
        <v>160</v>
      </c>
      <c r="G15" s="15" t="s">
        <v>201</v>
      </c>
      <c r="H15" s="15" t="s">
        <v>160</v>
      </c>
      <c r="I15" s="15" t="s">
        <v>201</v>
      </c>
      <c r="J15" s="15" t="s">
        <v>160</v>
      </c>
      <c r="K15" s="15" t="s">
        <v>201</v>
      </c>
      <c r="L15" s="15" t="s">
        <v>160</v>
      </c>
      <c r="M15" s="15" t="s">
        <v>201</v>
      </c>
      <c r="N15" s="15" t="s">
        <v>160</v>
      </c>
      <c r="O15" s="15" t="s">
        <v>201</v>
      </c>
      <c r="P15" s="201"/>
    </row>
    <row r="16" spans="1:16" ht="8.1" customHeight="1">
      <c r="A16" s="65"/>
      <c r="B16" s="72"/>
      <c r="C16" s="18"/>
      <c r="D16" s="73"/>
      <c r="E16" s="74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4"/>
    </row>
    <row r="17" spans="1:16" ht="18" customHeight="1">
      <c r="A17" s="64"/>
      <c r="B17" s="75" t="str">
        <f>Orçamento!B17</f>
        <v>1.00</v>
      </c>
      <c r="C17" s="76" t="str">
        <f>Orçamento!E17</f>
        <v>SERVIÇOS PRELIMINARES</v>
      </c>
      <c r="D17" s="77">
        <f t="shared" ref="D17:D22" si="0">E17/$E$23*100</f>
        <v>2.2923369309998538</v>
      </c>
      <c r="E17" s="78">
        <f>Orçamento!J17</f>
        <v>5897.7449999999999</v>
      </c>
      <c r="F17" s="79">
        <v>20</v>
      </c>
      <c r="G17" s="79">
        <f t="shared" ref="G17:G22" si="1">F17*E17/100</f>
        <v>1179.549</v>
      </c>
      <c r="H17" s="79">
        <v>20</v>
      </c>
      <c r="I17" s="79">
        <f t="shared" ref="I17:I22" si="2">H17*E17/100</f>
        <v>1179.549</v>
      </c>
      <c r="J17" s="79">
        <v>20</v>
      </c>
      <c r="K17" s="79">
        <f t="shared" ref="K17:K22" si="3">J17*E17/100</f>
        <v>1179.549</v>
      </c>
      <c r="L17" s="79">
        <v>20</v>
      </c>
      <c r="M17" s="79">
        <f>L17*E17/100</f>
        <v>1179.549</v>
      </c>
      <c r="N17" s="79">
        <v>20</v>
      </c>
      <c r="O17" s="79">
        <f t="shared" ref="O17:O22" si="4">N17*E17/100</f>
        <v>1179.549</v>
      </c>
      <c r="P17" s="79">
        <f>G17+I17+K17+M17+O17</f>
        <v>5897.7449999999999</v>
      </c>
    </row>
    <row r="18" spans="1:16" ht="18" customHeight="1">
      <c r="A18" s="64"/>
      <c r="B18" s="75" t="str">
        <f>Orçamento!B20</f>
        <v>2.00</v>
      </c>
      <c r="C18" s="76" t="str">
        <f>Orçamento!E20</f>
        <v>RETIRADAS E DEMOLIÇÕES</v>
      </c>
      <c r="D18" s="77">
        <f t="shared" si="0"/>
        <v>0.207189576790661</v>
      </c>
      <c r="E18" s="78">
        <f>Orçamento!J20</f>
        <v>533.05919999999981</v>
      </c>
      <c r="F18" s="79">
        <v>20</v>
      </c>
      <c r="G18" s="79">
        <f t="shared" si="1"/>
        <v>106.61183999999996</v>
      </c>
      <c r="H18" s="79">
        <v>20</v>
      </c>
      <c r="I18" s="79">
        <f t="shared" si="2"/>
        <v>106.61183999999996</v>
      </c>
      <c r="J18" s="79">
        <v>20</v>
      </c>
      <c r="K18" s="79">
        <f t="shared" si="3"/>
        <v>106.61183999999996</v>
      </c>
      <c r="L18" s="79">
        <v>20</v>
      </c>
      <c r="M18" s="79">
        <f t="shared" ref="M18:M22" si="5">L18*E18/100</f>
        <v>106.61183999999996</v>
      </c>
      <c r="N18" s="79">
        <v>20</v>
      </c>
      <c r="O18" s="79">
        <f t="shared" si="4"/>
        <v>106.61183999999996</v>
      </c>
      <c r="P18" s="79">
        <f t="shared" ref="P18:P22" si="6">G18+I18+K18+M18+O18</f>
        <v>533.05919999999981</v>
      </c>
    </row>
    <row r="19" spans="1:16" ht="18" customHeight="1">
      <c r="A19" s="64"/>
      <c r="B19" s="75" t="str">
        <f>Orçamento!B22</f>
        <v>3.00</v>
      </c>
      <c r="C19" s="76" t="str">
        <f>Orçamento!E22</f>
        <v>REVESTIMENTO</v>
      </c>
      <c r="D19" s="77">
        <f t="shared" si="0"/>
        <v>2.5624801908630785</v>
      </c>
      <c r="E19" s="78">
        <f>Orçamento!J22</f>
        <v>6592.7719999999981</v>
      </c>
      <c r="F19" s="79">
        <v>20</v>
      </c>
      <c r="G19" s="79">
        <f t="shared" si="1"/>
        <v>1318.5543999999998</v>
      </c>
      <c r="H19" s="79">
        <v>20</v>
      </c>
      <c r="I19" s="79">
        <f t="shared" si="2"/>
        <v>1318.5543999999998</v>
      </c>
      <c r="J19" s="79">
        <v>20</v>
      </c>
      <c r="K19" s="79">
        <f t="shared" si="3"/>
        <v>1318.5543999999998</v>
      </c>
      <c r="L19" s="79">
        <v>20</v>
      </c>
      <c r="M19" s="79">
        <f t="shared" si="5"/>
        <v>1318.5543999999998</v>
      </c>
      <c r="N19" s="79">
        <v>20</v>
      </c>
      <c r="O19" s="79">
        <f t="shared" si="4"/>
        <v>1318.5543999999998</v>
      </c>
      <c r="P19" s="79">
        <f t="shared" si="6"/>
        <v>6592.771999999999</v>
      </c>
    </row>
    <row r="20" spans="1:16" ht="18" customHeight="1">
      <c r="A20" s="64"/>
      <c r="B20" s="75" t="str">
        <f>Orçamento!B26</f>
        <v>4.00</v>
      </c>
      <c r="C20" s="76" t="str">
        <f>Orçamento!E26</f>
        <v>PINTURA</v>
      </c>
      <c r="D20" s="77">
        <f t="shared" si="0"/>
        <v>22.199744187613728</v>
      </c>
      <c r="E20" s="78">
        <f>Orçamento!J26</f>
        <v>57115.700800000006</v>
      </c>
      <c r="F20" s="79">
        <v>20</v>
      </c>
      <c r="G20" s="79">
        <f t="shared" si="1"/>
        <v>11423.140160000001</v>
      </c>
      <c r="H20" s="79">
        <v>20</v>
      </c>
      <c r="I20" s="79">
        <f t="shared" si="2"/>
        <v>11423.140160000001</v>
      </c>
      <c r="J20" s="79">
        <v>20</v>
      </c>
      <c r="K20" s="79">
        <f t="shared" si="3"/>
        <v>11423.140160000001</v>
      </c>
      <c r="L20" s="79">
        <v>20</v>
      </c>
      <c r="M20" s="79">
        <f t="shared" si="5"/>
        <v>11423.140160000001</v>
      </c>
      <c r="N20" s="79">
        <v>20</v>
      </c>
      <c r="O20" s="79">
        <f t="shared" si="4"/>
        <v>11423.140160000001</v>
      </c>
      <c r="P20" s="79">
        <f t="shared" si="6"/>
        <v>57115.700800000006</v>
      </c>
    </row>
    <row r="21" spans="1:16" ht="18" customHeight="1">
      <c r="A21" s="64"/>
      <c r="B21" s="75" t="str">
        <f>Orçamento!B31</f>
        <v>5.00</v>
      </c>
      <c r="C21" s="76" t="str">
        <f>Orçamento!E31</f>
        <v>INSTALAÇÕES ELÉTRICAS</v>
      </c>
      <c r="D21" s="77">
        <f t="shared" si="0"/>
        <v>70.503874434187395</v>
      </c>
      <c r="E21" s="78">
        <f>Orçamento!J31</f>
        <v>181393</v>
      </c>
      <c r="F21" s="79">
        <v>20</v>
      </c>
      <c r="G21" s="79">
        <f t="shared" si="1"/>
        <v>36278.6</v>
      </c>
      <c r="H21" s="79">
        <v>20</v>
      </c>
      <c r="I21" s="79">
        <f t="shared" si="2"/>
        <v>36278.6</v>
      </c>
      <c r="J21" s="79">
        <v>20</v>
      </c>
      <c r="K21" s="79">
        <f t="shared" si="3"/>
        <v>36278.6</v>
      </c>
      <c r="L21" s="79">
        <v>20</v>
      </c>
      <c r="M21" s="79">
        <f t="shared" si="5"/>
        <v>36278.6</v>
      </c>
      <c r="N21" s="79">
        <v>20</v>
      </c>
      <c r="O21" s="79">
        <f t="shared" si="4"/>
        <v>36278.6</v>
      </c>
      <c r="P21" s="79">
        <f t="shared" si="6"/>
        <v>181393</v>
      </c>
    </row>
    <row r="22" spans="1:16" ht="18" customHeight="1">
      <c r="A22" s="64"/>
      <c r="B22" s="75" t="str">
        <f>Orçamento!B65</f>
        <v>6.00</v>
      </c>
      <c r="C22" s="76" t="str">
        <f>Orçamento!E65</f>
        <v>DIVERSOS</v>
      </c>
      <c r="D22" s="77">
        <f t="shared" si="0"/>
        <v>2.2343746795452897</v>
      </c>
      <c r="E22" s="78">
        <f>Orçamento!J65</f>
        <v>5748.6191999999992</v>
      </c>
      <c r="F22" s="79">
        <v>20</v>
      </c>
      <c r="G22" s="79">
        <f t="shared" si="1"/>
        <v>1149.7238399999999</v>
      </c>
      <c r="H22" s="79">
        <v>20</v>
      </c>
      <c r="I22" s="79">
        <f t="shared" si="2"/>
        <v>1149.7238399999999</v>
      </c>
      <c r="J22" s="79">
        <v>20</v>
      </c>
      <c r="K22" s="79">
        <f t="shared" si="3"/>
        <v>1149.7238399999999</v>
      </c>
      <c r="L22" s="79">
        <v>20</v>
      </c>
      <c r="M22" s="79">
        <f t="shared" si="5"/>
        <v>1149.7238399999999</v>
      </c>
      <c r="N22" s="79">
        <v>20</v>
      </c>
      <c r="O22" s="79">
        <f t="shared" si="4"/>
        <v>1149.7238399999999</v>
      </c>
      <c r="P22" s="79">
        <f t="shared" si="6"/>
        <v>5748.6191999999992</v>
      </c>
    </row>
    <row r="23" spans="1:16" ht="18" customHeight="1">
      <c r="A23" s="64"/>
      <c r="B23" s="198" t="s">
        <v>202</v>
      </c>
      <c r="C23" s="199"/>
      <c r="D23" s="80"/>
      <c r="E23" s="78">
        <f>SUM(E17:E22)</f>
        <v>257280.89619999999</v>
      </c>
      <c r="F23" s="78"/>
      <c r="G23" s="78">
        <f>SUM(G17:G22)</f>
        <v>51456.179239999998</v>
      </c>
      <c r="H23" s="78"/>
      <c r="I23" s="78">
        <f>SUM(I17:I22)</f>
        <v>51456.179239999998</v>
      </c>
      <c r="J23" s="78"/>
      <c r="K23" s="78">
        <f>SUM(K17:K22)</f>
        <v>51456.179239999998</v>
      </c>
      <c r="L23" s="78"/>
      <c r="M23" s="78">
        <f>SUM(M17:M22)</f>
        <v>51456.179239999998</v>
      </c>
      <c r="N23" s="78"/>
      <c r="O23" s="78">
        <f>SUM(O17:O22)</f>
        <v>51456.179239999998</v>
      </c>
      <c r="P23" s="78">
        <f>G23+I23+K23+M23+O23</f>
        <v>257280.89619999999</v>
      </c>
    </row>
    <row r="24" spans="1:16" ht="18" customHeight="1">
      <c r="A24" s="64"/>
      <c r="B24" s="198" t="s">
        <v>232</v>
      </c>
      <c r="C24" s="199"/>
      <c r="D24" s="80"/>
      <c r="E24" s="78">
        <f>E23*0.25</f>
        <v>64320.224049999997</v>
      </c>
      <c r="F24" s="78"/>
      <c r="G24" s="78">
        <f>G23*0.25</f>
        <v>12864.044809999999</v>
      </c>
      <c r="H24" s="78"/>
      <c r="I24" s="78">
        <f>I23*0.25</f>
        <v>12864.044809999999</v>
      </c>
      <c r="J24" s="78"/>
      <c r="K24" s="78">
        <f>K23*0.25</f>
        <v>12864.044809999999</v>
      </c>
      <c r="L24" s="78"/>
      <c r="M24" s="78">
        <f>M23*0.25</f>
        <v>12864.044809999999</v>
      </c>
      <c r="N24" s="78"/>
      <c r="O24" s="78">
        <f>O23*0.25</f>
        <v>12864.044809999999</v>
      </c>
      <c r="P24" s="78">
        <f t="shared" ref="P24:P25" si="7">G24+I24+K24+M24+O24</f>
        <v>64320.224049999997</v>
      </c>
    </row>
    <row r="25" spans="1:16" ht="18" customHeight="1">
      <c r="A25" s="64"/>
      <c r="B25" s="198" t="s">
        <v>203</v>
      </c>
      <c r="C25" s="199"/>
      <c r="D25" s="80"/>
      <c r="E25" s="78">
        <f>E23+E24</f>
        <v>321601.12024999998</v>
      </c>
      <c r="F25" s="78"/>
      <c r="G25" s="78">
        <f>G23+G24</f>
        <v>64320.224049999997</v>
      </c>
      <c r="H25" s="78"/>
      <c r="I25" s="78">
        <f>I23+I24</f>
        <v>64320.224049999997</v>
      </c>
      <c r="J25" s="78"/>
      <c r="K25" s="78">
        <f>K23+K24</f>
        <v>64320.224049999997</v>
      </c>
      <c r="L25" s="78"/>
      <c r="M25" s="78">
        <f>M23+M24</f>
        <v>64320.224049999997</v>
      </c>
      <c r="N25" s="78"/>
      <c r="O25" s="78">
        <f>O23+O24</f>
        <v>64320.224049999997</v>
      </c>
      <c r="P25" s="78">
        <f t="shared" si="7"/>
        <v>321601.12024999998</v>
      </c>
    </row>
    <row r="26" spans="1:16" ht="18" customHeight="1">
      <c r="A26" s="64"/>
      <c r="B26" s="198" t="s">
        <v>204</v>
      </c>
      <c r="C26" s="199"/>
      <c r="D26" s="81">
        <f>SUM(D17:D23)</f>
        <v>100</v>
      </c>
      <c r="E26" s="81"/>
      <c r="F26" s="82">
        <f>G23/$E$23</f>
        <v>0.2</v>
      </c>
      <c r="G26" s="82"/>
      <c r="H26" s="82">
        <f>I23/$E$23</f>
        <v>0.2</v>
      </c>
      <c r="I26" s="82"/>
      <c r="J26" s="82">
        <f>K23/$E$23</f>
        <v>0.2</v>
      </c>
      <c r="K26" s="82"/>
      <c r="L26" s="82">
        <f>M23/$E$23</f>
        <v>0.2</v>
      </c>
      <c r="M26" s="82"/>
      <c r="N26" s="82">
        <f>O23/$E$23</f>
        <v>0.2</v>
      </c>
      <c r="O26" s="82"/>
      <c r="P26" s="82">
        <f>SUM(F26:O26)</f>
        <v>1</v>
      </c>
    </row>
    <row r="27" spans="1:16" ht="15.6" customHeight="1">
      <c r="A27" s="65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</row>
    <row r="28" spans="1:16" ht="17.100000000000001" customHeight="1">
      <c r="A28" s="65"/>
      <c r="B28" s="223" t="s">
        <v>214</v>
      </c>
      <c r="C28" s="224"/>
      <c r="D28" s="224"/>
      <c r="E28" s="224"/>
      <c r="F28" s="22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1:16" s="143" customFormat="1" ht="17.100000000000001" customHeight="1">
      <c r="A29" s="65"/>
      <c r="B29" s="85"/>
      <c r="C29" s="33"/>
      <c r="D29" s="30"/>
      <c r="E29" s="8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1:16" s="143" customFormat="1" ht="17.100000000000001" customHeight="1">
      <c r="A30" s="65"/>
      <c r="B30" s="85"/>
      <c r="C30" s="33"/>
      <c r="D30" s="30"/>
      <c r="E30" s="8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1:16" s="143" customFormat="1" ht="17.100000000000001" customHeight="1">
      <c r="A31" s="65"/>
      <c r="B31" s="192" t="s">
        <v>223</v>
      </c>
      <c r="C31" s="192"/>
      <c r="D31" s="192"/>
      <c r="E31" s="192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spans="1:16" s="143" customFormat="1" ht="17.100000000000001" customHeight="1">
      <c r="A32" s="65"/>
      <c r="B32" s="192" t="s">
        <v>215</v>
      </c>
      <c r="C32" s="192"/>
      <c r="D32" s="192"/>
      <c r="E32" s="192"/>
      <c r="F32" s="16"/>
      <c r="G32" s="86"/>
      <c r="H32" s="86"/>
      <c r="I32" s="86"/>
      <c r="J32" s="86"/>
      <c r="K32" s="86"/>
      <c r="L32" s="86"/>
      <c r="M32" s="86"/>
      <c r="N32" s="86"/>
      <c r="O32" s="86"/>
      <c r="P32" s="84"/>
    </row>
    <row r="33" spans="1:16" s="143" customFormat="1" ht="16.7" customHeight="1">
      <c r="A33" s="65"/>
      <c r="B33" s="202" t="s">
        <v>216</v>
      </c>
      <c r="C33" s="202"/>
      <c r="D33" s="202"/>
      <c r="E33" s="202"/>
      <c r="F33" s="16"/>
      <c r="G33" s="33"/>
      <c r="H33" s="33"/>
      <c r="I33" s="33"/>
      <c r="J33" s="33"/>
      <c r="K33" s="33"/>
      <c r="L33" s="33"/>
      <c r="M33" s="33"/>
      <c r="N33" s="33"/>
      <c r="O33" s="33"/>
      <c r="P33" s="84"/>
    </row>
    <row r="34" spans="1:16" s="143" customFormat="1" ht="12" customHeight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</row>
    <row r="35" spans="1:16" s="143" customFormat="1" ht="12" customHeight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</row>
    <row r="36" spans="1:16" s="143" customFormat="1" ht="12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</row>
    <row r="37" spans="1:16" s="143" customFormat="1" ht="12" customHeight="1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</row>
    <row r="38" spans="1:16" s="143" customFormat="1" ht="12" customHeight="1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</row>
    <row r="39" spans="1:16" s="143" customFormat="1" ht="12" customHeight="1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</row>
    <row r="40" spans="1:16" s="143" customFormat="1" ht="12" customHeight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</row>
    <row r="41" spans="1:16" s="143" customFormat="1" ht="12" customHeight="1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</row>
    <row r="42" spans="1:16" s="143" customFormat="1" ht="12" customHeight="1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</row>
    <row r="43" spans="1:16" s="143" customFormat="1" ht="12" customHeight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</row>
    <row r="44" spans="1:16" s="143" customFormat="1" ht="12" customHeight="1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</row>
    <row r="45" spans="1:16" s="143" customFormat="1" ht="12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</row>
    <row r="46" spans="1:16" s="143" customFormat="1" ht="12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</row>
    <row r="47" spans="1:16" s="143" customFormat="1" ht="12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s="143" customFormat="1" ht="12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</row>
    <row r="49" spans="1:16" s="143" customFormat="1" ht="12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</row>
    <row r="50" spans="1:16" s="143" customFormat="1" ht="12" customHeight="1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</row>
    <row r="51" spans="1:16" s="143" customFormat="1" ht="12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</row>
  </sheetData>
  <mergeCells count="29">
    <mergeCell ref="B33:E33"/>
    <mergeCell ref="B9:P9"/>
    <mergeCell ref="B12:P12"/>
    <mergeCell ref="B2:P2"/>
    <mergeCell ref="B3:P3"/>
    <mergeCell ref="B4:P4"/>
    <mergeCell ref="B5:P5"/>
    <mergeCell ref="P14:P15"/>
    <mergeCell ref="B14:B15"/>
    <mergeCell ref="C14:C15"/>
    <mergeCell ref="B24:C24"/>
    <mergeCell ref="B25:C25"/>
    <mergeCell ref="N14:O14"/>
    <mergeCell ref="H14:I14"/>
    <mergeCell ref="F14:G14"/>
    <mergeCell ref="B28:F28"/>
    <mergeCell ref="B31:E31"/>
    <mergeCell ref="B32:E32"/>
    <mergeCell ref="B7:P7"/>
    <mergeCell ref="B8:P8"/>
    <mergeCell ref="J14:K14"/>
    <mergeCell ref="I10:P10"/>
    <mergeCell ref="E10:H10"/>
    <mergeCell ref="B26:C26"/>
    <mergeCell ref="B10:D10"/>
    <mergeCell ref="D14:D15"/>
    <mergeCell ref="E14:E15"/>
    <mergeCell ref="B23:C23"/>
    <mergeCell ref="L14:M14"/>
  </mergeCells>
  <printOptions horizontalCentered="1"/>
  <pageMargins left="0.39370078740157483" right="0.39370078740157483" top="0.59055118110236227" bottom="0.39370078740157483" header="0" footer="0.19685039370078741"/>
  <pageSetup paperSize="9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3"/>
  <sheetViews>
    <sheetView showGridLines="0" workbookViewId="0"/>
  </sheetViews>
  <sheetFormatPr defaultColWidth="8.59765625" defaultRowHeight="14.25" customHeight="1"/>
  <cols>
    <col min="1" max="1" width="3.5" style="22" customWidth="1"/>
    <col min="2" max="2" width="5" style="22" customWidth="1"/>
    <col min="3" max="3" width="14" style="22" customWidth="1"/>
    <col min="4" max="4" width="9.5" style="22" customWidth="1"/>
    <col min="5" max="5" width="45.5" style="22" customWidth="1"/>
    <col min="6" max="7" width="8" style="22" customWidth="1"/>
    <col min="8" max="9" width="8.69921875" style="22" customWidth="1"/>
    <col min="10" max="11" width="9.5" style="22" customWidth="1"/>
    <col min="12" max="256" width="8.59765625" style="22" customWidth="1"/>
  </cols>
  <sheetData>
    <row r="1" spans="1:11" ht="18" customHeight="1">
      <c r="A1" s="1"/>
      <c r="B1" s="2"/>
      <c r="C1" s="2"/>
      <c r="D1" s="2"/>
      <c r="E1" s="2"/>
      <c r="F1" s="2"/>
      <c r="G1" s="3"/>
      <c r="H1" s="3"/>
      <c r="I1" s="3"/>
      <c r="J1" s="3"/>
      <c r="K1" s="4"/>
    </row>
    <row r="2" spans="1:11" ht="18" customHeight="1">
      <c r="A2" s="5"/>
      <c r="B2" s="209" t="s">
        <v>0</v>
      </c>
      <c r="C2" s="210"/>
      <c r="D2" s="210"/>
      <c r="E2" s="210"/>
      <c r="F2" s="211"/>
      <c r="G2" s="23"/>
      <c r="H2" s="24"/>
      <c r="I2" s="24"/>
      <c r="J2" s="24"/>
      <c r="K2" s="25"/>
    </row>
    <row r="3" spans="1:11" ht="18" customHeight="1">
      <c r="A3" s="5"/>
      <c r="B3" s="212" t="s">
        <v>1</v>
      </c>
      <c r="C3" s="213"/>
      <c r="D3" s="213"/>
      <c r="E3" s="213"/>
      <c r="F3" s="214"/>
      <c r="G3" s="26"/>
      <c r="H3" s="27"/>
      <c r="I3" s="27"/>
      <c r="J3" s="27"/>
      <c r="K3" s="28"/>
    </row>
    <row r="4" spans="1:11" ht="18" customHeight="1">
      <c r="A4" s="5"/>
      <c r="B4" s="215" t="s">
        <v>2</v>
      </c>
      <c r="C4" s="216"/>
      <c r="D4" s="216"/>
      <c r="E4" s="216"/>
      <c r="F4" s="217"/>
      <c r="G4" s="29"/>
      <c r="H4" s="30"/>
      <c r="I4" s="30"/>
      <c r="J4" s="30"/>
      <c r="K4" s="31"/>
    </row>
    <row r="5" spans="1:11" ht="18" customHeight="1">
      <c r="A5" s="5"/>
      <c r="B5" s="218" t="s">
        <v>3</v>
      </c>
      <c r="C5" s="219"/>
      <c r="D5" s="219"/>
      <c r="E5" s="219"/>
      <c r="F5" s="220"/>
      <c r="G5" s="32"/>
      <c r="H5" s="33"/>
      <c r="I5" s="33"/>
      <c r="J5" s="33"/>
      <c r="K5" s="34"/>
    </row>
    <row r="6" spans="1:11" ht="8.1" customHeight="1">
      <c r="A6" s="9"/>
      <c r="B6" s="10"/>
      <c r="C6" s="10"/>
      <c r="D6" s="10"/>
      <c r="E6" s="11"/>
      <c r="F6" s="10"/>
      <c r="G6" s="33"/>
      <c r="H6" s="35"/>
      <c r="I6" s="36"/>
      <c r="J6" s="36"/>
      <c r="K6" s="37"/>
    </row>
    <row r="7" spans="1:11" ht="18" customHeight="1">
      <c r="A7" s="5"/>
      <c r="B7" s="193" t="s">
        <v>4</v>
      </c>
      <c r="C7" s="194"/>
      <c r="D7" s="194"/>
      <c r="E7" s="194"/>
      <c r="F7" s="195"/>
      <c r="G7" s="32"/>
      <c r="H7" s="33"/>
      <c r="I7" s="33"/>
      <c r="J7" s="33"/>
      <c r="K7" s="34"/>
    </row>
    <row r="8" spans="1:11" ht="18" customHeight="1">
      <c r="A8" s="5"/>
      <c r="B8" s="193" t="s">
        <v>5</v>
      </c>
      <c r="C8" s="194"/>
      <c r="D8" s="194"/>
      <c r="E8" s="194"/>
      <c r="F8" s="195"/>
      <c r="G8" s="32"/>
      <c r="H8" s="33"/>
      <c r="I8" s="33"/>
      <c r="J8" s="33"/>
      <c r="K8" s="34"/>
    </row>
    <row r="9" spans="1:11" ht="18" customHeight="1">
      <c r="A9" s="5"/>
      <c r="B9" s="203" t="s">
        <v>156</v>
      </c>
      <c r="C9" s="204"/>
      <c r="D9" s="204"/>
      <c r="E9" s="204"/>
      <c r="F9" s="205"/>
      <c r="G9" s="38"/>
      <c r="H9" s="39"/>
      <c r="I9" s="39"/>
      <c r="J9" s="39"/>
      <c r="K9" s="40"/>
    </row>
    <row r="10" spans="1:11" ht="18" customHeight="1">
      <c r="A10" s="5"/>
      <c r="B10" s="193" t="s">
        <v>6</v>
      </c>
      <c r="C10" s="194"/>
      <c r="D10" s="195"/>
      <c r="E10" s="193" t="s">
        <v>7</v>
      </c>
      <c r="F10" s="195"/>
      <c r="G10" s="32"/>
      <c r="H10" s="33"/>
      <c r="I10" s="33"/>
      <c r="J10" s="33"/>
      <c r="K10" s="34"/>
    </row>
    <row r="11" spans="1:11" ht="8.1" customHeight="1">
      <c r="A11" s="9"/>
      <c r="B11" s="10"/>
      <c r="C11" s="11"/>
      <c r="D11" s="11"/>
      <c r="E11" s="11"/>
      <c r="F11" s="12"/>
      <c r="G11" s="36"/>
      <c r="H11" s="36"/>
      <c r="I11" s="33"/>
      <c r="J11" s="16"/>
      <c r="K11" s="17"/>
    </row>
    <row r="12" spans="1:11" ht="18" customHeight="1">
      <c r="A12" s="5"/>
      <c r="B12" s="231" t="s">
        <v>157</v>
      </c>
      <c r="C12" s="232"/>
      <c r="D12" s="232"/>
      <c r="E12" s="232"/>
      <c r="F12" s="233"/>
      <c r="G12" s="41"/>
      <c r="H12" s="42"/>
      <c r="I12" s="42"/>
      <c r="J12" s="42"/>
      <c r="K12" s="43"/>
    </row>
    <row r="13" spans="1:11" ht="8.1" customHeight="1">
      <c r="A13" s="9"/>
      <c r="B13" s="14"/>
      <c r="C13" s="14"/>
      <c r="D13" s="14"/>
      <c r="E13" s="14"/>
      <c r="F13" s="14"/>
      <c r="G13" s="44"/>
      <c r="H13" s="44"/>
      <c r="I13" s="44"/>
      <c r="J13" s="44"/>
      <c r="K13" s="45"/>
    </row>
    <row r="14" spans="1:11" ht="18" customHeight="1">
      <c r="A14" s="5"/>
      <c r="B14" s="46" t="s">
        <v>158</v>
      </c>
      <c r="C14" s="239" t="s">
        <v>159</v>
      </c>
      <c r="D14" s="240"/>
      <c r="E14" s="241"/>
      <c r="F14" s="46" t="s">
        <v>160</v>
      </c>
      <c r="G14" s="47"/>
      <c r="H14" s="16"/>
      <c r="I14" s="16"/>
      <c r="J14" s="16"/>
      <c r="K14" s="17"/>
    </row>
    <row r="15" spans="1:11" ht="8.1" customHeight="1">
      <c r="A15" s="9"/>
      <c r="B15" s="48"/>
      <c r="C15" s="48"/>
      <c r="D15" s="48"/>
      <c r="E15" s="48"/>
      <c r="F15" s="49"/>
      <c r="G15" s="6"/>
      <c r="H15" s="6"/>
      <c r="I15" s="6"/>
      <c r="J15" s="6"/>
      <c r="K15" s="7"/>
    </row>
    <row r="16" spans="1:11" ht="18" customHeight="1">
      <c r="A16" s="5"/>
      <c r="B16" s="229" t="s">
        <v>161</v>
      </c>
      <c r="C16" s="230"/>
      <c r="D16" s="198" t="s">
        <v>162</v>
      </c>
      <c r="E16" s="199"/>
      <c r="F16" s="50"/>
      <c r="G16" s="47"/>
      <c r="H16" s="16"/>
      <c r="I16" s="16"/>
      <c r="J16" s="16"/>
      <c r="K16" s="17"/>
    </row>
    <row r="17" spans="1:11" ht="18" customHeight="1">
      <c r="A17" s="5"/>
      <c r="B17" s="51" t="s">
        <v>163</v>
      </c>
      <c r="C17" s="234" t="s">
        <v>164</v>
      </c>
      <c r="D17" s="235"/>
      <c r="E17" s="236"/>
      <c r="F17" s="52">
        <v>4.07E-2</v>
      </c>
      <c r="G17" s="47"/>
      <c r="H17" s="16"/>
      <c r="I17" s="16"/>
      <c r="J17" s="16"/>
      <c r="K17" s="17"/>
    </row>
    <row r="18" spans="1:11" ht="18" customHeight="1">
      <c r="A18" s="5"/>
      <c r="B18" s="245" t="s">
        <v>165</v>
      </c>
      <c r="C18" s="246"/>
      <c r="D18" s="246"/>
      <c r="E18" s="247"/>
      <c r="F18" s="54">
        <f>F17</f>
        <v>4.07E-2</v>
      </c>
      <c r="G18" s="47"/>
      <c r="H18" s="16"/>
      <c r="I18" s="16"/>
      <c r="J18" s="16"/>
      <c r="K18" s="17"/>
    </row>
    <row r="19" spans="1:11" ht="18" customHeight="1">
      <c r="A19" s="5"/>
      <c r="B19" s="229" t="s">
        <v>166</v>
      </c>
      <c r="C19" s="230"/>
      <c r="D19" s="229" t="s">
        <v>167</v>
      </c>
      <c r="E19" s="230"/>
      <c r="F19" s="50"/>
      <c r="G19" s="47"/>
      <c r="H19" s="16"/>
      <c r="I19" s="16"/>
      <c r="J19" s="16"/>
      <c r="K19" s="17"/>
    </row>
    <row r="20" spans="1:11" ht="18" customHeight="1">
      <c r="A20" s="5"/>
      <c r="B20" s="51" t="s">
        <v>168</v>
      </c>
      <c r="C20" s="234" t="s">
        <v>169</v>
      </c>
      <c r="D20" s="235"/>
      <c r="E20" s="236"/>
      <c r="F20" s="52">
        <v>6.9000000000000006E-2</v>
      </c>
      <c r="G20" s="47"/>
      <c r="H20" s="16"/>
      <c r="I20" s="16"/>
      <c r="J20" s="16"/>
      <c r="K20" s="17"/>
    </row>
    <row r="21" spans="1:11" ht="18" customHeight="1">
      <c r="A21" s="5"/>
      <c r="B21" s="245" t="s">
        <v>170</v>
      </c>
      <c r="C21" s="246"/>
      <c r="D21" s="246"/>
      <c r="E21" s="247"/>
      <c r="F21" s="54">
        <f>F20</f>
        <v>6.9000000000000006E-2</v>
      </c>
      <c r="G21" s="47"/>
      <c r="H21" s="16"/>
      <c r="I21" s="16"/>
      <c r="J21" s="16"/>
      <c r="K21" s="17"/>
    </row>
    <row r="22" spans="1:11" ht="18" customHeight="1">
      <c r="A22" s="5"/>
      <c r="B22" s="229" t="s">
        <v>171</v>
      </c>
      <c r="C22" s="230"/>
      <c r="D22" s="229" t="s">
        <v>172</v>
      </c>
      <c r="E22" s="230"/>
      <c r="F22" s="54"/>
      <c r="G22" s="47"/>
      <c r="H22" s="16"/>
      <c r="I22" s="16"/>
      <c r="J22" s="16"/>
      <c r="K22" s="17"/>
    </row>
    <row r="23" spans="1:11" ht="18" customHeight="1">
      <c r="A23" s="5"/>
      <c r="B23" s="51" t="s">
        <v>173</v>
      </c>
      <c r="C23" s="234" t="s">
        <v>174</v>
      </c>
      <c r="D23" s="235"/>
      <c r="E23" s="236"/>
      <c r="F23" s="52">
        <v>6.4999999999999997E-3</v>
      </c>
      <c r="G23" s="242"/>
      <c r="H23" s="243"/>
      <c r="I23" s="243"/>
      <c r="J23" s="243"/>
      <c r="K23" s="244"/>
    </row>
    <row r="24" spans="1:11" ht="18" customHeight="1">
      <c r="A24" s="5"/>
      <c r="B24" s="51" t="s">
        <v>175</v>
      </c>
      <c r="C24" s="234" t="s">
        <v>176</v>
      </c>
      <c r="D24" s="235"/>
      <c r="E24" s="236"/>
      <c r="F24" s="52">
        <v>0.03</v>
      </c>
      <c r="G24" s="242"/>
      <c r="H24" s="243"/>
      <c r="I24" s="243"/>
      <c r="J24" s="243"/>
      <c r="K24" s="244"/>
    </row>
    <row r="25" spans="1:11" ht="18" customHeight="1">
      <c r="A25" s="5"/>
      <c r="B25" s="51" t="s">
        <v>177</v>
      </c>
      <c r="C25" s="234" t="s">
        <v>178</v>
      </c>
      <c r="D25" s="235"/>
      <c r="E25" s="236"/>
      <c r="F25" s="52">
        <v>0.03</v>
      </c>
      <c r="G25" s="47"/>
      <c r="H25" s="16"/>
      <c r="I25" s="16"/>
      <c r="J25" s="16"/>
      <c r="K25" s="17"/>
    </row>
    <row r="26" spans="1:11" ht="18" customHeight="1">
      <c r="A26" s="5"/>
      <c r="B26" s="245" t="s">
        <v>179</v>
      </c>
      <c r="C26" s="246"/>
      <c r="D26" s="246"/>
      <c r="E26" s="247"/>
      <c r="F26" s="54">
        <f>F23+F24+F25</f>
        <v>6.6500000000000004E-2</v>
      </c>
      <c r="G26" s="47"/>
      <c r="H26" s="16"/>
      <c r="I26" s="16"/>
      <c r="J26" s="16"/>
      <c r="K26" s="17"/>
    </row>
    <row r="27" spans="1:11" ht="18" customHeight="1">
      <c r="A27" s="5"/>
      <c r="B27" s="229" t="s">
        <v>180</v>
      </c>
      <c r="C27" s="230"/>
      <c r="D27" s="229" t="s">
        <v>144</v>
      </c>
      <c r="E27" s="230"/>
      <c r="F27" s="54"/>
      <c r="G27" s="47"/>
      <c r="H27" s="16"/>
      <c r="I27" s="16"/>
      <c r="J27" s="16"/>
      <c r="K27" s="17"/>
    </row>
    <row r="28" spans="1:11" ht="18" customHeight="1">
      <c r="A28" s="5"/>
      <c r="B28" s="51" t="s">
        <v>181</v>
      </c>
      <c r="C28" s="234" t="s">
        <v>182</v>
      </c>
      <c r="D28" s="235"/>
      <c r="E28" s="236"/>
      <c r="F28" s="52">
        <v>5.8999999999999999E-3</v>
      </c>
      <c r="G28" s="47"/>
      <c r="H28" s="16"/>
      <c r="I28" s="16"/>
      <c r="J28" s="16"/>
      <c r="K28" s="17"/>
    </row>
    <row r="29" spans="1:11" ht="18" customHeight="1">
      <c r="A29" s="5"/>
      <c r="B29" s="51" t="s">
        <v>183</v>
      </c>
      <c r="C29" s="234" t="s">
        <v>184</v>
      </c>
      <c r="D29" s="235"/>
      <c r="E29" s="236"/>
      <c r="F29" s="52">
        <v>1.18E-2</v>
      </c>
      <c r="G29" s="47"/>
      <c r="H29" s="16"/>
      <c r="I29" s="16"/>
      <c r="J29" s="16"/>
      <c r="K29" s="17"/>
    </row>
    <row r="30" spans="1:11" ht="18" customHeight="1">
      <c r="A30" s="5"/>
      <c r="B30" s="245" t="s">
        <v>185</v>
      </c>
      <c r="C30" s="246"/>
      <c r="D30" s="246"/>
      <c r="E30" s="247"/>
      <c r="F30" s="54">
        <f>F28+F29</f>
        <v>1.77E-2</v>
      </c>
      <c r="G30" s="47"/>
      <c r="H30" s="16"/>
      <c r="I30" s="16"/>
      <c r="J30" s="16"/>
      <c r="K30" s="17"/>
    </row>
    <row r="31" spans="1:11" ht="8.1" customHeight="1">
      <c r="A31" s="9"/>
      <c r="B31" s="53"/>
      <c r="C31" s="53"/>
      <c r="D31" s="53"/>
      <c r="E31" s="53"/>
      <c r="F31" s="55"/>
      <c r="G31" s="6"/>
      <c r="H31" s="6"/>
      <c r="I31" s="6"/>
      <c r="J31" s="6"/>
      <c r="K31" s="7"/>
    </row>
    <row r="32" spans="1:11" ht="18" customHeight="1">
      <c r="A32" s="5"/>
      <c r="B32" s="249" t="s">
        <v>186</v>
      </c>
      <c r="C32" s="250"/>
      <c r="D32" s="250"/>
      <c r="E32" s="251"/>
      <c r="F32" s="56">
        <f>((1+0.0407+0.0118)*(1+0.0059)*(1+0.069)/(1-0.03-0.0065-0.03)-1)</f>
        <v>0.21238427718264585</v>
      </c>
      <c r="G32" s="47"/>
      <c r="H32" s="16"/>
      <c r="I32" s="16"/>
      <c r="J32" s="16"/>
      <c r="K32" s="17"/>
    </row>
    <row r="33" spans="1:11" ht="18" customHeight="1">
      <c r="A33" s="9"/>
      <c r="B33" s="57"/>
      <c r="C33" s="57"/>
      <c r="D33" s="57"/>
      <c r="E33" s="57"/>
      <c r="F33" s="58"/>
      <c r="G33" s="59"/>
      <c r="H33" s="59"/>
      <c r="I33" s="59"/>
      <c r="J33" s="59"/>
      <c r="K33" s="60"/>
    </row>
    <row r="34" spans="1:11" ht="18" customHeight="1">
      <c r="A34" s="9"/>
      <c r="B34" s="237" t="s">
        <v>187</v>
      </c>
      <c r="C34" s="238"/>
      <c r="D34" s="238"/>
      <c r="E34" s="238"/>
      <c r="F34" s="238"/>
      <c r="G34" s="59"/>
      <c r="H34" s="59"/>
      <c r="I34" s="59"/>
      <c r="J34" s="59"/>
      <c r="K34" s="60"/>
    </row>
    <row r="35" spans="1:11" ht="18" customHeight="1">
      <c r="A35" s="9"/>
      <c r="B35" s="237" t="s">
        <v>188</v>
      </c>
      <c r="C35" s="238"/>
      <c r="D35" s="238"/>
      <c r="E35" s="238"/>
      <c r="F35" s="238"/>
      <c r="G35" s="59"/>
      <c r="H35" s="59"/>
      <c r="I35" s="59"/>
      <c r="J35" s="59"/>
      <c r="K35" s="60"/>
    </row>
    <row r="36" spans="1:11" ht="18" customHeight="1">
      <c r="A36" s="9"/>
      <c r="B36" s="237" t="s">
        <v>189</v>
      </c>
      <c r="C36" s="238"/>
      <c r="D36" s="238"/>
      <c r="E36" s="238"/>
      <c r="F36" s="238"/>
      <c r="G36" s="59"/>
      <c r="H36" s="59"/>
      <c r="I36" s="59"/>
      <c r="J36" s="59"/>
      <c r="K36" s="60"/>
    </row>
    <row r="37" spans="1:11" ht="18" customHeight="1">
      <c r="A37" s="9"/>
      <c r="B37" s="237" t="s">
        <v>190</v>
      </c>
      <c r="C37" s="238"/>
      <c r="D37" s="238"/>
      <c r="E37" s="238"/>
      <c r="F37" s="238"/>
      <c r="G37" s="248"/>
      <c r="H37" s="248"/>
      <c r="I37" s="248"/>
      <c r="J37" s="248"/>
      <c r="K37" s="60"/>
    </row>
    <row r="38" spans="1:11" ht="18" customHeight="1">
      <c r="A38" s="9"/>
      <c r="B38" s="237" t="s">
        <v>191</v>
      </c>
      <c r="C38" s="238"/>
      <c r="D38" s="238"/>
      <c r="E38" s="238"/>
      <c r="F38" s="238"/>
      <c r="G38" s="248"/>
      <c r="H38" s="248"/>
      <c r="I38" s="248"/>
      <c r="J38" s="248"/>
      <c r="K38" s="60"/>
    </row>
    <row r="39" spans="1:11" ht="18" customHeight="1">
      <c r="A39" s="9"/>
      <c r="B39" s="237" t="s">
        <v>192</v>
      </c>
      <c r="C39" s="238"/>
      <c r="D39" s="238"/>
      <c r="E39" s="238"/>
      <c r="F39" s="238"/>
      <c r="G39" s="248"/>
      <c r="H39" s="248"/>
      <c r="I39" s="248"/>
      <c r="J39" s="248"/>
      <c r="K39" s="60"/>
    </row>
    <row r="40" spans="1:11" ht="15.6" customHeight="1">
      <c r="A40" s="9"/>
      <c r="B40" s="6"/>
      <c r="C40" s="6"/>
      <c r="D40" s="6"/>
      <c r="E40" s="6"/>
      <c r="F40" s="6"/>
      <c r="G40" s="6"/>
      <c r="H40" s="6"/>
      <c r="I40" s="6"/>
      <c r="J40" s="6"/>
      <c r="K40" s="7"/>
    </row>
    <row r="41" spans="1:11" ht="16.7" customHeight="1">
      <c r="A41" s="9"/>
      <c r="B41" s="225" t="s">
        <v>153</v>
      </c>
      <c r="C41" s="226"/>
      <c r="D41" s="226"/>
      <c r="E41" s="226"/>
      <c r="F41" s="226"/>
      <c r="G41" s="6"/>
      <c r="H41" s="6"/>
      <c r="I41" s="6"/>
      <c r="J41" s="6"/>
      <c r="K41" s="7"/>
    </row>
    <row r="42" spans="1:11" ht="16.7" customHeight="1">
      <c r="A42" s="9"/>
      <c r="B42" s="225" t="s">
        <v>154</v>
      </c>
      <c r="C42" s="226"/>
      <c r="D42" s="226"/>
      <c r="E42" s="226"/>
      <c r="F42" s="226"/>
      <c r="G42" s="6"/>
      <c r="H42" s="6"/>
      <c r="I42" s="6"/>
      <c r="J42" s="6"/>
      <c r="K42" s="7"/>
    </row>
    <row r="43" spans="1:11" ht="15.95" customHeight="1">
      <c r="A43" s="19"/>
      <c r="B43" s="227" t="s">
        <v>155</v>
      </c>
      <c r="C43" s="228"/>
      <c r="D43" s="228"/>
      <c r="E43" s="228"/>
      <c r="F43" s="228"/>
      <c r="G43" s="20"/>
      <c r="H43" s="20"/>
      <c r="I43" s="20"/>
      <c r="J43" s="20"/>
      <c r="K43" s="21"/>
    </row>
  </sheetData>
  <mergeCells count="44">
    <mergeCell ref="G39:J39"/>
    <mergeCell ref="B32:E32"/>
    <mergeCell ref="D22:E22"/>
    <mergeCell ref="B34:F34"/>
    <mergeCell ref="B36:F36"/>
    <mergeCell ref="B38:F38"/>
    <mergeCell ref="G38:J38"/>
    <mergeCell ref="G37:J37"/>
    <mergeCell ref="B26:E26"/>
    <mergeCell ref="B35:F35"/>
    <mergeCell ref="B39:F39"/>
    <mergeCell ref="C29:E29"/>
    <mergeCell ref="B22:C22"/>
    <mergeCell ref="B27:C27"/>
    <mergeCell ref="D27:E27"/>
    <mergeCell ref="B30:E30"/>
    <mergeCell ref="G23:K24"/>
    <mergeCell ref="B19:C19"/>
    <mergeCell ref="B18:E18"/>
    <mergeCell ref="B3:F3"/>
    <mergeCell ref="B4:F4"/>
    <mergeCell ref="B5:F5"/>
    <mergeCell ref="B21:E21"/>
    <mergeCell ref="C23:E23"/>
    <mergeCell ref="B2:F2"/>
    <mergeCell ref="B7:F7"/>
    <mergeCell ref="B8:F8"/>
    <mergeCell ref="B9:F9"/>
    <mergeCell ref="C20:E20"/>
    <mergeCell ref="E10:F10"/>
    <mergeCell ref="D16:E16"/>
    <mergeCell ref="C17:E17"/>
    <mergeCell ref="C14:E14"/>
    <mergeCell ref="B16:C16"/>
    <mergeCell ref="B10:D10"/>
    <mergeCell ref="B41:F41"/>
    <mergeCell ref="B42:F42"/>
    <mergeCell ref="B43:F43"/>
    <mergeCell ref="D19:E19"/>
    <mergeCell ref="B12:F12"/>
    <mergeCell ref="C24:E24"/>
    <mergeCell ref="C25:E25"/>
    <mergeCell ref="C28:E28"/>
    <mergeCell ref="B37:F37"/>
  </mergeCells>
  <pageMargins left="0.75" right="0.75" top="1" bottom="1" header="0.5" footer="0.5"/>
  <pageSetup scale="8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Orçamento</vt:lpstr>
      <vt:lpstr>Cronograma</vt:lpstr>
      <vt:lpstr>Plan BDI</vt:lpstr>
      <vt:lpstr>Cronograma!Area_de_impressao</vt:lpstr>
      <vt:lpstr>Orçamento!Area_de_impressao</vt:lpstr>
      <vt:lpstr>Orçamento!Titulos_de_impressao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Cliente</cp:lastModifiedBy>
  <cp:lastPrinted>2015-04-06T12:58:02Z</cp:lastPrinted>
  <dcterms:modified xsi:type="dcterms:W3CDTF">2015-04-06T12:58:40Z</dcterms:modified>
</cp:coreProperties>
</file>