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930" tabRatio="871" firstSheet="1" activeTab="2"/>
  </bookViews>
  <sheets>
    <sheet name="Serviços suprimidos" sheetId="1" state="hidden" r:id="rId1"/>
    <sheet name="ORÇAMENTO SAMVIS 2016" sheetId="2" r:id="rId2"/>
    <sheet name="Memória de Cálculo" sheetId="3" r:id="rId3"/>
    <sheet name="CRONOGRAMA SAMVIS 16" sheetId="4" r:id="rId4"/>
  </sheets>
  <definedNames>
    <definedName name="_xlnm.Print_Area" localSheetId="3">'CRONOGRAMA SAMVIS 16'!$A$1:$L$30</definedName>
    <definedName name="_xlnm.Print_Area" localSheetId="2">'Memória de Cálculo'!$A$1:$I$49</definedName>
    <definedName name="_xlnm.Print_Area" localSheetId="1">'ORÇAMENTO SAMVIS 2016'!$A$1:$I$66</definedName>
    <definedName name="_xlnm.Print_Area" localSheetId="0">'Serviços suprimidos'!$B$2:$M$183</definedName>
    <definedName name="_xlnm.Print_Titles" localSheetId="0">'Serviços suprimidos'!$2:$16</definedName>
  </definedNames>
  <calcPr fullCalcOnLoad="1"/>
</workbook>
</file>

<file path=xl/sharedStrings.xml><?xml version="1.0" encoding="utf-8"?>
<sst xmlns="http://schemas.openxmlformats.org/spreadsheetml/2006/main" count="831" uniqueCount="492">
  <si>
    <t>Item</t>
  </si>
  <si>
    <t>Discriminação</t>
  </si>
  <si>
    <t>Unidade</t>
  </si>
  <si>
    <t>SERVIÇOS PRELIMINARES</t>
  </si>
  <si>
    <t>PAVIMENTAÇÃO</t>
  </si>
  <si>
    <t>ESQUADRIAS</t>
  </si>
  <si>
    <t>REVESTIMENTO</t>
  </si>
  <si>
    <t>PINTURA</t>
  </si>
  <si>
    <t>DIVERSOS</t>
  </si>
  <si>
    <t>INFRA-ESTRUTURA</t>
  </si>
  <si>
    <t>COBERTURA</t>
  </si>
  <si>
    <t>m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</si>
  <si>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</si>
  <si>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</si>
  <si>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</si>
  <si>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</si>
  <si>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</si>
  <si>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</si>
  <si>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</si>
  <si>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</si>
  <si>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</si>
  <si>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</si>
  <si>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AMPLIAÇÃO</t>
  </si>
  <si>
    <t>Quantidade de projeto</t>
  </si>
  <si>
    <t>Quantidade total a executar</t>
  </si>
  <si>
    <t>Quantidade suprimida</t>
  </si>
  <si>
    <t>GOVERNO DO ESTADO DO PIAUÍ</t>
  </si>
  <si>
    <t>GABINETE DO SECRETÁRIO</t>
  </si>
  <si>
    <t>NÚCLEO DE INFRAESTRUTURA EM SAÚDE - NIS</t>
  </si>
  <si>
    <t>ACRÉSCIMO (%)</t>
  </si>
  <si>
    <t>Endereço: ZONA URBANA</t>
  </si>
  <si>
    <t>MOVIMENTO DE TERRA</t>
  </si>
  <si>
    <t>ESTRUTURA</t>
  </si>
  <si>
    <t>6.10</t>
  </si>
  <si>
    <t>6.11</t>
  </si>
  <si>
    <t>6.12</t>
  </si>
  <si>
    <t>7.20</t>
  </si>
  <si>
    <t>7.21</t>
  </si>
  <si>
    <t>7.22</t>
  </si>
  <si>
    <t>7.23</t>
  </si>
  <si>
    <t>7.24</t>
  </si>
  <si>
    <t>7.25</t>
  </si>
  <si>
    <t>12.10</t>
  </si>
  <si>
    <t>12.11</t>
  </si>
  <si>
    <t>6.13</t>
  </si>
  <si>
    <t>6.14</t>
  </si>
  <si>
    <t>6.15</t>
  </si>
  <si>
    <t>6.16</t>
  </si>
  <si>
    <t>6.17</t>
  </si>
  <si>
    <t>6.18</t>
  </si>
  <si>
    <t>TOTAL ACRÉSCIMO DE REFORMA COM BDI DE 25,00%</t>
  </si>
  <si>
    <t>m²</t>
  </si>
  <si>
    <t>m³</t>
  </si>
  <si>
    <t>ÁREA</t>
  </si>
  <si>
    <t>13.00</t>
  </si>
  <si>
    <t>INSTALAÇÕES ELÉTRICAS</t>
  </si>
  <si>
    <t>PLANILHA  DE SERVIÇOS SUPRIMIDOS</t>
  </si>
  <si>
    <t>TOTAL CONTRATADO DE REFORMA COM BDI DE 25,00%</t>
  </si>
  <si>
    <t>SISTEMA REFERENCIAL</t>
  </si>
  <si>
    <t>CÓDIGO</t>
  </si>
  <si>
    <t>Preço Unitário</t>
  </si>
  <si>
    <t>Preço Unitário com desc. De 0,004%</t>
  </si>
  <si>
    <t>Preço Parcial suprimido</t>
  </si>
  <si>
    <t xml:space="preserve">Preço total suprimido do Item </t>
  </si>
  <si>
    <t>DESCRIÇÃO</t>
  </si>
  <si>
    <t>VALOR</t>
  </si>
  <si>
    <t>DEMOLIÇÃO DE PISO CIMENTADO C1064</t>
  </si>
  <si>
    <t>DEMOLIÇÃO DE CALÇADA CIMENTADA SINAPI 73801/001</t>
  </si>
  <si>
    <t>DEMOLIÇÃO DE AZULEJO INCLUINDO EMBOÇO C1071</t>
  </si>
  <si>
    <t>RETIRADA DE GRADIL DE FERRO C3040</t>
  </si>
  <si>
    <t>DEMOLIÇÃO DE PISO PAVIFLEX C2209</t>
  </si>
  <si>
    <t>LIMPEZA DO TERRENO (CAPINA, QUEIMA E RASPAGEM) C2102</t>
  </si>
  <si>
    <t>BOTA-FORA C2989</t>
  </si>
  <si>
    <t>ESCAVAÇÃO EM SOLO NORMAL SINAPI 6430</t>
  </si>
  <si>
    <t>ATERRO APILOADO INTERNO COM EMPRÉSTIMO SINAPI 73904/001</t>
  </si>
  <si>
    <t>CONCRETO CICLÓPICO FCK=9 MPA PARA FUNDAÇÕES SINAPI 6430</t>
  </si>
  <si>
    <t>LASTRO DE IMPERMEABILIZAÇÃO E=6cm C1607</t>
  </si>
  <si>
    <t>CONCRETO ARMADO PARA PILARES, CINTAS, VIGAS E VERGAS (FORMA 1X, 80Kg DE FERRO) SINAPI 73995/001</t>
  </si>
  <si>
    <t>ALVENARIA DE ELEVAÇÃO, TIJOLO CERÂMICO 6 FUROS -1/2 VEZ, E=10cm SINAPI 73935/005</t>
  </si>
  <si>
    <t>CUMEEIRA EM TELHA FIBRO-CIMENTO, TIPO CALHETÃO (FIXAÇÃO) SINAPI 73744/001</t>
  </si>
  <si>
    <t>IMPERMEABILIZAÇÃO COM MANTA E PROTEÇÃO DE ALUMÍNIO SINAPI 73753/001</t>
  </si>
  <si>
    <t>INSTALAÇÕES ELÉTRICAS, COMBATE A INCÊNDIO</t>
  </si>
  <si>
    <t>PONTO ELÉTRICO PARA TOMADA 2P+T UNIVERSAL C2484</t>
  </si>
  <si>
    <t>PONTO ELÉTRICO PARA TOMADA DE AR CONDICIONADO (TIPO CONJUNTO ARSTOP) (COMP. PREÇO)</t>
  </si>
  <si>
    <t>PONTO ELÉTRICO PARA INTERRUPTOR DE 1 SEÇÃO (SIMPLES) (COMP. PREÇO)</t>
  </si>
  <si>
    <t>PONTO ELÉTRICO PARA INTERRUPTOR DE 2 SEÇÃO (DUPLO) (COMP. PREÇO)</t>
  </si>
  <si>
    <t>PONTO ELÉTRICO PARA LUMINÁRIA FLUORESCENTE 2x40w (COMP. PREÇO)</t>
  </si>
  <si>
    <t>PONTO ELÉTRICO PARA LUMINÁRIA INCANDESCENTE DE 60w C1650</t>
  </si>
  <si>
    <t>PONTO ELÉTRICO PARA QUADRO DE DISTRIBUIÇÃO (12 CIRCUITOS) COM BARRAMENTO (COMP. PREÇO)</t>
  </si>
  <si>
    <t>PONTO ELÉTRICO PARA TOMADA 2P+T UNIVERSAL (ELETRODUTOS, FIOS, CAIXA) SINAPI 74054/002</t>
  </si>
  <si>
    <t>PONTO ELÉTRICO PARA TOMADA DE AR CONDICIONADO TIPO CONJUNTO ARSTOP (ELETRODUTOS, FIOS, CAIXA) C0863</t>
  </si>
  <si>
    <t>PONTO ELÉTRICO PARA INTERRUPTOR DE 1 SEÇÃO-SIMPLES (ELETRODUTOS, FIOS, CAIXA) SINAPI 74054/001</t>
  </si>
  <si>
    <t>PONTO ELÉTRICO PARA INTERRUPTOR DE 2 SEÇÃO-DUPLO (ELETRODUTOS, FIOS, CAIXA) SINAPI 74042/002</t>
  </si>
  <si>
    <t>PONTO ELÉTRICO PARA INTERRUPTOR DE 3 SEÇÃO (ELETRODUTOS, FIOS, CAIXA) SINAPI 74042/003</t>
  </si>
  <si>
    <t>PONTO ELÉTRICO PARA LUMINÁRIA FLUORESCENTE 2x40w (ELETRODUTOS, FIOS, CAIXA) SINAPI 73953/006</t>
  </si>
  <si>
    <t>PONTO ELÉTRICO PARA LUMINÁRIA TIPO INCANDESCENTE DE 60w (ELETRODUTOS, FIOS, CAIXA) SINAPI 74054/001</t>
  </si>
  <si>
    <t>PONTO ELÉTRICO PARA QUADRO DE DISTRIBUIÇÃO (12 CIRCUITOS) COM BARRAMENTO (ELETRODUTOS, FIOS, CAIXA) SINAPI 74247/001</t>
  </si>
  <si>
    <t>PONTO ELÉTRICO PARA VENTILADOR (ELETRODUTOS, FIOS, CAIXA) C1947</t>
  </si>
  <si>
    <t>EXTINTOR DE INCÊNDIO DE ÁGUA-10 LITROS SINAPI 73775/002</t>
  </si>
  <si>
    <t>EXTINTOR DE INCÊNDIO PQS-6Kg SINAPI 72554</t>
  </si>
  <si>
    <t>PONTO ELÉTRICO PARA LUMINÁRIA TIPO ARANDELA DE 60w (ELETRODUTOS, FIOS, CAIXA) C4107</t>
  </si>
  <si>
    <t>PONTO ELÉTRICO PARA LUMINÁRIA BALIZADORA 5w SINAPI 74054/001</t>
  </si>
  <si>
    <t>PÁRA-RAIO SINAPI 68070</t>
  </si>
  <si>
    <t>PONTO ELÉTRICO PARA DISJUNTOR TRIFÁSICO (TIPO NO FUSE DE 60 A 100A) C1947</t>
  </si>
  <si>
    <t>PONTO ELÉTRICO PARA DISJUNTOR MONOFÁSICO (TIPO QUICK-LAG ATÉ 30A) C1947</t>
  </si>
  <si>
    <t>INSTALAÇÕES HIDRO-SANITÁRIAS</t>
  </si>
  <si>
    <t>PONTOS DE ÁGUA FRIA COMPLETO SINAPI 73959/002</t>
  </si>
  <si>
    <t>PONTOS DE ESGOTO SECUNDÁRIO COMPLETO SINAPI 73958/001</t>
  </si>
  <si>
    <t>PONTOS DE ESGOTO PRIMÁRIO COMPLETO SINAPI 73958/001</t>
  </si>
  <si>
    <t>LAVATÓRIO MÉDIO DE LOUÇA BRANCA SEM COLUNA SINAPI 6009</t>
  </si>
  <si>
    <t>CHUVEIRO PLÁSTICO BRANCO SIMPLES DE 1/2" SINAPI 68061</t>
  </si>
  <si>
    <t>VASO SANITÁRIO DE LOUÇA BRANCA COM CAIXA DE DESCARGA ACOPLADA COMPLETA INCLUINDO ASSENTO SINAPI 73947/011</t>
  </si>
  <si>
    <t>RALO SIFONADO METÁLICO 150x150 COM GRELHA SIMPLES E FECHO HÍDRICO SINAPI 40777</t>
  </si>
  <si>
    <t>PORTA SABÃO LÍQUIDO SINAPI 73947/012</t>
  </si>
  <si>
    <t>REGISTRO DE PRESSÃO METÁLICO CROMADO COM CANOPLA DE 1/2" SINAPI 73664</t>
  </si>
  <si>
    <t>REGISTRO DE GAVETA METÁLICO CROMADO COM CANOPLA DE 3/4" SINAPI 74176/002</t>
  </si>
  <si>
    <t>TORNEIRA METÁLICA CROMADA LONGA PARA PIA EM INOX PARA USO GERAL DE 1/2" SINAPI 73949/002</t>
  </si>
  <si>
    <t>TORNEIRA METÁLICA CROMADA CURTA PARA LAVATÓRIO DE 1/2" SINAPI 73949/005</t>
  </si>
  <si>
    <t>PORTA TOALHA DE LOUÇA BRANCA SINAPI 73947/010</t>
  </si>
  <si>
    <t>PORTA PAPEL DE LOUÇA BRANCA SINAPI C1997</t>
  </si>
  <si>
    <t>SABONETEIRA DE LOUÇA BRANCA SINAPI 73047/009</t>
  </si>
  <si>
    <t>BANCADA DE AÇO EM INOX COM CUBA SIMPLES E ACESSÓRIOS C3017</t>
  </si>
  <si>
    <t>BANCADA DE AÇO EM INOX 8409/ORSE</t>
  </si>
  <si>
    <t>LAVABO CIRÚRGICO DE AÇO EM INOX 8322/ORSE</t>
  </si>
  <si>
    <t>TORNEIRA CIRÚRGICA METÁLICA CROMADA DO TIPO COTOVELO C2496</t>
  </si>
  <si>
    <t>BANCADA EM GRANITO POLIDO CINZA SINAPI 74126/001</t>
  </si>
  <si>
    <t>GUICHÊ EM ALUMÍNIO E VIDRO C1451</t>
  </si>
  <si>
    <t>BANCADA DE AÇO EM INOX COM CUBA DUPLA E ACESSÓRIOS C1902</t>
  </si>
  <si>
    <t>BANCADA DE AÇO EM INOX COM CUBA TRIPLA E CESSÓRIOS C0985/2302</t>
  </si>
  <si>
    <t>BANCADA EM GRANITO POLIDO CINZA COM CUBA SIMPLES C4068</t>
  </si>
  <si>
    <t>TORNEIRA METÁLICA CROMADA PARA LAVATÓRIO DE 1/2" COM ACIONAMENTO POR TOQUE SINAPI 73949/009</t>
  </si>
  <si>
    <t>COPO SIFONADO METÁLICO CROMADO PARA PIA DE 1.1/4"x40mm SINAPI 74128/001</t>
  </si>
  <si>
    <t>COPO SIFONADO DE PVC PARA LAVATÓRIO DE 1"x50mm SINAPI 73951/002</t>
  </si>
  <si>
    <t>PORTA DE ABRIR EM MADEIRA DE CEDRO LISA, INCLUINDO ACESSÓRIOS, FECHADURA METÁLICA CROMADA COM MAÇANETA TPO ALAVANCA E EXTREMIDADE CURVA C1977</t>
  </si>
  <si>
    <t>PARTE-2 (FALTA SER EXECUTADO)</t>
  </si>
  <si>
    <t>PORTA METÁLICA EM CHAPA DUPLA COMPLETA INCLUINDO FECHADURA SINAPI 73933/002</t>
  </si>
  <si>
    <t>PORTA DE ABRIR EM MADEIRA DE CEDRO LISA COMPLETA, INCLUINDO ACESSÓRIOS, FECHADURA METÁLICA CROMADA COM MAÇANETA TPO ALAVANCA E EXTREMIDADE CURVA C1977</t>
  </si>
  <si>
    <t>ESQUADRIAS EM ALUMÍNIO E VIDRO C1968</t>
  </si>
  <si>
    <t>REBOCO EM PAREDES SINAPI 75841</t>
  </si>
  <si>
    <t>EMBOÇO EM PAREDE SINAPI 5978</t>
  </si>
  <si>
    <t>CHAPISCO EM PAREDE SINAPI 74161/001</t>
  </si>
  <si>
    <t>CERAMICA ESMALTADA 20x20cm PADRÃO TIPO A PEI=4 SINAPI 73912/001</t>
  </si>
  <si>
    <t>REGULARIZAÇÃO PARA PISO SINAPI 73920/001</t>
  </si>
  <si>
    <t>CERAMICA ESMALTADA 45x45cm PADRÃO TIPO A PEI=4, COM REJUNTE INCLUSIVE RODAPÉ (H=6cm), SEM RESSALTO COM AS PAREDES 2203/ORSE</t>
  </si>
  <si>
    <t>IMPERMEABILIZAÇÃO INTERNA COM MANTA ASFÁLTICA DE 3,0mm DO RESERVATÓRIO SINAPI 73954/001</t>
  </si>
  <si>
    <t>PINTURA VINIL ACRÍLICA SEMI-BRILHO COM EMASSAMENTO EM PAREDES INTERNAS COM 1 DEMÃO DE MASSA E 2 DEMÃOS DE TINTA INCLUINDO BASE SELADORA SINAPI  73954/001</t>
  </si>
  <si>
    <t>PINTURA EPOXI COM MASSA EM PAREDE INTERNA 1 DEMÃO DE MASSA E 2 DEMÃOS DE TINTA INCLUINDO BASE SELADORA SINAPI 73872/002</t>
  </si>
  <si>
    <t>TEXTURA ACRÍLICA HIDRO-REPELENTE EM PAREDES EXTERNAS SINAPI 73746/001</t>
  </si>
  <si>
    <t>PINTURA HIDROSSOLÚVEL A BASE DE ÁGUA (HIDRACOR), NA COR BRANCA APLICADA EM PAREDES EXTERNAS (MURO E CAIXA E ÁGUA) EM 03 DEMÃOS SINAPI 73657)</t>
  </si>
  <si>
    <t>PINTURA LÁTEX COM EMASSAMENTO NO FORRO EM 01 DEMÃO DE MASSA E 02 DEMÃOS DE TINTA INCLUINDO BASE SELADORA SINAPI 73750/001</t>
  </si>
  <si>
    <t>PINTURA ESMALTE SINTÉTICO EM ESQUADRIAS DE FERRO COM BASE ANTI-FERRUGEM SINAPI 74145/001</t>
  </si>
  <si>
    <t>PINTURA ESMALTE SINTÉTICO EM ESQUADRIAS DE FERRO TIPO GRADIL COM BASE ANTI-FERRUGEM SINAPI 74145/001</t>
  </si>
  <si>
    <t>PINTURA ESMALTE SINTÉTICO EM ESQUADRIAS DE MADEIRA SEM EMASSAMENTO 02 DEMÃOS SINAPI 73739/001</t>
  </si>
  <si>
    <t>PLACA DE VIDRO LISO E=4mm SINAPI 72117</t>
  </si>
  <si>
    <t>ALÇA DE APOIO EM AÇO INOX COM D=32mm E COMPRIMENTO DE 80cm, CONFORME DETALHE DE PROJETO C1898</t>
  </si>
  <si>
    <t>ALÇA DE APOIO EM AÇO INOX COM D=32mm E COMPRIMENTO DE 50cm, H=75cm DO PISO CONFORME DETALHE DE PROJETO C1898</t>
  </si>
  <si>
    <t>CAIXA DE INSPEÇÃO COM D=60cm, PREMOLDADO COM TAMPO E FUNDO DE CONCRETO SINAPI 74051/001</t>
  </si>
  <si>
    <t>CAIXA DE GORDURA COM D=40cm, PREMOLDADO COM TAMPO E FUNDO DE CONCRETO SINAPI 74051/002</t>
  </si>
  <si>
    <t>RECUPERAÇÃO DE ESQUADRIA DO TIPO GRADIL (PORTÃO) C1279</t>
  </si>
  <si>
    <t>CALÇADA DE CONTORNO DO PRÉDIO INCLUINDO RAMPA SINAPI 73982/001</t>
  </si>
  <si>
    <t>CALÇADA DE ACESSO AO PRÉDIO INCLUINDO RAMPA SINAPI 73982/001</t>
  </si>
  <si>
    <t>COLOCAÇÃO DE SOLEIRA EM GRANITO COM LARGURA 15cm SINAPI 73541</t>
  </si>
  <si>
    <t>COLOCAÇÃO DE TUBOS DE DESCIDA, NAS CALHAS COM D+50mm C4213</t>
  </si>
  <si>
    <t>COLOCAÇÃO DE GRADE DO TIPO GRADIL H=90cm (COMP. PREÇO)</t>
  </si>
  <si>
    <t>ABRIGO DE RESÍDUO (CONSTRUÇÃO)</t>
  </si>
  <si>
    <t>13.01.01 - LIMPEZA MANUAL DO TERRENO (C/RASPAGEM SUPERFICIAL) SINAPI 73948/016</t>
  </si>
  <si>
    <t>13.01.02 - LOCAÇÃO CONVENCIONAL DE OBRA, ATRAVÉS DE GABARITO DE TÁBUAS CORRIDAS PONTALETADAS A CADA 1,50m, SEM REAPROVEITAMENTO SINAPI 73992/001</t>
  </si>
  <si>
    <t>13.02.01 - ESCAVAÇÃO MANUAL DE CAVAS (FUNDAÇÕES RASAS=2,00m) SINAPI 6430</t>
  </si>
  <si>
    <t>13.02.02 - ATERRO APILOADO (MANUAL) EM CAMADAS DE 20cm COM MATERIAL DE EMPRÉSTIMO SINAPI 73904/001</t>
  </si>
  <si>
    <t>13.02.03 - COMPACTAÇÃO MANUAL FUNDO DE VALAS COM MAÇO=10Kg SINAPI 72857</t>
  </si>
  <si>
    <t>13.02.04 - TRANSPORTE DE MATERIAL - BOTA-FORA, D.T.M.=10,0Km SINAPI 74207/001</t>
  </si>
  <si>
    <t>13.03.01 - ALVENARIA EM PEDRA RACHÃO OU PEDRA DE MÃO, ASSENTADA COM ARGAMASSA TRAÇO 1:6 (CIMENTO E AREIA) SINAPI 74053/001</t>
  </si>
  <si>
    <t>13.03.02 - EMBASAMENTO C/PEDRA ARGAMASSADA UTILIZANDO ARG.CIM/AREIA (BALDRAME) SINAPI 6122</t>
  </si>
  <si>
    <t>13.03.03 - CINTA DE AMARRAÇÃO EM CONCRETO ARMADO FCK=20mpa CONTROLE C.PREP,MECÂNICO NA OBRA, AÇO (55kg/m³), FORMAS MADEIRA C/MONT/DESMONT SINAPI 73995/001</t>
  </si>
  <si>
    <t>13.03.04 - LASTRO DE CONCRETO TRAÇO 1:3:5, ESPESSURA 7cm, PREPARO MECÂNICO SINAPI 73907/007</t>
  </si>
  <si>
    <t>13.04.01 - ALVENARIA EM TIJOLO CERAMINCO FURADO 10x15x20cm, 1/2 VEZ, ASSENTADO EM ARGAMASSA TRAÇO 1:4 (CIMENTO E AREIA) SINAPI 73935/005</t>
  </si>
  <si>
    <t>13.05.01 - ESTRUTURA DE MADEIRA SERRADO NÃO APARELHADA, PARA TELHAS CERÂMICAS SINAPI 72076</t>
  </si>
  <si>
    <t>13.05.02 - COBERTURA COM TELHA CERÂMICA TIPO PLAN SINAPI 73938/002</t>
  </si>
  <si>
    <t>13.05.03 - IMUNIZAÇÃO MADEIRAMENTO COBERTURA COM IMUNIZANTE INCOLOR SINAPI 55960</t>
  </si>
  <si>
    <t>13.05.04 - CUMEEIRA TELHA CERÂMICA, EMBOÇADA C4463</t>
  </si>
  <si>
    <t>13.06.01 - INTERRUPTOR SIMPLES - 1 TECLA - FORNECIMENTO E INSTALAÇÃO SINAPI 72331</t>
  </si>
  <si>
    <t>13.06.02 - LUMINÁRIA TIPO CALHA, DE SOBREPOR, COM REATOR DE PARTIDA RÁPIDA E LÂMPADA FLUORESCENTE 2x20w, COMPLETA, FORNECIMENTO E INSTALAÇÃO SINAPI 73953/002</t>
  </si>
  <si>
    <t>13.06.03 - PONTO INTERRUPTOR SIMPLES COM ELETRODUTO PVC 1/2" E CAIXA 4x2" SINAPI 74042/001</t>
  </si>
  <si>
    <t>13.07.01 - REGISTRO GAVETA 3/4" COM CANOPLA ACABAMENTO CROMADO SIMPLES - FORNECIMENTO E INSTALAÇÃO SINAPI 74176/001</t>
  </si>
  <si>
    <t>13.07.03 - CAIXA SIFONADA PVC 150x150x150cm COM GRELHA REDONDA BRANCA - FORNECIMENTO E INSTALAÇÃO SINAPI 40777</t>
  </si>
  <si>
    <t>13.07.04 - TUBO PVC SOLD. MARROM D=20mm (1/2") C2615</t>
  </si>
  <si>
    <t>13.07.05 - PONTO DE ÁGUA FRIA PVC 1/2" - MÉDIA 5,00m DE TUBO DE PVC ROSCÁVEL ÁGUA FRIA 1/2" E 2 JOELHOS DE PVC ROSCÁVEL 90 GRAUS ÁGUA FRIA 1/2" - FORNECIMENTO E INSTALAÇÃO SINAPI 73959/002</t>
  </si>
  <si>
    <t>13.07.06 - TORNEIRA CROMADA LONGA 1/2" OU 3/4" DE PAREDE LONGA, PADRÃO POPULAR, FORNECIMENTO E INSTALAÇÃO SINAPI 73949/002</t>
  </si>
  <si>
    <t>13.07.07 - PONTO DE ESGOTO PVC 100mm - MÉDIA 1,10m DE TUBO PVC ESGOTO PREDIAL dn 100mm E 1 JOELHO PVC 90 GRAUS ESGOTO PREDIAL dn 100mm - FORNECIMENTO E INSTALAÇÃO SINAPI 73958/001</t>
  </si>
  <si>
    <t>13.08.01 - PISO CIMENTADO LISO (QUEIMADO), TRAÇO 1:3 (CIMENTO E AREIA), 1,5cm, PREPARO MECÂNICO,INCLUSO ADITIVO IMPERMEABILIZANTE SINAPI 73991/004</t>
  </si>
  <si>
    <t>13.09.01 - PORTÃO DE FERRO EM CHAPA PLANA 14" SINAPI 68054</t>
  </si>
  <si>
    <t>13.09.02 - GRADE DE FERRO EM BARRA CHATA 3/16" SINAPI 73932/001</t>
  </si>
  <si>
    <t>13.10.01 - CHAPISCO EM PAREDES TRAÇO 1:4 (CIMENTO E AREIA), ESPESSURA 0,5cm, PREPARO MECÂNICO SINAPI 5974</t>
  </si>
  <si>
    <t>13.10.02 - REBOCO PAULISTA (MASSA ÚNICA) TRAÇO 1:6 (CIMENTO E AREIA) ESPESSURA 2,5cm, PREPARO MANUAL SINAPI 73927/005</t>
  </si>
  <si>
    <t>13.10.03 - EMBOÇO TRAÇO 1:7 (CIMENTO E AREIA), ESPESSURA 1,5cm, PREPARO MANUAL SINAPI 73927/001</t>
  </si>
  <si>
    <t>13.10.04 - AZULEJO 2a 15x15cm FIXADO COM ARGAMASSA COLANTE, JUNTAS A PRUMO, REJUNTAMENTO COM CIMENTO BRANCO SINAPI 5999</t>
  </si>
  <si>
    <t>13.11.01 - PINTURA COM TINTA EM PÓ INDUSTRIALIZADA DE CAL, PIGMENTO E FIXADOR, TRÊS DEMÃOS SINAPI 73791/001</t>
  </si>
  <si>
    <t>13.11.02 - PINTURA ESMALTE 2 DEMÃOS C/1 DEMÃO ZARCÃO P/ESQUADRIA FERRO SINAPI 6067</t>
  </si>
  <si>
    <t>13.12.01 - EXECUÇÃO DE CALÇADA EM CONCRETO 1:3:5 (FCK=12 mpa) PREPARO MECÂNICO E=7cm SINAPI 73892/002</t>
  </si>
  <si>
    <t>13.12.02 - PISO CIMENTADO LISO COM PÓ XADREZ, ESPESSURA 1,5cm, INCLUSO JUNTAS DE DILATAÇÃO PLÁSTICA SINAPI 73676</t>
  </si>
  <si>
    <t>13.12.03 - PAVIMENTAÇÃO EM BLOCOS INTERVALADOS DE CONCRETO, ESPESSURA 6,5cm, FCK=35mpa, ASSENTADOS SOBRE COLCHÃO DE AREIA SINAPI 73764/004</t>
  </si>
  <si>
    <t>13.12.04 - MURO COM 1,80m DE ALTURA CHAPISCADO 02 LADOS 08789/ORSE</t>
  </si>
  <si>
    <t>13.12.05 - LIMPEZA FINAL DA OBRA SINAPI 9537</t>
  </si>
  <si>
    <t>1.00</t>
  </si>
  <si>
    <t>1.01</t>
  </si>
  <si>
    <t>1.02</t>
  </si>
  <si>
    <t>1.03</t>
  </si>
  <si>
    <t>1.04</t>
  </si>
  <si>
    <t>1.05</t>
  </si>
  <si>
    <t>1.06</t>
  </si>
  <si>
    <t>1.07</t>
  </si>
  <si>
    <t>2.00</t>
  </si>
  <si>
    <t>2.01</t>
  </si>
  <si>
    <t>2.02</t>
  </si>
  <si>
    <t>3.00</t>
  </si>
  <si>
    <t>3.01</t>
  </si>
  <si>
    <t>3.02</t>
  </si>
  <si>
    <t>4.00</t>
  </si>
  <si>
    <t>4.01</t>
  </si>
  <si>
    <t>4.02</t>
  </si>
  <si>
    <t>5.00</t>
  </si>
  <si>
    <t>5.01</t>
  </si>
  <si>
    <t>5.02</t>
  </si>
  <si>
    <t>6.00</t>
  </si>
  <si>
    <t>6.01</t>
  </si>
  <si>
    <t>6.02</t>
  </si>
  <si>
    <t>6.03</t>
  </si>
  <si>
    <t>6.04</t>
  </si>
  <si>
    <t>6.05</t>
  </si>
  <si>
    <t>6.06</t>
  </si>
  <si>
    <t>6.07</t>
  </si>
  <si>
    <t>6.08</t>
  </si>
  <si>
    <t>6.09</t>
  </si>
  <si>
    <t>6.19</t>
  </si>
  <si>
    <t>6.20</t>
  </si>
  <si>
    <t>6.21</t>
  </si>
  <si>
    <t>6.22</t>
  </si>
  <si>
    <t>6.23</t>
  </si>
  <si>
    <t>7.00</t>
  </si>
  <si>
    <t>7.01</t>
  </si>
  <si>
    <t>7.02</t>
  </si>
  <si>
    <t>7.03</t>
  </si>
  <si>
    <t>7.04</t>
  </si>
  <si>
    <t>7.05</t>
  </si>
  <si>
    <t>7.06</t>
  </si>
  <si>
    <t>7.07</t>
  </si>
  <si>
    <t>7.08</t>
  </si>
  <si>
    <t>7.09</t>
  </si>
  <si>
    <t>7.26</t>
  </si>
  <si>
    <t>7.27</t>
  </si>
  <si>
    <t>8.00</t>
  </si>
  <si>
    <t>8.01</t>
  </si>
  <si>
    <t>8.02</t>
  </si>
  <si>
    <t>8.03</t>
  </si>
  <si>
    <t>8.04</t>
  </si>
  <si>
    <t>9.00</t>
  </si>
  <si>
    <t>9.01</t>
  </si>
  <si>
    <t>9.02</t>
  </si>
  <si>
    <t>9.03</t>
  </si>
  <si>
    <t>9.04</t>
  </si>
  <si>
    <t>10.00</t>
  </si>
  <si>
    <t>10.01</t>
  </si>
  <si>
    <t>10.02</t>
  </si>
  <si>
    <t>10.03</t>
  </si>
  <si>
    <t>10.04</t>
  </si>
  <si>
    <t>11.00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</si>
  <si>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</si>
  <si>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</si>
  <si>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</si>
  <si>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</si>
  <si>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</si>
  <si>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</si>
  <si>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</si>
  <si>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</si>
  <si>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12.00</t>
  </si>
  <si>
    <t>12.01</t>
  </si>
  <si>
    <t>12.02</t>
  </si>
  <si>
    <t>12.03</t>
  </si>
  <si>
    <t>12.04</t>
  </si>
  <si>
    <t>12.05</t>
  </si>
  <si>
    <t>12.06</t>
  </si>
  <si>
    <t>12.07</t>
  </si>
  <si>
    <t>12.08</t>
  </si>
  <si>
    <t>12.09</t>
  </si>
  <si>
    <t>13.01</t>
  </si>
  <si>
    <t>13.02</t>
  </si>
  <si>
    <t>13.03</t>
  </si>
  <si>
    <t>13.04</t>
  </si>
  <si>
    <t>13.05</t>
  </si>
  <si>
    <t>13.06</t>
  </si>
  <si>
    <t>13.07</t>
  </si>
  <si>
    <t>13.08</t>
  </si>
  <si>
    <t>13.09</t>
  </si>
  <si>
    <t>13.10</t>
  </si>
  <si>
    <t>13.11</t>
  </si>
  <si>
    <t>13.12</t>
  </si>
  <si>
    <t>und</t>
  </si>
  <si>
    <t xml:space="preserve">m² </t>
  </si>
  <si>
    <t>PT</t>
  </si>
  <si>
    <t xml:space="preserve">Obra: </t>
  </si>
  <si>
    <t xml:space="preserve">Endereço: </t>
  </si>
  <si>
    <t>Contrato: 363/2013</t>
  </si>
  <si>
    <t>Município:</t>
  </si>
  <si>
    <t xml:space="preserve">Tipo: </t>
  </si>
  <si>
    <t xml:space="preserve">DATA BASE : </t>
  </si>
  <si>
    <t>CAIXA DE INSPEÇÃO EM ALVENARIA DE TIJOLO MACIÇO 60x60x60cm, REVESTIDA INTERNAMENTE COM BARRA LISA (CIMENTO E AREIA, TRAÇO 1:4) E=2,0cm, COM TAMPA PRÉ-MOLDADA DE CONCRETO E FUNDO DE CONCRETO 15mpa TIPO C - ESCAVAÇÃO E CONFECÇÃO SINAPI 741-4/001</t>
  </si>
  <si>
    <t>TOTAL</t>
  </si>
  <si>
    <t>SINAPI</t>
  </si>
  <si>
    <t>5.03</t>
  </si>
  <si>
    <t>ORSE</t>
  </si>
  <si>
    <t>GOVERNO DE ESTADO DO PIAUÍ</t>
  </si>
  <si>
    <t>SECRETARIA ESTADUAL DA SAÚDE</t>
  </si>
  <si>
    <t>ITEM</t>
  </si>
  <si>
    <t>Und.</t>
  </si>
  <si>
    <t>CODIGO</t>
  </si>
  <si>
    <t>R$ Unit. Data base</t>
  </si>
  <si>
    <t>2.03</t>
  </si>
  <si>
    <t>2.04</t>
  </si>
  <si>
    <t xml:space="preserve">PLANILHA ORÇAMENTÁRIA </t>
  </si>
  <si>
    <t xml:space="preserve">Quant. </t>
  </si>
  <si>
    <t>SEINFRA/CE</t>
  </si>
  <si>
    <t xml:space="preserve">REGISTRO DE PRESSÃO METÁLICO CROMADO COM CANOPLA DE 1/2" </t>
  </si>
  <si>
    <t xml:space="preserve">VASO SANITÁRIO DE LOUÇA BRANCA COM CAIXA DE DESCARGA ACOPLADA COMPLETA INCLUINDO ASSENTO </t>
  </si>
  <si>
    <t xml:space="preserve"> REFERNCIAL</t>
  </si>
  <si>
    <t>CRONOGRAMA FÍSICO-FINANCEIRO</t>
  </si>
  <si>
    <t>DISCRIMINAÇÃO</t>
  </si>
  <si>
    <t>% DO ITEM</t>
  </si>
  <si>
    <t>VALOR DO ITEM</t>
  </si>
  <si>
    <t>30 DIAS</t>
  </si>
  <si>
    <t>60 DIAS</t>
  </si>
  <si>
    <t>90 DIAS</t>
  </si>
  <si>
    <t>%</t>
  </si>
  <si>
    <t>TOTAL GERAL</t>
  </si>
  <si>
    <t>R$ Unitário com bdi=24,87 %</t>
  </si>
  <si>
    <t>VALOR GERAL DA OBRA  COM BDI-24,87%</t>
  </si>
  <si>
    <t>DATA-BASE: FEVEREIRO/2016</t>
  </si>
  <si>
    <t>INSTALAÇÕES ELÉTRICAS, LÓGICA E TELEFONE</t>
  </si>
  <si>
    <t>BASCULANTE EM ALUMINIO E VIDRO (0,80X0,40)</t>
  </si>
  <si>
    <t>PAREDES DE GESSO ACARTONADO</t>
  </si>
  <si>
    <t xml:space="preserve"> 73953/006</t>
  </si>
  <si>
    <t xml:space="preserve">LUMINARIA TIPO CALHA, DE SOBREPOR, COM REATOR DE PARTIDA RAPIDA E LAMP ADA FLUORESCENTE 2X40W, COMPLETA, FORNECIMENTO E INSTALACAO </t>
  </si>
  <si>
    <t>74094/001</t>
  </si>
  <si>
    <t>LUMINARIA TIPO SPOT PARA 1 LAMPADA INCANDESCENTE/FLUORESCENTE COMPACTA (PL P/ 2LP 21W)</t>
  </si>
  <si>
    <t xml:space="preserve"> PONTO DE TOMADA RESIDENCIAL INCLUINDO TOMADA (2 MÓDULOS) 10A/250V, CAIXA ELÉTRICA, ELETRODUTO, CABO, RASGO, QUEBRA E CHUMBAMENTO. AF_01/201 (100W 2P+T)</t>
  </si>
  <si>
    <t xml:space="preserve">PONTO DE ILUMINAÇÃO RESIDENCIAL INCLUINDO INTERRUPTOR SIMPLES (2 MÓDULOS), CAIXA ELÉTRICA, ELETRODUTO, CABO, RASGO, QUEBRA E CHUMBAMENTO (EX CLUINDO LUMINÁRIA E LÂMPADA). AF_01/2016 </t>
  </si>
  <si>
    <t xml:space="preserve"> PONTO DE ILUMINAÇÃO RESIDENCIAL INCLUINDO INTERRUPTOR SIMPLES, CAIXA ELÉTRICA, ELETRODUTO, CABO, RASGO, QUEBRA E CHUMBAMENTO (EXCLUINDO LUMI NÁRIA E LÂMPADA). AF_01/2016</t>
  </si>
  <si>
    <t xml:space="preserve">PONTO DE CONSUMO TERMINAL DE ÁGUA FRIA (SUBRAMAL) COM TUBULAÇÃO DE PVC , DN 25 MM, INSTALADO EM RAMAL DE ÁGUA, INCLUSOS RASGO E CHUMBAMENTO E M ALVENARIA. AF_12/2014 </t>
  </si>
  <si>
    <t xml:space="preserve"> LAVATÓRIO LOUÇA BRANCA SUSPENSO, 29,5 X 39CM OU EQUIVALENTE, PADRÃO PO PULAR - FORNECIMENTO E INSTALAÇÃO. AF_12/2013 </t>
  </si>
  <si>
    <t xml:space="preserve">RALO SIFONADO, PVC, DN 100 X 40 MM, JUNTA SOLDÁVEL, FORNECIDO E INSTAL ADO EM RAMAIS DE ENCAMINHAMENTO DE ÁGUA PLUVIAL. AF_12/2014_P </t>
  </si>
  <si>
    <t>TORNEIRA CROMADA 1/2" OU 3/4" PARA TANQUE, PADRÃO MÉDIO - FORNECIMENTO E INSTALAÇÃO. AF_12/2013</t>
  </si>
  <si>
    <t>PORTA PAPEL TOALHA TIPO DISPENSER INTERFOLHADO</t>
  </si>
  <si>
    <t xml:space="preserve">TUBO PVC, SERIE NORMAL, ESGOTO PREDIAL, DN 40 MM, FORNECIDO E INSTALADO EM RAMAL DE DESCARGA OU RAMAL DE ESGOTO SANITÁRIO. AF_12/2014_P </t>
  </si>
  <si>
    <t>M</t>
  </si>
  <si>
    <t xml:space="preserve"> TUBO PVC, SERIE NORMAL, ESGOTO PREDIAL, DN 100 MM, FORNECIDO E INSTALADO EM RAMAL DE DESCARGA OU RAMAL DE ESGOTO SANITÁRIO. AF_12/2014_P</t>
  </si>
  <si>
    <t xml:space="preserve"> JOELHO 90 GRAUS, PVC, SERIE NORMAL, ESGOTO PREDIAL, DN 40 MM, JUNTA SO LDÁVEL, FORNECIDO E INSTALADO EM RAMAL DE DESCARGA OU RAMAL DE ESGOTO SANITÁRIO. AF_12/2014_P</t>
  </si>
  <si>
    <t xml:space="preserve">UN </t>
  </si>
  <si>
    <t xml:space="preserve"> JOELHO 90 GRAUS, PVC, SERIE NORMAL, ESGOTO PREDIAL, DN 100 MM, JUNTA SO LDÁVEL, FORNECIDO E INSTALADO EM RAMAL DE DESCARGA OU RAMAL DE ESGOTO SANITÁRIO. AF_12/2014</t>
  </si>
  <si>
    <t xml:space="preserve"> PORTA DE MADEIRA PARA PINTURA, SEMI-OCA (LEVE OU MÉDIA), 70X210CM, ESP ESSURA DE 3,5CM, INCLUSO DOBRADIÇAS - FORNECIMENTO E INSTALAÇÃO. AF_08/2015</t>
  </si>
  <si>
    <t xml:space="preserve"> PORTA DE MADEIRA PARA PINTURA, SEMI-OCA (LEVE OU MÉDIA), 80X210CM, ESP ESSURA DE 3,5CM, INCLUSO DOBRADIÇAS - FORNECIMENTO E INSTALAÇÃO. AF_08/2014</t>
  </si>
  <si>
    <t xml:space="preserve"> PORTA DE MADEIRA PARA PINTURA, SEMI-OCA (LEVE OU MÉDIA), 90X210CM, ESP ESSURA DE 3,5CM, INCLUSO DOBRADIÇAS - FORNECIMENTO E INSTALAÇÃO. AF_08/2016</t>
  </si>
  <si>
    <t>74139/001</t>
  </si>
  <si>
    <t xml:space="preserve"> PORTA DE MADEIRA PARA BANHEIRO, EM CHAPA DE MADEIRA COMPENSADA, REVESTIDA COM LAMINADO TEXTURIZADO, 80X160CM, INCLUSO MARCO E DOBRADICAS </t>
  </si>
  <si>
    <t>C1990</t>
  </si>
  <si>
    <t>REVESTIMENTOS</t>
  </si>
  <si>
    <t>REVESTIMENTO CERÂMICO PARA PISO COM PLACAS TIPO PORCELANATO DE DIMENSÕ ES 45X45 CM APLICADA EM AMBIENTES DE ÁREA ENTRE 5 M² E 10 M². AF_06/2014</t>
  </si>
  <si>
    <t>REVESTIMENTO CERÂMICO PARA PAREDES INTERNAS COM PLACAS TIPO GRÊS OU SE MI-GRÊS DE DIMENSÕES 20X20 CM APLICADAS EM AMBIENTES DE ÁREA MENOR QUE  5 M² NA ALTURA INTEIRA DAS PAREDES. AF_06/2014 COM H=2,1M</t>
  </si>
  <si>
    <t xml:space="preserve"> 73986/001</t>
  </si>
  <si>
    <t>M2</t>
  </si>
  <si>
    <t xml:space="preserve">FORRO DE GESSO EM PLACAS 60X60CM, ESPESSURA 1,2CM, INCLUSIVE FIXACAO C OM ARAME </t>
  </si>
  <si>
    <t xml:space="preserve">DEMOLICAO DE FORRO DE GESSO </t>
  </si>
  <si>
    <t>DEMOLICAO DE DIVISORIAS EM CHAPAS OU TABUAS, INCLUSIVE DEMOLICAO DE ENTARUGAMENTO</t>
  </si>
  <si>
    <t>C4495</t>
  </si>
  <si>
    <t>APLICAÇÃO MANUAL DE PINTURA COM TINTA LÁTEX ACRÍLICA EM PAREDES, DUAS DEMÃOS. AF_06/2014</t>
  </si>
  <si>
    <t xml:space="preserve">ENCARGOS SOCIAIS DESONERADOS: 87,41%(HORA) </t>
  </si>
  <si>
    <t xml:space="preserve">74133/001 </t>
  </si>
  <si>
    <t>EMASSAMENTO COM MASA, UMA DEMAO PARA PAREDES</t>
  </si>
  <si>
    <t>EMASSAMENTO COM MASA, UMA DEMAO PARA FORRO</t>
  </si>
  <si>
    <t>APLICAÇÃO MANUAL DE PINTURA COM TINTA LÁTEX ACRÍLICA EM TETO, DUAS DEMÃOS. AF_06/2014</t>
  </si>
  <si>
    <t>C1949</t>
  </si>
  <si>
    <t>PONTOS DE LÓGICA, MATERIAL E EXECUÇÃO</t>
  </si>
  <si>
    <t>C1951</t>
  </si>
  <si>
    <t>PONTOS DE TELEFONE, MATERIAL E EXECUÇÃO</t>
  </si>
  <si>
    <t>BARRA DE APOIO EM AÇO INOX POLIDO, L=50, D=38.1 MM</t>
  </si>
  <si>
    <t>UN</t>
  </si>
  <si>
    <t>BARRA DE APOIO EM AÇO INOX POLIDO, L=90CM, D=38.1 MM</t>
  </si>
  <si>
    <t>BARRA DE APOIO EM AÇO INOX POLIDO, PARA LAVATÓRIO DE CANTO DECA REF. L10117 OU SIMILAR</t>
  </si>
  <si>
    <t>74209/001</t>
  </si>
  <si>
    <t>PLACA DE OBRA EM CHAPA DE ACO GALVANIZADO</t>
  </si>
  <si>
    <t xml:space="preserve">74065/002 </t>
  </si>
  <si>
    <t>PINTURA ESMALTE ACETINADO PARA MADEIRA, DUAS DEMAOS, SOBRE FUNDO NIVEL ADOR BRANCO (PORTAS)</t>
  </si>
  <si>
    <t xml:space="preserve"> 73896/001 </t>
  </si>
  <si>
    <t xml:space="preserve"> RETIRADA CUIDADOSA DE AZULEJOS/LADRILHOS E ARGAMASSA DE ASSENTAMENTO </t>
  </si>
  <si>
    <t>LIMPEZA FINAL DA OBRA</t>
  </si>
  <si>
    <t>LIMPEZA DA OBRA</t>
  </si>
  <si>
    <t>SERVIÇOS INICIAIS</t>
  </si>
  <si>
    <t>4.03</t>
  </si>
  <si>
    <t>4.04</t>
  </si>
  <si>
    <t>4.05</t>
  </si>
  <si>
    <t>PONTO DE UTILIZAÇÃO DE EQUIPAMENTOS ELÉTRICOS, RESIDENCIAL, INCLUINDO SUPORTE E PLACA, CAIXA ELÉTRICA, ELETRODUTO, CABO, RASGO, QUEBRA E CHUMBAMENTO. AF_01/2016</t>
  </si>
  <si>
    <t>REFORMA DO SAMVIS - MATERNIDADE DONA EVANGELINA ROSA</t>
  </si>
  <si>
    <t>00018/ORSE</t>
  </si>
  <si>
    <t>DEMOLIÇÃO DE PISO CERÂMICO OU LADRILHO</t>
  </si>
  <si>
    <t>5.04</t>
  </si>
  <si>
    <t>Teresina (PI),11 de abril de 2016</t>
  </si>
  <si>
    <t>OBRA: REFORMA DO SAMVIS DA MATERNIDADE DONA EVANGELINA ROSA</t>
  </si>
  <si>
    <t>LOCAL: TERESINA - PI</t>
  </si>
  <si>
    <t>PAREDES EM GESSO ACARTONADO</t>
  </si>
  <si>
    <t>PERIMETRO (M)</t>
  </si>
  <si>
    <t>PÉ DIR.</t>
  </si>
  <si>
    <t>PAREDE (M2)</t>
  </si>
  <si>
    <t>POCELANATO (M2)</t>
  </si>
  <si>
    <t>FORRO (M2)</t>
  </si>
  <si>
    <t>CERÂMICA (M2)</t>
  </si>
  <si>
    <t>RETIRADA DE PISO PAVIFLÉX</t>
  </si>
  <si>
    <t>AMBIENTE</t>
  </si>
  <si>
    <t>ÁREA (m2)</t>
  </si>
  <si>
    <t>A</t>
  </si>
  <si>
    <t>B</t>
  </si>
  <si>
    <t>C</t>
  </si>
  <si>
    <t>D</t>
  </si>
  <si>
    <t>RECEPÇÃO</t>
  </si>
  <si>
    <t>CONSULTÓRIO</t>
  </si>
  <si>
    <t>CONS. ANAMNESE</t>
  </si>
  <si>
    <t>ESPERA</t>
  </si>
  <si>
    <t>EXAME</t>
  </si>
  <si>
    <t>ARQUIVO</t>
  </si>
  <si>
    <t>WC 1</t>
  </si>
  <si>
    <t>WC 2</t>
  </si>
  <si>
    <t>DEMOLIÇÃO DE DIVISÓRIAS</t>
  </si>
  <si>
    <t>SERV. DE ATENDIMENTO</t>
  </si>
  <si>
    <t>ESQUADRIAS -  PORTAS E JANELAS</t>
  </si>
  <si>
    <t>P1</t>
  </si>
  <si>
    <t>P2</t>
  </si>
  <si>
    <t>P3</t>
  </si>
  <si>
    <t>P4</t>
  </si>
  <si>
    <t>P5</t>
  </si>
  <si>
    <t xml:space="preserve">B1 </t>
  </si>
  <si>
    <t>TORNEIRA</t>
  </si>
  <si>
    <t>LAVATÓRIO</t>
  </si>
  <si>
    <t>V. SANITÁRIO</t>
  </si>
  <si>
    <t>UND.</t>
  </si>
  <si>
    <t>QTD.</t>
  </si>
  <si>
    <t>PORTA DE MADEIRA LISA PINTADA C/ ESMALTE SINTETICO BRANCO (0,80X2,10)</t>
  </si>
  <si>
    <t>PORTA DE MADEIRA LISA PINTADA C/ ESMALTE SINTETICO BRANCO (0,80X2,10) - PROTEÇÃO ACUSTICA</t>
  </si>
  <si>
    <t>PORTA DE MADEIRA LISA PINTADA C/ ESMALTE SINTETICO BRANCO (0,70X2,10)</t>
  </si>
  <si>
    <t>PORTA DE MADEIRA LISA PINTADA C/ ESMALTE SINTETICO BRANCO (0,90X2,10)</t>
  </si>
  <si>
    <t>BASCULANTE EM ALUMINIO E VIDRO</t>
  </si>
  <si>
    <t>TORNEIRA CROMADA C/ ACIONAMENTO POR ALAVANCA</t>
  </si>
  <si>
    <t>LAVATÓRIO EM LOUÇA BRANCA</t>
  </si>
  <si>
    <t>VASO SANITÁRIO EM LOUÇA BRANCA C/ DESCARGA ACOPLADA</t>
  </si>
  <si>
    <t>BARRAS DE APOIO P/ PNE</t>
  </si>
  <si>
    <t>PORTA-SABÃO LIQUIDO</t>
  </si>
  <si>
    <t>PORTA-PAPEL TOALHA</t>
  </si>
  <si>
    <t>LUMINARIA FLUORECENTE 2X32W</t>
  </si>
  <si>
    <t>LUMINARIA PL P/ 2LP 21W</t>
  </si>
  <si>
    <t>PONTOS ELÉTRICOS - TOMADAS 100W 2P+T</t>
  </si>
  <si>
    <t>PONTOS ELÉTRICOS - INTERRUPTORES DUPLOS</t>
  </si>
  <si>
    <t>PONTOS ELÉTRICOS - INTERRUPTORES SIMPLES</t>
  </si>
  <si>
    <t>PONTOS DE LÓGICA</t>
  </si>
  <si>
    <t>PONTOS DE TELEFONE</t>
  </si>
  <si>
    <t>PONTOS DE ÁGUA FRIA</t>
  </si>
  <si>
    <t>PONTOS DE ESGOTO SECUNDÁRIO</t>
  </si>
  <si>
    <t>PONTOS DE ESGOTO PRIMÁRIO</t>
  </si>
  <si>
    <t>REVESTIMENTO EM PORCELANATO NATURAL</t>
  </si>
  <si>
    <t>FORRO DE GESSO</t>
  </si>
  <si>
    <t>MASSA ACRÍLICA P/ PAREDES</t>
  </si>
  <si>
    <t>REVESTIMENTO CERÂMICO H=2,1M</t>
  </si>
  <si>
    <t>RETIRADA DE PISO PAVIFLEX</t>
  </si>
  <si>
    <t>TUBO PVC DE 100MM</t>
  </si>
  <si>
    <t>TUBO PVC DE 40 MM</t>
  </si>
  <si>
    <t>JOELHO PVC DE 100MM</t>
  </si>
  <si>
    <t>JOELHO PVC DE 40MM</t>
  </si>
  <si>
    <t>Município: TERESINA - PI</t>
  </si>
  <si>
    <t>Tipo: REFORMA</t>
  </si>
  <si>
    <t>DATA-BASE: FEVEREIRO 2016</t>
  </si>
  <si>
    <t xml:space="preserve">MEMORIAL DE CÁLCULO </t>
  </si>
  <si>
    <t>RETIRADAS E DEMOLIÇÕES</t>
  </si>
  <si>
    <t>PAREDES</t>
  </si>
  <si>
    <t>4.06</t>
  </si>
  <si>
    <t>4.07</t>
  </si>
  <si>
    <t>4.08</t>
  </si>
  <si>
    <t>5.05</t>
  </si>
  <si>
    <t>5.06</t>
  </si>
  <si>
    <t>5.07</t>
  </si>
  <si>
    <t>5.08</t>
  </si>
  <si>
    <t>5.09</t>
  </si>
  <si>
    <t>5.10</t>
  </si>
  <si>
    <t>5.11</t>
  </si>
  <si>
    <t>5.12</t>
  </si>
  <si>
    <t>8.05</t>
  </si>
  <si>
    <t>IMPORTA O PRESENTE ORÇAQMENTO NO VALOR DE R$ 54.133,09 ( CINQUENTA E QUATRO MIL, CENTO E TRINTA E TRÊS REAIS E NOVE CENTAVOS)</t>
  </si>
  <si>
    <t>REFORMA SAMVIS - ABR 2016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</si>
</sst>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&quot;.&quot;00"/>
    <numFmt numFmtId="173" formatCode="_(* #,##0.00_);_(* \(#,##0.00\);_(* \-??_);_(@_)"/>
    <numFmt numFmtId="174" formatCode="_-* #,##0.00_-;\-* #,##0.00_-;_-* \-??_-;_-@_-"/>
    <numFmt numFmtId="175" formatCode="_(* #,##0_);_(* \(#,##0\);_(* &quot;-&quot;??_);_(@_)"/>
    <numFmt numFmtId="176" formatCode="#,##0.0"/>
    <numFmt numFmtId="177" formatCode="#,##0.000"/>
    <numFmt numFmtId="178" formatCode="_(* #,##0.000_);_(* \(#,##0.000\);_(* &quot;-&quot;??_);_(@_)"/>
    <numFmt numFmtId="179" formatCode="#,##0.00000"/>
    <numFmt numFmtId="180" formatCode="#,##0.0000"/>
    <numFmt numFmtId="181" formatCode="0.000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[$-416]dddd\,\ d&quot; de &quot;mmmm&quot; de &quot;yyyy"/>
    <numFmt numFmtId="187" formatCode="0.0%"/>
    <numFmt numFmtId="188" formatCode="_(&quot;R$ &quot;* #,##0.000_);_(&quot;R$ &quot;* \(#,##0.000\);_(&quot;R$ &quot;* &quot;-&quot;??_);_(@_)"/>
    <numFmt numFmtId="189" formatCode="0.0"/>
    <numFmt numFmtId="190" formatCode="0.00000"/>
    <numFmt numFmtId="191" formatCode="0.0000"/>
    <numFmt numFmtId="192" formatCode="0.0000000000"/>
    <numFmt numFmtId="193" formatCode="0.00000000000"/>
    <numFmt numFmtId="194" formatCode="0.000000000000"/>
    <numFmt numFmtId="195" formatCode="0.000000000"/>
    <numFmt numFmtId="196" formatCode="0.00000000"/>
    <numFmt numFmtId="197" formatCode="0.0000000"/>
    <numFmt numFmtId="198" formatCode="0.000000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0.000%"/>
    <numFmt numFmtId="203" formatCode="#,##0.00000_);\(#,##0.00000\)"/>
    <numFmt numFmtId="204" formatCode="_-* #,##0.000_-;\-* #,##0.000_-;_-* &quot;-&quot;??_-;_-@_-"/>
    <numFmt numFmtId="205" formatCode="_-* #,##0.0000_-;\-* #,##0.0000_-;_-* &quot;-&quot;??_-;_-@_-"/>
    <numFmt numFmtId="206" formatCode="_-* #,##0.00000_-;\-* #,##0.00000_-;_-* &quot;-&quot;??_-;_-@_-"/>
    <numFmt numFmtId="207" formatCode="_-* #,##0.000000_-;\-* #,##0.000000_-;_-* &quot;-&quot;??_-;_-@_-"/>
    <numFmt numFmtId="208" formatCode="_-* #,##0.0000000_-;\-* #,##0.0000000_-;_-* &quot;-&quot;??_-;_-@_-"/>
    <numFmt numFmtId="209" formatCode="_-* #,##0.00000_-;\-* #,##0.00000_-;_-* &quot;-&quot;?????_-;_-@_-"/>
    <numFmt numFmtId="210" formatCode="#,##0.00_ ;\-#,##0.00\ "/>
    <numFmt numFmtId="211" formatCode="&quot;Ativar&quot;;&quot;Ativar&quot;;&quot;Desativar&quot;"/>
    <numFmt numFmtId="212" formatCode="0.0000%"/>
    <numFmt numFmtId="213" formatCode="0.00000%"/>
    <numFmt numFmtId="214" formatCode="0.000000%"/>
    <numFmt numFmtId="215" formatCode="0.0000000%"/>
    <numFmt numFmtId="216" formatCode="_(* #,##0.0000000_);_(* \(#,##0.0000000\);_(* &quot;-&quot;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 Narrow"/>
      <family val="2"/>
    </font>
    <font>
      <sz val="9"/>
      <color indexed="8"/>
      <name val="Arial Narrow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sz val="24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 Narrow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9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60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</cellStyleXfs>
  <cellXfs count="332">
    <xf numFmtId="0" fontId="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50" applyNumberFormat="1" applyFont="1" applyFill="1" applyBorder="1" applyAlignment="1">
      <alignment horizontal="left" vertical="center" wrapText="1"/>
      <protection/>
    </xf>
    <xf numFmtId="0" fontId="4" fillId="0" borderId="11" xfId="57" applyFont="1" applyFill="1" applyBorder="1" applyAlignment="1">
      <alignment horizontal="center" vertical="center" wrapText="1"/>
      <protection/>
    </xf>
    <xf numFmtId="4" fontId="5" fillId="0" borderId="0" xfId="0" applyNumberFormat="1" applyFont="1" applyAlignment="1">
      <alignment horizontal="center" vertical="center" wrapText="1"/>
    </xf>
    <xf numFmtId="4" fontId="4" fillId="0" borderId="11" xfId="57" applyNumberFormat="1" applyFont="1" applyFill="1" applyBorder="1" applyAlignment="1">
      <alignment horizontal="center" vertical="center" wrapText="1"/>
      <protection/>
    </xf>
    <xf numFmtId="4" fontId="5" fillId="0" borderId="0" xfId="0" applyNumberFormat="1" applyFont="1" applyBorder="1" applyAlignment="1">
      <alignment horizontal="right" vertical="center" wrapText="1"/>
    </xf>
    <xf numFmtId="4" fontId="3" fillId="0" borderId="10" xfId="50" applyNumberFormat="1" applyFont="1" applyFill="1" applyBorder="1" applyAlignment="1">
      <alignment horizontal="right" vertical="center" wrapText="1"/>
      <protection/>
    </xf>
    <xf numFmtId="4" fontId="5" fillId="0" borderId="0" xfId="0" applyNumberFormat="1" applyFont="1" applyAlignment="1">
      <alignment horizontal="right" vertical="center" wrapText="1"/>
    </xf>
    <xf numFmtId="4" fontId="4" fillId="0" borderId="11" xfId="57" applyNumberFormat="1" applyFont="1" applyFill="1" applyBorder="1" applyAlignment="1">
      <alignment horizontal="right" vertical="center" wrapText="1"/>
      <protection/>
    </xf>
    <xf numFmtId="171" fontId="5" fillId="0" borderId="0" xfId="73" applyFont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77" applyNumberFormat="1" applyFont="1" applyFill="1" applyBorder="1" applyAlignment="1">
      <alignment horizontal="right" vertical="center" wrapText="1"/>
    </xf>
    <xf numFmtId="4" fontId="3" fillId="0" borderId="0" xfId="77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4" fillId="0" borderId="16" xfId="57" applyFont="1" applyFill="1" applyBorder="1" applyAlignment="1">
      <alignment horizontal="center" vertical="center" wrapText="1"/>
      <protection/>
    </xf>
    <xf numFmtId="4" fontId="3" fillId="0" borderId="0" xfId="50" applyNumberFormat="1" applyFont="1" applyFill="1" applyBorder="1" applyAlignment="1">
      <alignment horizontal="right" vertical="center" wrapText="1"/>
      <protection/>
    </xf>
    <xf numFmtId="4" fontId="3" fillId="0" borderId="0" xfId="50" applyNumberFormat="1" applyFont="1" applyFill="1" applyBorder="1" applyAlignment="1">
      <alignment horizontal="center" vertical="center" wrapText="1"/>
      <protection/>
    </xf>
    <xf numFmtId="171" fontId="5" fillId="0" borderId="0" xfId="73" applyFont="1" applyBorder="1" applyAlignment="1">
      <alignment vertical="center" wrapText="1"/>
    </xf>
    <xf numFmtId="171" fontId="3" fillId="0" borderId="0" xfId="73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17" xfId="77" applyNumberFormat="1" applyFont="1" applyFill="1" applyBorder="1" applyAlignment="1">
      <alignment horizontal="center" vertical="center" wrapText="1"/>
    </xf>
    <xf numFmtId="4" fontId="3" fillId="0" borderId="18" xfId="50" applyNumberFormat="1" applyFont="1" applyFill="1" applyBorder="1" applyAlignment="1">
      <alignment horizontal="center" vertical="center" wrapText="1"/>
      <protection/>
    </xf>
    <xf numFmtId="4" fontId="5" fillId="0" borderId="17" xfId="0" applyNumberFormat="1" applyFont="1" applyBorder="1" applyAlignment="1">
      <alignment horizontal="center" vertical="center" wrapText="1"/>
    </xf>
    <xf numFmtId="4" fontId="4" fillId="0" borderId="19" xfId="57" applyNumberFormat="1" applyFont="1" applyFill="1" applyBorder="1" applyAlignment="1">
      <alignment horizontal="center" vertical="center" wrapText="1"/>
      <protection/>
    </xf>
    <xf numFmtId="0" fontId="2" fillId="0" borderId="0" xfId="66" applyBorder="1">
      <alignment/>
      <protection/>
    </xf>
    <xf numFmtId="0" fontId="2" fillId="0" borderId="0" xfId="66">
      <alignment/>
      <protection/>
    </xf>
    <xf numFmtId="4" fontId="3" fillId="0" borderId="0" xfId="57" applyNumberFormat="1" applyFont="1" applyFill="1" applyBorder="1" applyAlignment="1">
      <alignment vertical="center" wrapText="1"/>
      <protection/>
    </xf>
    <xf numFmtId="4" fontId="0" fillId="0" borderId="0" xfId="75" applyNumberFormat="1" applyFont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4" fontId="3" fillId="0" borderId="0" xfId="78" applyNumberFormat="1" applyFont="1" applyFill="1" applyBorder="1" applyAlignment="1">
      <alignment horizontal="right" vertical="center" wrapText="1"/>
    </xf>
    <xf numFmtId="4" fontId="3" fillId="0" borderId="0" xfId="78" applyNumberFormat="1" applyFont="1" applyFill="1" applyBorder="1" applyAlignment="1">
      <alignment horizontal="center" vertical="center" wrapText="1"/>
    </xf>
    <xf numFmtId="172" fontId="2" fillId="0" borderId="0" xfId="57" applyNumberFormat="1" applyFont="1" applyFill="1" applyBorder="1" applyAlignment="1">
      <alignment vertical="center" wrapText="1"/>
      <protection/>
    </xf>
    <xf numFmtId="0" fontId="17" fillId="0" borderId="25" xfId="0" applyFont="1" applyFill="1" applyBorder="1" applyAlignment="1">
      <alignment/>
    </xf>
    <xf numFmtId="43" fontId="17" fillId="0" borderId="25" xfId="73" applyNumberFormat="1" applyFont="1" applyFill="1" applyBorder="1" applyAlignment="1">
      <alignment horizontal="center" vertical="center"/>
    </xf>
    <xf numFmtId="43" fontId="18" fillId="0" borderId="25" xfId="73" applyNumberFormat="1" applyFont="1" applyBorder="1" applyAlignment="1">
      <alignment horizontal="right" vertical="center"/>
    </xf>
    <xf numFmtId="43" fontId="13" fillId="0" borderId="25" xfId="73" applyNumberFormat="1" applyFont="1" applyBorder="1" applyAlignment="1">
      <alignment horizontal="center" vertical="center"/>
    </xf>
    <xf numFmtId="171" fontId="18" fillId="33" borderId="25" xfId="73" applyNumberFormat="1" applyFont="1" applyFill="1" applyBorder="1" applyAlignment="1">
      <alignment horizontal="center"/>
    </xf>
    <xf numFmtId="171" fontId="18" fillId="0" borderId="25" xfId="73" applyNumberFormat="1" applyFont="1" applyBorder="1" applyAlignment="1">
      <alignment horizontal="right"/>
    </xf>
    <xf numFmtId="171" fontId="17" fillId="34" borderId="25" xfId="73" applyNumberFormat="1" applyFont="1" applyFill="1" applyBorder="1" applyAlignment="1">
      <alignment/>
    </xf>
    <xf numFmtId="171" fontId="17" fillId="34" borderId="25" xfId="73" applyNumberFormat="1" applyFont="1" applyFill="1" applyBorder="1" applyAlignment="1">
      <alignment horizontal="center"/>
    </xf>
    <xf numFmtId="171" fontId="17" fillId="34" borderId="25" xfId="73" applyNumberFormat="1" applyFont="1" applyFill="1" applyBorder="1" applyAlignment="1">
      <alignment horizontal="right"/>
    </xf>
    <xf numFmtId="0" fontId="10" fillId="0" borderId="15" xfId="0" applyNumberFormat="1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center" wrapText="1"/>
    </xf>
    <xf numFmtId="171" fontId="13" fillId="0" borderId="19" xfId="73" applyFont="1" applyBorder="1" applyAlignment="1">
      <alignment horizontal="center" vertical="center"/>
    </xf>
    <xf numFmtId="0" fontId="10" fillId="35" borderId="15" xfId="57" applyFont="1" applyFill="1" applyBorder="1" applyAlignment="1">
      <alignment horizontal="center" vertical="center" wrapText="1"/>
      <protection/>
    </xf>
    <xf numFmtId="0" fontId="10" fillId="35" borderId="10" xfId="57" applyFont="1" applyFill="1" applyBorder="1" applyAlignment="1">
      <alignment horizontal="center" vertical="center" wrapText="1"/>
      <protection/>
    </xf>
    <xf numFmtId="10" fontId="10" fillId="35" borderId="19" xfId="71" applyNumberFormat="1" applyFont="1" applyFill="1" applyBorder="1" applyAlignment="1">
      <alignment horizontal="right" vertical="center"/>
    </xf>
    <xf numFmtId="43" fontId="18" fillId="0" borderId="25" xfId="73" applyNumberFormat="1" applyFont="1" applyBorder="1" applyAlignment="1">
      <alignment horizontal="center" vertical="center"/>
    </xf>
    <xf numFmtId="43" fontId="17" fillId="34" borderId="25" xfId="73" applyNumberFormat="1" applyFont="1" applyFill="1" applyBorder="1" applyAlignment="1">
      <alignment horizontal="right" vertical="center"/>
    </xf>
    <xf numFmtId="43" fontId="13" fillId="0" borderId="25" xfId="73" applyNumberFormat="1" applyFont="1" applyBorder="1" applyAlignment="1">
      <alignment horizontal="center"/>
    </xf>
    <xf numFmtId="43" fontId="10" fillId="33" borderId="25" xfId="73" applyNumberFormat="1" applyFont="1" applyFill="1" applyBorder="1" applyAlignment="1">
      <alignment horizontal="center"/>
    </xf>
    <xf numFmtId="43" fontId="10" fillId="33" borderId="25" xfId="73" applyNumberFormat="1" applyFont="1" applyFill="1" applyBorder="1" applyAlignment="1">
      <alignment/>
    </xf>
    <xf numFmtId="43" fontId="10" fillId="0" borderId="25" xfId="73" applyNumberFormat="1" applyFont="1" applyFill="1" applyBorder="1" applyAlignment="1">
      <alignment horizontal="left" vertical="center"/>
    </xf>
    <xf numFmtId="43" fontId="10" fillId="0" borderId="25" xfId="73" applyNumberFormat="1" applyFont="1" applyFill="1" applyBorder="1" applyAlignment="1">
      <alignment horizontal="left"/>
    </xf>
    <xf numFmtId="43" fontId="13" fillId="33" borderId="25" xfId="73" applyNumberFormat="1" applyFont="1" applyFill="1" applyBorder="1" applyAlignment="1">
      <alignment horizontal="center"/>
    </xf>
    <xf numFmtId="0" fontId="10" fillId="36" borderId="16" xfId="0" applyNumberFormat="1" applyFont="1" applyFill="1" applyBorder="1" applyAlignment="1">
      <alignment horizontal="left" vertical="center"/>
    </xf>
    <xf numFmtId="0" fontId="17" fillId="36" borderId="11" xfId="0" applyFont="1" applyFill="1" applyBorder="1" applyAlignment="1">
      <alignment vertical="center" wrapText="1"/>
    </xf>
    <xf numFmtId="171" fontId="13" fillId="36" borderId="26" xfId="73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/>
    </xf>
    <xf numFmtId="0" fontId="10" fillId="36" borderId="1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top"/>
    </xf>
    <xf numFmtId="0" fontId="17" fillId="0" borderId="28" xfId="0" applyFont="1" applyFill="1" applyBorder="1" applyAlignment="1">
      <alignment horizontal="center" vertical="top"/>
    </xf>
    <xf numFmtId="43" fontId="68" fillId="0" borderId="25" xfId="73" applyNumberFormat="1" applyFont="1" applyBorder="1" applyAlignment="1">
      <alignment wrapText="1"/>
    </xf>
    <xf numFmtId="43" fontId="69" fillId="0" borderId="25" xfId="73" applyNumberFormat="1" applyFont="1" applyBorder="1" applyAlignment="1">
      <alignment wrapText="1"/>
    </xf>
    <xf numFmtId="43" fontId="68" fillId="0" borderId="25" xfId="73" applyNumberFormat="1" applyFont="1" applyBorder="1" applyAlignment="1">
      <alignment horizontal="center"/>
    </xf>
    <xf numFmtId="43" fontId="69" fillId="0" borderId="25" xfId="73" applyNumberFormat="1" applyFont="1" applyBorder="1" applyAlignment="1">
      <alignment horizontal="center"/>
    </xf>
    <xf numFmtId="43" fontId="69" fillId="0" borderId="25" xfId="73" applyNumberFormat="1" applyFont="1" applyBorder="1" applyAlignment="1">
      <alignment/>
    </xf>
    <xf numFmtId="43" fontId="69" fillId="34" borderId="25" xfId="73" applyNumberFormat="1" applyFont="1" applyFill="1" applyBorder="1" applyAlignment="1">
      <alignment/>
    </xf>
    <xf numFmtId="43" fontId="68" fillId="34" borderId="25" xfId="73" applyNumberFormat="1" applyFont="1" applyFill="1" applyBorder="1" applyAlignment="1">
      <alignment/>
    </xf>
    <xf numFmtId="4" fontId="0" fillId="0" borderId="25" xfId="75" applyNumberFormat="1" applyFont="1" applyBorder="1" applyAlignment="1">
      <alignment/>
    </xf>
    <xf numFmtId="0" fontId="2" fillId="0" borderId="25" xfId="66" applyBorder="1">
      <alignment/>
      <protection/>
    </xf>
    <xf numFmtId="0" fontId="15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1" fillId="0" borderId="0" xfId="0" applyNumberFormat="1" applyFont="1" applyBorder="1" applyAlignment="1">
      <alignment horizontal="left" vertical="center" wrapText="1"/>
    </xf>
    <xf numFmtId="4" fontId="71" fillId="0" borderId="0" xfId="57" applyNumberFormat="1" applyFont="1" applyFill="1" applyBorder="1" applyAlignment="1">
      <alignment horizontal="left" vertical="center" wrapText="1"/>
      <protection/>
    </xf>
    <xf numFmtId="172" fontId="71" fillId="0" borderId="0" xfId="57" applyNumberFormat="1" applyFont="1" applyFill="1" applyBorder="1" applyAlignment="1">
      <alignment horizontal="left" vertical="center" wrapText="1"/>
      <protection/>
    </xf>
    <xf numFmtId="172" fontId="72" fillId="37" borderId="0" xfId="57" applyNumberFormat="1" applyFont="1" applyFill="1" applyBorder="1" applyAlignment="1">
      <alignment horizontal="center" vertical="center" wrapText="1"/>
      <protection/>
    </xf>
    <xf numFmtId="172" fontId="70" fillId="0" borderId="0" xfId="57" applyNumberFormat="1" applyFont="1" applyFill="1" applyBorder="1" applyAlignment="1">
      <alignment horizontal="left" vertical="top" wrapText="1"/>
      <protection/>
    </xf>
    <xf numFmtId="4" fontId="70" fillId="0" borderId="0" xfId="57" applyNumberFormat="1" applyFont="1" applyFill="1" applyBorder="1" applyAlignment="1">
      <alignment horizontal="left" vertical="center" wrapText="1"/>
      <protection/>
    </xf>
    <xf numFmtId="0" fontId="11" fillId="0" borderId="25" xfId="66" applyFont="1" applyFill="1" applyBorder="1" applyAlignment="1">
      <alignment horizontal="center" vertical="center"/>
      <protection/>
    </xf>
    <xf numFmtId="0" fontId="20" fillId="0" borderId="20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20" fillId="0" borderId="22" xfId="0" applyFont="1" applyBorder="1" applyAlignment="1">
      <alignment horizontal="center" vertical="top" wrapText="1"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43" fontId="68" fillId="35" borderId="25" xfId="73" applyNumberFormat="1" applyFont="1" applyFill="1" applyBorder="1" applyAlignment="1">
      <alignment wrapText="1"/>
    </xf>
    <xf numFmtId="43" fontId="68" fillId="35" borderId="25" xfId="73" applyNumberFormat="1" applyFont="1" applyFill="1" applyBorder="1" applyAlignment="1">
      <alignment horizontal="center"/>
    </xf>
    <xf numFmtId="171" fontId="68" fillId="35" borderId="25" xfId="73" applyFont="1" applyFill="1" applyBorder="1" applyAlignment="1">
      <alignment/>
    </xf>
    <xf numFmtId="0" fontId="2" fillId="0" borderId="11" xfId="0" applyNumberFormat="1" applyFont="1" applyBorder="1" applyAlignment="1">
      <alignment vertical="center" wrapText="1"/>
    </xf>
    <xf numFmtId="0" fontId="2" fillId="0" borderId="28" xfId="0" applyNumberFormat="1" applyFont="1" applyBorder="1" applyAlignment="1">
      <alignment vertical="center" wrapText="1"/>
    </xf>
    <xf numFmtId="4" fontId="2" fillId="0" borderId="11" xfId="57" applyNumberFormat="1" applyFont="1" applyFill="1" applyBorder="1" applyAlignment="1">
      <alignment vertical="center" wrapText="1"/>
      <protection/>
    </xf>
    <xf numFmtId="4" fontId="2" fillId="0" borderId="28" xfId="57" applyNumberFormat="1" applyFont="1" applyFill="1" applyBorder="1" applyAlignment="1">
      <alignment vertical="center" wrapText="1"/>
      <protection/>
    </xf>
    <xf numFmtId="172" fontId="2" fillId="0" borderId="11" xfId="57" applyNumberFormat="1" applyFont="1" applyFill="1" applyBorder="1" applyAlignment="1">
      <alignment vertical="center" wrapText="1"/>
      <protection/>
    </xf>
    <xf numFmtId="172" fontId="2" fillId="0" borderId="28" xfId="57" applyNumberFormat="1" applyFont="1" applyFill="1" applyBorder="1" applyAlignment="1">
      <alignment vertical="center" wrapText="1"/>
      <protection/>
    </xf>
    <xf numFmtId="171" fontId="16" fillId="0" borderId="0" xfId="73" applyFont="1" applyFill="1" applyAlignment="1">
      <alignment vertical="top"/>
    </xf>
    <xf numFmtId="171" fontId="69" fillId="35" borderId="25" xfId="73" applyFont="1" applyFill="1" applyBorder="1" applyAlignment="1">
      <alignment/>
    </xf>
    <xf numFmtId="0" fontId="20" fillId="0" borderId="27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21" fillId="0" borderId="27" xfId="0" applyFont="1" applyFill="1" applyBorder="1" applyAlignment="1">
      <alignment horizontal="center" vertical="top" wrapText="1"/>
    </xf>
    <xf numFmtId="0" fontId="3" fillId="0" borderId="0" xfId="65" applyFont="1" applyFill="1" applyAlignment="1">
      <alignment vertical="center"/>
      <protection/>
    </xf>
    <xf numFmtId="171" fontId="3" fillId="0" borderId="0" xfId="84" applyFont="1" applyFill="1" applyAlignment="1">
      <alignment vertical="center"/>
    </xf>
    <xf numFmtId="10" fontId="3" fillId="0" borderId="0" xfId="65" applyNumberFormat="1" applyFont="1" applyFill="1" applyAlignment="1">
      <alignment vertical="center"/>
      <protection/>
    </xf>
    <xf numFmtId="0" fontId="3" fillId="0" borderId="0" xfId="65" applyFont="1" applyFill="1" applyBorder="1" applyAlignment="1">
      <alignment vertical="center"/>
      <protection/>
    </xf>
    <xf numFmtId="171" fontId="12" fillId="0" borderId="0" xfId="84" applyFont="1" applyFill="1" applyBorder="1" applyAlignment="1">
      <alignment vertical="center"/>
    </xf>
    <xf numFmtId="171" fontId="3" fillId="0" borderId="0" xfId="84" applyFont="1" applyFill="1" applyBorder="1" applyAlignment="1">
      <alignment vertical="center"/>
    </xf>
    <xf numFmtId="10" fontId="3" fillId="0" borderId="0" xfId="65" applyNumberFormat="1" applyFont="1" applyFill="1" applyBorder="1" applyAlignment="1">
      <alignment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4" fillId="0" borderId="25" xfId="65" applyFont="1" applyFill="1" applyBorder="1" applyAlignment="1">
      <alignment horizontal="center" vertical="center" wrapText="1"/>
      <protection/>
    </xf>
    <xf numFmtId="0" fontId="4" fillId="0" borderId="0" xfId="65" applyFont="1" applyFill="1" applyAlignment="1">
      <alignment vertical="center"/>
      <protection/>
    </xf>
    <xf numFmtId="0" fontId="4" fillId="0" borderId="25" xfId="65" applyFont="1" applyFill="1" applyBorder="1" applyAlignment="1">
      <alignment horizontal="center" vertical="center"/>
      <protection/>
    </xf>
    <xf numFmtId="10" fontId="3" fillId="0" borderId="25" xfId="71" applyNumberFormat="1" applyFont="1" applyFill="1" applyBorder="1" applyAlignment="1">
      <alignment horizontal="center" vertical="center"/>
    </xf>
    <xf numFmtId="171" fontId="4" fillId="0" borderId="25" xfId="47" applyNumberFormat="1" applyFont="1" applyFill="1" applyBorder="1" applyAlignment="1">
      <alignment horizontal="right" vertical="center"/>
    </xf>
    <xf numFmtId="171" fontId="3" fillId="0" borderId="25" xfId="47" applyNumberFormat="1" applyFont="1" applyFill="1" applyBorder="1" applyAlignment="1">
      <alignment horizontal="right" vertical="center"/>
    </xf>
    <xf numFmtId="10" fontId="3" fillId="0" borderId="25" xfId="85" applyNumberFormat="1" applyFont="1" applyFill="1" applyBorder="1" applyAlignment="1">
      <alignment horizontal="center" vertical="center"/>
    </xf>
    <xf numFmtId="0" fontId="3" fillId="0" borderId="0" xfId="68" applyFont="1" applyFill="1" applyAlignment="1">
      <alignment horizontal="center" vertical="center"/>
      <protection/>
    </xf>
    <xf numFmtId="171" fontId="3" fillId="0" borderId="0" xfId="78" applyFont="1" applyFill="1" applyAlignment="1">
      <alignment vertical="center"/>
    </xf>
    <xf numFmtId="0" fontId="3" fillId="0" borderId="0" xfId="68" applyFont="1" applyFill="1" applyAlignment="1">
      <alignment vertical="center"/>
      <protection/>
    </xf>
    <xf numFmtId="171" fontId="3" fillId="0" borderId="0" xfId="78" applyNumberFormat="1" applyFont="1" applyFill="1" applyAlignment="1">
      <alignment vertical="center"/>
    </xf>
    <xf numFmtId="43" fontId="3" fillId="0" borderId="0" xfId="68" applyNumberFormat="1" applyFont="1" applyFill="1" applyAlignment="1">
      <alignment horizontal="right" vertical="center"/>
      <protection/>
    </xf>
    <xf numFmtId="0" fontId="3" fillId="0" borderId="0" xfId="68" applyFont="1" applyFill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3" fillId="0" borderId="0" xfId="65" applyFont="1" applyAlignment="1">
      <alignment horizontal="left" vertical="center"/>
      <protection/>
    </xf>
    <xf numFmtId="0" fontId="3" fillId="0" borderId="0" xfId="65" applyFont="1" applyFill="1" applyAlignment="1">
      <alignment horizontal="justify" vertical="center"/>
      <protection/>
    </xf>
    <xf numFmtId="0" fontId="9" fillId="35" borderId="25" xfId="0" applyFont="1" applyFill="1" applyBorder="1" applyAlignment="1">
      <alignment horizontal="center" vertical="top"/>
    </xf>
    <xf numFmtId="43" fontId="4" fillId="0" borderId="25" xfId="65" applyNumberFormat="1" applyFont="1" applyFill="1" applyBorder="1" applyAlignment="1">
      <alignment horizontal="left" vertical="center" wrapText="1"/>
      <protection/>
    </xf>
    <xf numFmtId="0" fontId="4" fillId="0" borderId="25" xfId="65" applyFont="1" applyFill="1" applyBorder="1" applyAlignment="1">
      <alignment vertical="center"/>
      <protection/>
    </xf>
    <xf numFmtId="171" fontId="4" fillId="0" borderId="25" xfId="65" applyNumberFormat="1" applyFont="1" applyFill="1" applyBorder="1" applyAlignment="1">
      <alignment vertical="center"/>
      <protection/>
    </xf>
    <xf numFmtId="171" fontId="4" fillId="0" borderId="25" xfId="84" applyFont="1" applyFill="1" applyBorder="1" applyAlignment="1">
      <alignment vertical="center"/>
    </xf>
    <xf numFmtId="171" fontId="14" fillId="0" borderId="21" xfId="0" applyNumberFormat="1" applyFont="1" applyBorder="1" applyAlignment="1">
      <alignment horizontal="center" vertical="top"/>
    </xf>
    <xf numFmtId="171" fontId="15" fillId="35" borderId="0" xfId="0" applyNumberFormat="1" applyFont="1" applyFill="1" applyAlignment="1">
      <alignment vertical="top"/>
    </xf>
    <xf numFmtId="171" fontId="21" fillId="0" borderId="0" xfId="73" applyFont="1" applyAlignment="1">
      <alignment vertical="top"/>
    </xf>
    <xf numFmtId="171" fontId="21" fillId="38" borderId="29" xfId="73" applyFont="1" applyFill="1" applyBorder="1" applyAlignment="1">
      <alignment horizontal="center" vertical="top" wrapText="1"/>
    </xf>
    <xf numFmtId="0" fontId="61" fillId="0" borderId="11" xfId="0" applyFont="1" applyBorder="1" applyAlignment="1">
      <alignment/>
    </xf>
    <xf numFmtId="0" fontId="73" fillId="35" borderId="25" xfId="0" applyFont="1" applyFill="1" applyBorder="1" applyAlignment="1">
      <alignment horizontal="left" vertical="top"/>
    </xf>
    <xf numFmtId="0" fontId="73" fillId="0" borderId="0" xfId="0" applyFont="1" applyAlignment="1">
      <alignment horizontal="left" vertical="top"/>
    </xf>
    <xf numFmtId="0" fontId="0" fillId="0" borderId="11" xfId="0" applyFill="1" applyBorder="1" applyAlignment="1">
      <alignment/>
    </xf>
    <xf numFmtId="0" fontId="2" fillId="0" borderId="25" xfId="0" applyFont="1" applyFill="1" applyBorder="1" applyAlignment="1">
      <alignment horizontal="center" vertical="top"/>
    </xf>
    <xf numFmtId="0" fontId="71" fillId="0" borderId="25" xfId="0" applyFont="1" applyFill="1" applyBorder="1" applyAlignment="1">
      <alignment horizontal="left" vertical="top"/>
    </xf>
    <xf numFmtId="0" fontId="74" fillId="0" borderId="25" xfId="0" applyFont="1" applyBorder="1" applyAlignment="1">
      <alignment horizontal="left"/>
    </xf>
    <xf numFmtId="43" fontId="2" fillId="0" borderId="25" xfId="73" applyNumberFormat="1" applyFont="1" applyBorder="1" applyAlignment="1">
      <alignment wrapText="1"/>
    </xf>
    <xf numFmtId="43" fontId="75" fillId="0" borderId="25" xfId="73" applyNumberFormat="1" applyFont="1" applyFill="1" applyBorder="1" applyAlignment="1">
      <alignment horizontal="center"/>
    </xf>
    <xf numFmtId="171" fontId="75" fillId="0" borderId="25" xfId="73" applyFont="1" applyFill="1" applyBorder="1" applyAlignment="1">
      <alignment/>
    </xf>
    <xf numFmtId="171" fontId="75" fillId="34" borderId="25" xfId="73" applyFont="1" applyFill="1" applyBorder="1" applyAlignment="1">
      <alignment/>
    </xf>
    <xf numFmtId="0" fontId="2" fillId="0" borderId="0" xfId="0" applyFont="1" applyFill="1" applyAlignment="1">
      <alignment vertical="top"/>
    </xf>
    <xf numFmtId="43" fontId="75" fillId="0" borderId="25" xfId="73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71" fillId="0" borderId="25" xfId="0" applyFont="1" applyBorder="1" applyAlignment="1">
      <alignment horizontal="left" vertical="center" wrapText="1"/>
    </xf>
    <xf numFmtId="43" fontId="75" fillId="0" borderId="25" xfId="73" applyNumberFormat="1" applyFont="1" applyFill="1" applyBorder="1" applyAlignment="1">
      <alignment/>
    </xf>
    <xf numFmtId="0" fontId="71" fillId="0" borderId="25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vertical="center"/>
    </xf>
    <xf numFmtId="0" fontId="76" fillId="0" borderId="30" xfId="0" applyFont="1" applyFill="1" applyBorder="1" applyAlignment="1">
      <alignment horizontal="left" vertical="center" wrapText="1"/>
    </xf>
    <xf numFmtId="0" fontId="76" fillId="0" borderId="30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171" fontId="15" fillId="0" borderId="29" xfId="73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3" fontId="2" fillId="0" borderId="11" xfId="73" applyNumberFormat="1" applyFont="1" applyBorder="1" applyAlignment="1">
      <alignment wrapText="1"/>
    </xf>
    <xf numFmtId="0" fontId="6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0" fillId="0" borderId="31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67" fillId="0" borderId="25" xfId="0" applyFont="1" applyBorder="1" applyAlignment="1">
      <alignment/>
    </xf>
    <xf numFmtId="0" fontId="67" fillId="0" borderId="33" xfId="0" applyFont="1" applyBorder="1" applyAlignment="1">
      <alignment horizontal="center" wrapText="1"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2" fontId="0" fillId="35" borderId="25" xfId="0" applyNumberFormat="1" applyFill="1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Border="1" applyAlignment="1">
      <alignment horizontal="center"/>
    </xf>
    <xf numFmtId="0" fontId="67" fillId="0" borderId="25" xfId="0" applyFont="1" applyBorder="1" applyAlignment="1">
      <alignment horizontal="center" wrapText="1"/>
    </xf>
    <xf numFmtId="2" fontId="67" fillId="0" borderId="25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7" fillId="0" borderId="25" xfId="0" applyFont="1" applyBorder="1" applyAlignment="1">
      <alignment/>
    </xf>
    <xf numFmtId="0" fontId="67" fillId="0" borderId="25" xfId="0" applyFont="1" applyFill="1" applyBorder="1" applyAlignment="1">
      <alignment/>
    </xf>
    <xf numFmtId="2" fontId="0" fillId="0" borderId="25" xfId="0" applyNumberFormat="1" applyBorder="1" applyAlignment="1">
      <alignment/>
    </xf>
    <xf numFmtId="0" fontId="0" fillId="0" borderId="0" xfId="0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0" fontId="70" fillId="0" borderId="11" xfId="0" applyFont="1" applyFill="1" applyBorder="1" applyAlignment="1">
      <alignment vertical="center" wrapText="1"/>
    </xf>
    <xf numFmtId="0" fontId="70" fillId="0" borderId="28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top"/>
    </xf>
    <xf numFmtId="171" fontId="16" fillId="0" borderId="0" xfId="0" applyNumberFormat="1" applyFont="1" applyFill="1" applyAlignment="1">
      <alignment vertical="top"/>
    </xf>
    <xf numFmtId="2" fontId="16" fillId="0" borderId="0" xfId="0" applyNumberFormat="1" applyFont="1" applyAlignment="1">
      <alignment vertical="top"/>
    </xf>
    <xf numFmtId="9" fontId="4" fillId="0" borderId="25" xfId="71" applyFont="1" applyFill="1" applyBorder="1" applyAlignment="1">
      <alignment horizontal="center" vertical="center"/>
    </xf>
    <xf numFmtId="0" fontId="7" fillId="0" borderId="0" xfId="68" applyFont="1" applyFill="1" applyBorder="1" applyAlignment="1">
      <alignment horizontal="left" wrapText="1"/>
      <protection/>
    </xf>
    <xf numFmtId="0" fontId="7" fillId="0" borderId="0" xfId="68" applyFont="1" applyFill="1" applyBorder="1" applyAlignment="1">
      <alignment horizontal="left" vertical="top" wrapText="1"/>
      <protection/>
    </xf>
    <xf numFmtId="0" fontId="17" fillId="0" borderId="27" xfId="0" applyFont="1" applyFill="1" applyBorder="1" applyAlignment="1">
      <alignment horizontal="center" vertical="top"/>
    </xf>
    <xf numFmtId="0" fontId="17" fillId="0" borderId="28" xfId="0" applyFont="1" applyFill="1" applyBorder="1" applyAlignment="1">
      <alignment horizontal="center" vertical="top"/>
    </xf>
    <xf numFmtId="0" fontId="10" fillId="36" borderId="11" xfId="0" applyNumberFormat="1" applyFont="1" applyFill="1" applyBorder="1" applyAlignment="1">
      <alignment horizontal="right" vertical="center"/>
    </xf>
    <xf numFmtId="0" fontId="10" fillId="36" borderId="28" xfId="0" applyNumberFormat="1" applyFont="1" applyFill="1" applyBorder="1" applyAlignment="1">
      <alignment horizontal="right" vertical="center"/>
    </xf>
    <xf numFmtId="0" fontId="10" fillId="0" borderId="11" xfId="0" applyNumberFormat="1" applyFont="1" applyFill="1" applyBorder="1" applyAlignment="1">
      <alignment horizontal="right" vertical="center"/>
    </xf>
    <xf numFmtId="0" fontId="10" fillId="0" borderId="28" xfId="0" applyNumberFormat="1" applyFont="1" applyFill="1" applyBorder="1" applyAlignment="1">
      <alignment horizontal="right" vertical="center"/>
    </xf>
    <xf numFmtId="0" fontId="10" fillId="35" borderId="11" xfId="0" applyNumberFormat="1" applyFont="1" applyFill="1" applyBorder="1" applyAlignment="1">
      <alignment horizontal="right" vertical="center"/>
    </xf>
    <xf numFmtId="0" fontId="10" fillId="35" borderId="28" xfId="0" applyNumberFormat="1" applyFont="1" applyFill="1" applyBorder="1" applyAlignment="1">
      <alignment horizontal="right" vertical="center"/>
    </xf>
    <xf numFmtId="0" fontId="10" fillId="0" borderId="25" xfId="50" applyNumberFormat="1" applyFont="1" applyFill="1" applyBorder="1" applyAlignment="1">
      <alignment horizontal="center" vertical="center" wrapText="1"/>
      <protection/>
    </xf>
    <xf numFmtId="0" fontId="4" fillId="38" borderId="16" xfId="0" applyNumberFormat="1" applyFont="1" applyFill="1" applyBorder="1" applyAlignment="1">
      <alignment horizontal="center" vertical="center"/>
    </xf>
    <xf numFmtId="0" fontId="4" fillId="38" borderId="11" xfId="0" applyNumberFormat="1" applyFont="1" applyFill="1" applyBorder="1" applyAlignment="1">
      <alignment horizontal="center" vertical="center"/>
    </xf>
    <xf numFmtId="0" fontId="4" fillId="38" borderId="19" xfId="0" applyNumberFormat="1" applyFont="1" applyFill="1" applyBorder="1" applyAlignment="1">
      <alignment horizontal="center" vertical="center"/>
    </xf>
    <xf numFmtId="172" fontId="17" fillId="0" borderId="16" xfId="50" applyNumberFormat="1" applyFont="1" applyFill="1" applyBorder="1" applyAlignment="1">
      <alignment horizontal="left" vertical="center" wrapText="1"/>
      <protection/>
    </xf>
    <xf numFmtId="172" fontId="17" fillId="0" borderId="11" xfId="50" applyNumberFormat="1" applyFont="1" applyFill="1" applyBorder="1" applyAlignment="1">
      <alignment horizontal="left" vertical="center" wrapText="1"/>
      <protection/>
    </xf>
    <xf numFmtId="172" fontId="17" fillId="0" borderId="28" xfId="50" applyNumberFormat="1" applyFont="1" applyFill="1" applyBorder="1" applyAlignment="1">
      <alignment horizontal="left" vertical="center" wrapText="1"/>
      <protection/>
    </xf>
    <xf numFmtId="172" fontId="17" fillId="0" borderId="27" xfId="50" applyNumberFormat="1" applyFont="1" applyFill="1" applyBorder="1" applyAlignment="1">
      <alignment horizontal="left" vertical="center" wrapText="1"/>
      <protection/>
    </xf>
    <xf numFmtId="172" fontId="17" fillId="0" borderId="19" xfId="50" applyNumberFormat="1" applyFont="1" applyFill="1" applyBorder="1" applyAlignment="1">
      <alignment horizontal="left" vertical="center" wrapText="1"/>
      <protection/>
    </xf>
    <xf numFmtId="172" fontId="3" fillId="0" borderId="15" xfId="50" applyNumberFormat="1" applyFont="1" applyFill="1" applyBorder="1" applyAlignment="1">
      <alignment horizontal="left" vertical="center" wrapText="1"/>
      <protection/>
    </xf>
    <xf numFmtId="172" fontId="3" fillId="0" borderId="10" xfId="50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172" fontId="10" fillId="38" borderId="16" xfId="50" applyNumberFormat="1" applyFont="1" applyFill="1" applyBorder="1" applyAlignment="1">
      <alignment horizontal="center" vertical="center" wrapText="1"/>
      <protection/>
    </xf>
    <xf numFmtId="172" fontId="10" fillId="38" borderId="11" xfId="50" applyNumberFormat="1" applyFont="1" applyFill="1" applyBorder="1" applyAlignment="1">
      <alignment horizontal="center" vertical="center" wrapText="1"/>
      <protection/>
    </xf>
    <xf numFmtId="172" fontId="10" fillId="38" borderId="19" xfId="50" applyNumberFormat="1" applyFont="1" applyFill="1" applyBorder="1" applyAlignment="1">
      <alignment horizontal="center" vertical="center" wrapText="1"/>
      <protection/>
    </xf>
    <xf numFmtId="0" fontId="10" fillId="0" borderId="34" xfId="50" applyNumberFormat="1" applyFont="1" applyFill="1" applyBorder="1" applyAlignment="1">
      <alignment horizontal="center" vertical="center" wrapText="1"/>
      <protection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8" fillId="0" borderId="27" xfId="0" applyNumberFormat="1" applyFont="1" applyBorder="1" applyAlignment="1">
      <alignment horizontal="left" vertical="center" wrapText="1"/>
    </xf>
    <xf numFmtId="0" fontId="18" fillId="0" borderId="11" xfId="0" applyNumberFormat="1" applyFont="1" applyBorder="1" applyAlignment="1">
      <alignment horizontal="left" vertical="center" wrapText="1"/>
    </xf>
    <xf numFmtId="0" fontId="18" fillId="0" borderId="19" xfId="0" applyNumberFormat="1" applyFont="1" applyBorder="1" applyAlignment="1">
      <alignment horizontal="left" vertical="center" wrapText="1"/>
    </xf>
    <xf numFmtId="4" fontId="10" fillId="0" borderId="33" xfId="67" applyNumberFormat="1" applyFont="1" applyFill="1" applyBorder="1" applyAlignment="1" applyProtection="1">
      <alignment horizontal="center" vertical="center" wrapText="1"/>
      <protection/>
    </xf>
    <xf numFmtId="4" fontId="10" fillId="0" borderId="29" xfId="67" applyNumberFormat="1" applyFont="1" applyFill="1" applyBorder="1" applyAlignment="1" applyProtection="1">
      <alignment horizontal="center" vertical="center" wrapText="1"/>
      <protection/>
    </xf>
    <xf numFmtId="4" fontId="77" fillId="0" borderId="33" xfId="67" applyNumberFormat="1" applyFont="1" applyFill="1" applyBorder="1" applyAlignment="1" applyProtection="1">
      <alignment horizontal="center" vertical="center" wrapText="1"/>
      <protection/>
    </xf>
    <xf numFmtId="4" fontId="77" fillId="0" borderId="29" xfId="67" applyNumberFormat="1" applyFont="1" applyFill="1" applyBorder="1" applyAlignment="1" applyProtection="1">
      <alignment horizontal="center" vertical="center" wrapText="1"/>
      <protection/>
    </xf>
    <xf numFmtId="4" fontId="10" fillId="0" borderId="37" xfId="67" applyNumberFormat="1" applyFont="1" applyFill="1" applyBorder="1" applyAlignment="1" applyProtection="1">
      <alignment horizontal="center" vertical="center" wrapText="1"/>
      <protection/>
    </xf>
    <xf numFmtId="4" fontId="10" fillId="0" borderId="38" xfId="67" applyNumberFormat="1" applyFont="1" applyFill="1" applyBorder="1" applyAlignment="1" applyProtection="1">
      <alignment horizontal="center" vertical="center" wrapText="1"/>
      <protection/>
    </xf>
    <xf numFmtId="4" fontId="17" fillId="0" borderId="27" xfId="50" applyNumberFormat="1" applyFont="1" applyFill="1" applyBorder="1" applyAlignment="1">
      <alignment horizontal="left" vertical="center" wrapText="1"/>
      <protection/>
    </xf>
    <xf numFmtId="4" fontId="17" fillId="0" borderId="11" xfId="50" applyNumberFormat="1" applyFont="1" applyFill="1" applyBorder="1" applyAlignment="1">
      <alignment horizontal="left" vertical="center" wrapText="1"/>
      <protection/>
    </xf>
    <xf numFmtId="4" fontId="17" fillId="0" borderId="19" xfId="50" applyNumberFormat="1" applyFont="1" applyFill="1" applyBorder="1" applyAlignment="1">
      <alignment horizontal="left" vertical="center" wrapText="1"/>
      <protection/>
    </xf>
    <xf numFmtId="0" fontId="10" fillId="0" borderId="20" xfId="67" applyNumberFormat="1" applyFont="1" applyFill="1" applyBorder="1" applyAlignment="1" applyProtection="1">
      <alignment horizontal="center" vertical="center" wrapText="1"/>
      <protection/>
    </xf>
    <xf numFmtId="0" fontId="10" fillId="0" borderId="24" xfId="67" applyNumberFormat="1" applyFont="1" applyFill="1" applyBorder="1" applyAlignment="1" applyProtection="1">
      <alignment horizontal="center" vertical="center" wrapText="1"/>
      <protection/>
    </xf>
    <xf numFmtId="0" fontId="10" fillId="0" borderId="33" xfId="67" applyNumberFormat="1" applyFont="1" applyFill="1" applyBorder="1" applyAlignment="1" applyProtection="1">
      <alignment horizontal="center" vertical="center" wrapText="1"/>
      <protection/>
    </xf>
    <xf numFmtId="0" fontId="10" fillId="0" borderId="29" xfId="67" applyNumberFormat="1" applyFont="1" applyFill="1" applyBorder="1" applyAlignment="1" applyProtection="1">
      <alignment horizontal="center" vertical="center" wrapText="1"/>
      <protection/>
    </xf>
    <xf numFmtId="2" fontId="9" fillId="0" borderId="27" xfId="0" applyNumberFormat="1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top"/>
    </xf>
    <xf numFmtId="0" fontId="15" fillId="0" borderId="10" xfId="0" applyFont="1" applyFill="1" applyBorder="1" applyAlignment="1">
      <alignment horizontal="left" vertical="top"/>
    </xf>
    <xf numFmtId="0" fontId="15" fillId="0" borderId="30" xfId="0" applyFont="1" applyFill="1" applyBorder="1" applyAlignment="1">
      <alignment horizontal="left" vertical="top"/>
    </xf>
    <xf numFmtId="0" fontId="14" fillId="0" borderId="2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71" fontId="19" fillId="0" borderId="21" xfId="75" applyFont="1" applyBorder="1" applyAlignment="1">
      <alignment horizontal="center" vertical="top" wrapText="1"/>
    </xf>
    <xf numFmtId="171" fontId="19" fillId="0" borderId="0" xfId="75" applyFont="1" applyBorder="1" applyAlignment="1">
      <alignment horizontal="center" vertical="top" wrapText="1"/>
    </xf>
    <xf numFmtId="171" fontId="19" fillId="0" borderId="10" xfId="75" applyFont="1" applyBorder="1" applyAlignment="1">
      <alignment horizontal="center" vertical="top" wrapText="1"/>
    </xf>
    <xf numFmtId="0" fontId="21" fillId="38" borderId="27" xfId="0" applyFont="1" applyFill="1" applyBorder="1" applyAlignment="1">
      <alignment horizontal="center" vertical="top" wrapText="1"/>
    </xf>
    <xf numFmtId="0" fontId="21" fillId="38" borderId="11" xfId="0" applyFont="1" applyFill="1" applyBorder="1" applyAlignment="1">
      <alignment horizontal="center" vertical="top" wrapText="1"/>
    </xf>
    <xf numFmtId="0" fontId="21" fillId="38" borderId="28" xfId="0" applyFont="1" applyFill="1" applyBorder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2" fontId="9" fillId="0" borderId="27" xfId="0" applyNumberFormat="1" applyFont="1" applyFill="1" applyBorder="1" applyAlignment="1">
      <alignment horizontal="left" vertical="top" wrapText="1"/>
    </xf>
    <xf numFmtId="2" fontId="9" fillId="0" borderId="11" xfId="0" applyNumberFormat="1" applyFont="1" applyFill="1" applyBorder="1" applyAlignment="1">
      <alignment horizontal="left" vertical="top" wrapText="1"/>
    </xf>
    <xf numFmtId="2" fontId="9" fillId="0" borderId="28" xfId="0" applyNumberFormat="1" applyFont="1" applyFill="1" applyBorder="1" applyAlignment="1">
      <alignment horizontal="left" vertical="top" wrapText="1"/>
    </xf>
    <xf numFmtId="49" fontId="7" fillId="0" borderId="27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15" fillId="0" borderId="25" xfId="0" applyFont="1" applyFill="1" applyBorder="1" applyAlignment="1">
      <alignment horizontal="center" vertical="center" wrapText="1"/>
    </xf>
    <xf numFmtId="172" fontId="2" fillId="0" borderId="20" xfId="57" applyNumberFormat="1" applyFont="1" applyFill="1" applyBorder="1" applyAlignment="1">
      <alignment horizontal="left" vertical="center" wrapText="1"/>
      <protection/>
    </xf>
    <xf numFmtId="172" fontId="2" fillId="0" borderId="21" xfId="57" applyNumberFormat="1" applyFont="1" applyFill="1" applyBorder="1" applyAlignment="1">
      <alignment horizontal="left" vertical="center" wrapText="1"/>
      <protection/>
    </xf>
    <xf numFmtId="172" fontId="2" fillId="0" borderId="24" xfId="57" applyNumberFormat="1" applyFont="1" applyFill="1" applyBorder="1" applyAlignment="1">
      <alignment horizontal="left" vertical="center" wrapText="1"/>
      <protection/>
    </xf>
    <xf numFmtId="172" fontId="2" fillId="0" borderId="10" xfId="57" applyNumberFormat="1" applyFont="1" applyFill="1" applyBorder="1" applyAlignment="1">
      <alignment horizontal="left" vertical="center" wrapText="1"/>
      <protection/>
    </xf>
    <xf numFmtId="0" fontId="8" fillId="0" borderId="0" xfId="0" applyNumberFormat="1" applyFont="1" applyBorder="1" applyAlignment="1">
      <alignment horizontal="left" vertical="center" wrapText="1"/>
    </xf>
    <xf numFmtId="172" fontId="72" fillId="37" borderId="25" xfId="57" applyNumberFormat="1" applyFont="1" applyFill="1" applyBorder="1" applyAlignment="1">
      <alignment horizontal="center" vertical="center" wrapText="1"/>
      <protection/>
    </xf>
    <xf numFmtId="172" fontId="3" fillId="0" borderId="25" xfId="57" applyNumberFormat="1" applyFont="1" applyFill="1" applyBorder="1" applyAlignment="1">
      <alignment horizontal="left" vertical="top" wrapText="1"/>
      <protection/>
    </xf>
    <xf numFmtId="4" fontId="3" fillId="0" borderId="25" xfId="57" applyNumberFormat="1" applyFont="1" applyFill="1" applyBorder="1" applyAlignment="1">
      <alignment horizontal="left" vertical="center" wrapText="1"/>
      <protection/>
    </xf>
    <xf numFmtId="172" fontId="2" fillId="0" borderId="27" xfId="57" applyNumberFormat="1" applyFont="1" applyFill="1" applyBorder="1" applyAlignment="1">
      <alignment horizontal="left" vertical="center" wrapText="1"/>
      <protection/>
    </xf>
    <xf numFmtId="172" fontId="2" fillId="0" borderId="11" xfId="57" applyNumberFormat="1" applyFont="1" applyFill="1" applyBorder="1" applyAlignment="1">
      <alignment horizontal="left" vertical="center" wrapText="1"/>
      <protection/>
    </xf>
    <xf numFmtId="4" fontId="2" fillId="0" borderId="0" xfId="57" applyNumberFormat="1" applyFont="1" applyFill="1" applyBorder="1" applyAlignment="1">
      <alignment horizontal="left" vertical="center" wrapText="1"/>
      <protection/>
    </xf>
    <xf numFmtId="172" fontId="2" fillId="0" borderId="0" xfId="57" applyNumberFormat="1" applyFont="1" applyFill="1" applyBorder="1" applyAlignment="1">
      <alignment horizontal="left" vertical="center" wrapText="1"/>
      <protection/>
    </xf>
    <xf numFmtId="0" fontId="67" fillId="0" borderId="25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67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67" fillId="0" borderId="0" xfId="0" applyFont="1" applyAlignment="1">
      <alignment horizontal="center" wrapText="1"/>
    </xf>
    <xf numFmtId="0" fontId="67" fillId="0" borderId="33" xfId="0" applyFont="1" applyBorder="1" applyAlignment="1">
      <alignment horizontal="center" wrapText="1"/>
    </xf>
    <xf numFmtId="0" fontId="67" fillId="0" borderId="29" xfId="0" applyFont="1" applyBorder="1" applyAlignment="1">
      <alignment horizontal="center" wrapText="1"/>
    </xf>
    <xf numFmtId="0" fontId="67" fillId="0" borderId="25" xfId="0" applyFont="1" applyBorder="1" applyAlignment="1">
      <alignment horizontal="center" wrapText="1"/>
    </xf>
    <xf numFmtId="2" fontId="67" fillId="0" borderId="25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2" fontId="7" fillId="0" borderId="27" xfId="50" applyNumberFormat="1" applyFont="1" applyFill="1" applyBorder="1" applyAlignment="1">
      <alignment horizontal="left" vertical="center" wrapText="1"/>
      <protection/>
    </xf>
    <xf numFmtId="2" fontId="7" fillId="0" borderId="11" xfId="50" applyNumberFormat="1" applyFont="1" applyFill="1" applyBorder="1" applyAlignment="1">
      <alignment horizontal="left" vertical="center" wrapText="1"/>
      <protection/>
    </xf>
    <xf numFmtId="2" fontId="0" fillId="0" borderId="11" xfId="0" applyNumberFormat="1" applyBorder="1" applyAlignment="1">
      <alignment horizontal="left" vertical="center" wrapText="1"/>
    </xf>
    <xf numFmtId="49" fontId="7" fillId="0" borderId="27" xfId="50" applyNumberFormat="1" applyFont="1" applyFill="1" applyBorder="1" applyAlignment="1">
      <alignment horizontal="left" vertical="center" wrapText="1"/>
      <protection/>
    </xf>
    <xf numFmtId="49" fontId="7" fillId="0" borderId="11" xfId="50" applyNumberFormat="1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11" fillId="0" borderId="25" xfId="66" applyFont="1" applyFill="1" applyBorder="1" applyAlignment="1">
      <alignment horizontal="center" vertical="center"/>
      <protection/>
    </xf>
    <xf numFmtId="0" fontId="3" fillId="0" borderId="0" xfId="68" applyFont="1" applyFill="1" applyBorder="1" applyAlignment="1">
      <alignment horizontal="left" vertical="center"/>
      <protection/>
    </xf>
    <xf numFmtId="0" fontId="4" fillId="0" borderId="27" xfId="65" applyFont="1" applyFill="1" applyBorder="1" applyAlignment="1">
      <alignment horizontal="center" vertical="center" wrapText="1"/>
      <protection/>
    </xf>
    <xf numFmtId="0" fontId="4" fillId="0" borderId="28" xfId="65" applyFont="1" applyFill="1" applyBorder="1" applyAlignment="1">
      <alignment horizontal="center" vertical="center" wrapText="1"/>
      <protection/>
    </xf>
    <xf numFmtId="0" fontId="4" fillId="0" borderId="33" xfId="65" applyFont="1" applyFill="1" applyBorder="1" applyAlignment="1">
      <alignment horizontal="center" vertical="center" wrapText="1"/>
      <protection/>
    </xf>
    <xf numFmtId="0" fontId="4" fillId="0" borderId="29" xfId="65" applyFont="1" applyFill="1" applyBorder="1" applyAlignment="1">
      <alignment horizontal="center" vertical="center" wrapText="1"/>
      <protection/>
    </xf>
    <xf numFmtId="171" fontId="19" fillId="0" borderId="25" xfId="75" applyFont="1" applyBorder="1" applyAlignment="1">
      <alignment horizontal="center" vertical="top" wrapText="1"/>
    </xf>
    <xf numFmtId="0" fontId="4" fillId="0" borderId="0" xfId="68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center" vertical="center"/>
    </xf>
    <xf numFmtId="172" fontId="4" fillId="0" borderId="27" xfId="58" applyNumberFormat="1" applyFont="1" applyFill="1" applyBorder="1" applyAlignment="1">
      <alignment horizontal="center" vertical="center"/>
      <protection/>
    </xf>
    <xf numFmtId="172" fontId="4" fillId="0" borderId="11" xfId="58" applyNumberFormat="1" applyFont="1" applyFill="1" applyBorder="1" applyAlignment="1">
      <alignment horizontal="center" vertical="center"/>
      <protection/>
    </xf>
    <xf numFmtId="172" fontId="4" fillId="0" borderId="28" xfId="58" applyNumberFormat="1" applyFont="1" applyFill="1" applyBorder="1" applyAlignment="1">
      <alignment horizontal="center" vertical="center"/>
      <protection/>
    </xf>
    <xf numFmtId="172" fontId="4" fillId="0" borderId="27" xfId="57" applyNumberFormat="1" applyFont="1" applyFill="1" applyBorder="1" applyAlignment="1">
      <alignment horizontal="left" vertical="center"/>
      <protection/>
    </xf>
    <xf numFmtId="172" fontId="4" fillId="0" borderId="11" xfId="57" applyNumberFormat="1" applyFont="1" applyFill="1" applyBorder="1" applyAlignment="1">
      <alignment horizontal="left" vertical="center"/>
      <protection/>
    </xf>
    <xf numFmtId="172" fontId="4" fillId="0" borderId="28" xfId="57" applyNumberFormat="1" applyFont="1" applyFill="1" applyBorder="1" applyAlignment="1">
      <alignment horizontal="left" vertical="center"/>
      <protection/>
    </xf>
    <xf numFmtId="4" fontId="22" fillId="0" borderId="27" xfId="0" applyNumberFormat="1" applyFont="1" applyBorder="1" applyAlignment="1">
      <alignment horizontal="left" vertical="center"/>
    </xf>
    <xf numFmtId="0" fontId="22" fillId="0" borderId="11" xfId="0" applyNumberFormat="1" applyFont="1" applyBorder="1" applyAlignment="1">
      <alignment horizontal="left" vertical="center"/>
    </xf>
    <xf numFmtId="0" fontId="22" fillId="0" borderId="28" xfId="0" applyNumberFormat="1" applyFont="1" applyBorder="1" applyAlignment="1">
      <alignment horizontal="left" vertical="center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rmal 2 4" xfId="53"/>
    <cellStyle name="Normal 2 5" xfId="54"/>
    <cellStyle name="Normal 2 6" xfId="55"/>
    <cellStyle name="Normal 2 7" xfId="56"/>
    <cellStyle name="Normal 2 8" xfId="57"/>
    <cellStyle name="Normal 2_Planilha Valença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rmal_ORÇAMENTO-HAB" xfId="67"/>
    <cellStyle name="Normal_Planilha Elesbão Veloso - Urgência e Acesso Lavanderia" xfId="68"/>
    <cellStyle name="Nota" xfId="69"/>
    <cellStyle name="Nota 2" xfId="70"/>
    <cellStyle name="Percent" xfId="71"/>
    <cellStyle name="Saída" xfId="72"/>
    <cellStyle name="Comma" xfId="73"/>
    <cellStyle name="Comma [0]" xfId="74"/>
    <cellStyle name="Separador de milhares 10" xfId="75"/>
    <cellStyle name="Separador de milhares 11" xfId="76"/>
    <cellStyle name="Separador de milhares 2" xfId="77"/>
    <cellStyle name="Separador de milhares 2 2" xfId="78"/>
    <cellStyle name="Separador de milhares 3" xfId="79"/>
    <cellStyle name="Separador de milhares 4" xfId="80"/>
    <cellStyle name="Separador de milhares 5" xfId="81"/>
    <cellStyle name="Separador de milhares 6" xfId="82"/>
    <cellStyle name="Separador de milhares 7" xfId="83"/>
    <cellStyle name="Separador de milhares 8" xfId="84"/>
    <cellStyle name="Separador de milhares 9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1952625</xdr:colOff>
      <xdr:row>1</xdr:row>
      <xdr:rowOff>0</xdr:rowOff>
    </xdr:from>
    <xdr:to>
      <xdr:col>5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286375" y="228600"/>
          <a:ext cx="2276475" cy="1371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Secretaria de Estado da Saúde</a:t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4</xdr:col>
      <xdr:colOff>1952625</xdr:colOff>
      <xdr:row>6</xdr:row>
      <xdr:rowOff>228600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8600"/>
          <a:ext cx="4962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3590925</xdr:colOff>
      <xdr:row>19</xdr:row>
      <xdr:rowOff>0</xdr:rowOff>
    </xdr:from>
    <xdr:ext cx="180975" cy="266700"/>
    <xdr:sp fLocksText="0">
      <xdr:nvSpPr>
        <xdr:cNvPr id="3" name="CaixaDeTexto 3"/>
        <xdr:cNvSpPr txBox="1">
          <a:spLocks noChangeArrowheads="1"/>
        </xdr:cNvSpPr>
      </xdr:nvSpPr>
      <xdr:spPr>
        <a:xfrm>
          <a:off x="6924675" y="394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381000</xdr:colOff>
      <xdr:row>4</xdr:row>
      <xdr:rowOff>266700</xdr:rowOff>
    </xdr:to>
    <xdr:pic>
      <xdr:nvPicPr>
        <xdr:cNvPr id="1" name="Imagem 2" descr="Papel Timbrado_ALTO.jpg"/>
        <xdr:cNvPicPr preferRelativeResize="1">
          <a:picLocks noChangeAspect="1"/>
        </xdr:cNvPicPr>
      </xdr:nvPicPr>
      <xdr:blipFill>
        <a:blip r:embed="rId1"/>
        <a:srcRect l="72772" t="27609" r="9776"/>
        <a:stretch>
          <a:fillRect/>
        </a:stretch>
      </xdr:blipFill>
      <xdr:spPr>
        <a:xfrm>
          <a:off x="0" y="9525"/>
          <a:ext cx="1343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0</xdr:row>
      <xdr:rowOff>0</xdr:rowOff>
    </xdr:from>
    <xdr:to>
      <xdr:col>1</xdr:col>
      <xdr:colOff>2590800</xdr:colOff>
      <xdr:row>5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314575" y="0"/>
          <a:ext cx="1400175" cy="1076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Secretaria de Estado da Saúde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5</xdr:row>
      <xdr:rowOff>171450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2</xdr:col>
      <xdr:colOff>914400</xdr:colOff>
      <xdr:row>5</xdr:row>
      <xdr:rowOff>219075</xdr:rowOff>
    </xdr:to>
    <xdr:pic>
      <xdr:nvPicPr>
        <xdr:cNvPr id="1" name="Imagem 2" descr="Papel Timbrado_ALTO.jpg"/>
        <xdr:cNvPicPr preferRelativeResize="1">
          <a:picLocks noChangeAspect="1"/>
        </xdr:cNvPicPr>
      </xdr:nvPicPr>
      <xdr:blipFill>
        <a:blip r:embed="rId1"/>
        <a:srcRect l="72772" t="27609" r="9776"/>
        <a:stretch>
          <a:fillRect/>
        </a:stretch>
      </xdr:blipFill>
      <xdr:spPr>
        <a:xfrm>
          <a:off x="333375" y="28575"/>
          <a:ext cx="1343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187.17.2.135/orse/composicao.asp?font_sg_fonte=ORSE&amp;serv_nr_codigo=2045&amp;peri_nr_ano=2015&amp;peri_nr_mes=1&amp;peri_nr_ordem=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5"/>
  <sheetViews>
    <sheetView showGridLines="0" view="pageBreakPreview" zoomScale="77" zoomScaleSheetLayoutView="77" zoomScalePageLayoutView="0" workbookViewId="0" topLeftCell="A1">
      <selection activeCell="E24" sqref="E24"/>
    </sheetView>
  </sheetViews>
  <sheetFormatPr defaultColWidth="9.140625" defaultRowHeight="18" customHeight="1"/>
  <cols>
    <col min="1" max="1" width="4.7109375" style="1" customWidth="1"/>
    <col min="2" max="2" width="8.8515625" style="3" customWidth="1"/>
    <col min="3" max="3" width="21.7109375" style="3" customWidth="1"/>
    <col min="4" max="4" width="14.7109375" style="3" customWidth="1"/>
    <col min="5" max="5" width="63.421875" style="31" customWidth="1"/>
    <col min="6" max="6" width="15.28125" style="2" customWidth="1"/>
    <col min="7" max="8" width="16.7109375" style="13" customWidth="1"/>
    <col min="9" max="9" width="16.7109375" style="9" customWidth="1"/>
    <col min="10" max="12" width="16.7109375" style="13" customWidth="1"/>
    <col min="13" max="13" width="16.7109375" style="9" customWidth="1"/>
    <col min="14" max="14" width="13.28125" style="1" bestFit="1" customWidth="1"/>
    <col min="15" max="15" width="13.57421875" style="15" bestFit="1" customWidth="1"/>
    <col min="16" max="16" width="12.57421875" style="1" bestFit="1" customWidth="1"/>
    <col min="17" max="17" width="10.57421875" style="1" bestFit="1" customWidth="1"/>
    <col min="18" max="18" width="10.28125" style="1" bestFit="1" customWidth="1"/>
    <col min="19" max="16384" width="9.140625" style="1" customWidth="1"/>
  </cols>
  <sheetData>
    <row r="1" ht="18" customHeight="1" thickBot="1"/>
    <row r="2" spans="2:13" ht="18" customHeight="1">
      <c r="B2" s="16"/>
      <c r="C2" s="77"/>
      <c r="D2" s="77"/>
      <c r="E2" s="17"/>
      <c r="F2" s="241" t="s">
        <v>26</v>
      </c>
      <c r="G2" s="241"/>
      <c r="H2" s="241"/>
      <c r="I2" s="241"/>
      <c r="J2" s="241"/>
      <c r="K2" s="241"/>
      <c r="L2" s="241"/>
      <c r="M2" s="242"/>
    </row>
    <row r="3" spans="2:13" ht="18" customHeight="1">
      <c r="B3" s="18"/>
      <c r="C3" s="20"/>
      <c r="D3" s="20"/>
      <c r="E3" s="5"/>
      <c r="F3" s="243"/>
      <c r="G3" s="243"/>
      <c r="H3" s="243"/>
      <c r="I3" s="243"/>
      <c r="J3" s="243"/>
      <c r="K3" s="243"/>
      <c r="L3" s="243"/>
      <c r="M3" s="244"/>
    </row>
    <row r="4" spans="2:13" ht="18" customHeight="1">
      <c r="B4" s="18"/>
      <c r="C4" s="20"/>
      <c r="D4" s="20"/>
      <c r="E4" s="5"/>
      <c r="F4" s="245" t="s">
        <v>27</v>
      </c>
      <c r="G4" s="245"/>
      <c r="H4" s="245"/>
      <c r="I4" s="245"/>
      <c r="J4" s="245"/>
      <c r="K4" s="245"/>
      <c r="L4" s="245"/>
      <c r="M4" s="246"/>
    </row>
    <row r="5" spans="2:13" ht="18" customHeight="1">
      <c r="B5" s="18"/>
      <c r="C5" s="20"/>
      <c r="D5" s="20"/>
      <c r="E5" s="5"/>
      <c r="F5" s="245"/>
      <c r="G5" s="245"/>
      <c r="H5" s="245"/>
      <c r="I5" s="245"/>
      <c r="J5" s="245"/>
      <c r="K5" s="245"/>
      <c r="L5" s="245"/>
      <c r="M5" s="246"/>
    </row>
    <row r="6" spans="2:13" ht="18" customHeight="1">
      <c r="B6" s="18"/>
      <c r="C6" s="20"/>
      <c r="D6" s="20"/>
      <c r="E6" s="5"/>
      <c r="F6" s="245" t="s">
        <v>28</v>
      </c>
      <c r="G6" s="245"/>
      <c r="H6" s="245"/>
      <c r="I6" s="245"/>
      <c r="J6" s="245"/>
      <c r="K6" s="245"/>
      <c r="L6" s="245"/>
      <c r="M6" s="246"/>
    </row>
    <row r="7" spans="2:13" ht="18" customHeight="1">
      <c r="B7" s="19"/>
      <c r="C7" s="78"/>
      <c r="D7" s="78"/>
      <c r="E7" s="6"/>
      <c r="F7" s="245"/>
      <c r="G7" s="245"/>
      <c r="H7" s="245"/>
      <c r="I7" s="245"/>
      <c r="J7" s="245"/>
      <c r="K7" s="245"/>
      <c r="L7" s="245"/>
      <c r="M7" s="246"/>
    </row>
    <row r="8" spans="2:13" ht="4.5" customHeight="1">
      <c r="B8" s="18"/>
      <c r="C8" s="20"/>
      <c r="D8" s="20"/>
      <c r="E8" s="5"/>
      <c r="F8" s="20"/>
      <c r="G8" s="21"/>
      <c r="H8" s="21"/>
      <c r="I8" s="22"/>
      <c r="J8" s="21"/>
      <c r="K8" s="21"/>
      <c r="L8" s="21"/>
      <c r="M8" s="33"/>
    </row>
    <row r="9" spans="2:13" ht="18" customHeight="1">
      <c r="B9" s="229" t="s">
        <v>299</v>
      </c>
      <c r="C9" s="230"/>
      <c r="D9" s="230"/>
      <c r="E9" s="230"/>
      <c r="F9" s="230"/>
      <c r="G9" s="230"/>
      <c r="H9" s="230"/>
      <c r="I9" s="230"/>
      <c r="J9" s="231"/>
      <c r="K9" s="247" t="s">
        <v>302</v>
      </c>
      <c r="L9" s="248"/>
      <c r="M9" s="249"/>
    </row>
    <row r="10" spans="2:13" ht="18" customHeight="1">
      <c r="B10" s="229" t="s">
        <v>300</v>
      </c>
      <c r="C10" s="230"/>
      <c r="D10" s="230"/>
      <c r="E10" s="230"/>
      <c r="F10" s="230"/>
      <c r="G10" s="230"/>
      <c r="H10" s="230"/>
      <c r="I10" s="230"/>
      <c r="J10" s="231"/>
      <c r="K10" s="256" t="s">
        <v>303</v>
      </c>
      <c r="L10" s="257"/>
      <c r="M10" s="258"/>
    </row>
    <row r="11" spans="2:13" ht="18" customHeight="1">
      <c r="B11" s="229" t="s">
        <v>301</v>
      </c>
      <c r="C11" s="230"/>
      <c r="D11" s="230"/>
      <c r="E11" s="230"/>
      <c r="F11" s="230"/>
      <c r="G11" s="230"/>
      <c r="H11" s="230"/>
      <c r="I11" s="230"/>
      <c r="J11" s="231"/>
      <c r="K11" s="232" t="s">
        <v>304</v>
      </c>
      <c r="L11" s="230"/>
      <c r="M11" s="233"/>
    </row>
    <row r="12" spans="2:15" s="4" customFormat="1" ht="4.5" customHeight="1">
      <c r="B12" s="234"/>
      <c r="C12" s="235"/>
      <c r="D12" s="235"/>
      <c r="E12" s="236"/>
      <c r="F12" s="7"/>
      <c r="G12" s="12"/>
      <c r="H12" s="27"/>
      <c r="I12" s="28"/>
      <c r="J12" s="11"/>
      <c r="K12" s="11"/>
      <c r="L12" s="12"/>
      <c r="M12" s="34"/>
      <c r="O12" s="29"/>
    </row>
    <row r="13" spans="2:13" ht="18" customHeight="1">
      <c r="B13" s="237" t="s">
        <v>56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9"/>
    </row>
    <row r="14" spans="2:13" ht="4.5" customHeight="1">
      <c r="B14" s="23"/>
      <c r="C14" s="79"/>
      <c r="D14" s="79"/>
      <c r="E14" s="32"/>
      <c r="F14" s="24"/>
      <c r="G14" s="11"/>
      <c r="H14" s="11"/>
      <c r="I14" s="25"/>
      <c r="J14" s="11"/>
      <c r="K14" s="11"/>
      <c r="L14" s="11"/>
      <c r="M14" s="35"/>
    </row>
    <row r="15" spans="2:13" ht="30" customHeight="1">
      <c r="B15" s="240" t="s">
        <v>0</v>
      </c>
      <c r="C15" s="225" t="s">
        <v>58</v>
      </c>
      <c r="D15" s="225" t="s">
        <v>59</v>
      </c>
      <c r="E15" s="259" t="s">
        <v>1</v>
      </c>
      <c r="F15" s="261" t="s">
        <v>2</v>
      </c>
      <c r="G15" s="250" t="s">
        <v>23</v>
      </c>
      <c r="H15" s="250" t="s">
        <v>24</v>
      </c>
      <c r="I15" s="250" t="s">
        <v>25</v>
      </c>
      <c r="J15" s="250" t="s">
        <v>60</v>
      </c>
      <c r="K15" s="252" t="s">
        <v>61</v>
      </c>
      <c r="L15" s="250" t="s">
        <v>62</v>
      </c>
      <c r="M15" s="254" t="s">
        <v>63</v>
      </c>
    </row>
    <row r="16" spans="2:13" ht="42" customHeight="1">
      <c r="B16" s="240"/>
      <c r="C16" s="225"/>
      <c r="D16" s="225"/>
      <c r="E16" s="260"/>
      <c r="F16" s="262"/>
      <c r="G16" s="251"/>
      <c r="H16" s="251"/>
      <c r="I16" s="251"/>
      <c r="J16" s="251"/>
      <c r="K16" s="253"/>
      <c r="L16" s="251"/>
      <c r="M16" s="255"/>
    </row>
    <row r="17" spans="2:13" ht="4.5" customHeight="1">
      <c r="B17" s="23"/>
      <c r="C17" s="79"/>
      <c r="D17" s="79"/>
      <c r="E17" s="32"/>
      <c r="F17" s="24"/>
      <c r="G17" s="11"/>
      <c r="H17" s="11"/>
      <c r="I17" s="25"/>
      <c r="J17" s="11"/>
      <c r="K17" s="11"/>
      <c r="L17" s="11"/>
      <c r="M17" s="35"/>
    </row>
    <row r="18" spans="2:15" s="5" customFormat="1" ht="18" customHeight="1">
      <c r="B18" s="226" t="s">
        <v>22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8"/>
      <c r="O18" s="30"/>
    </row>
    <row r="19" spans="2:15" s="5" customFormat="1" ht="4.5" customHeight="1">
      <c r="B19" s="26"/>
      <c r="C19" s="8"/>
      <c r="D19" s="8"/>
      <c r="E19" s="8"/>
      <c r="F19" s="8"/>
      <c r="G19" s="14"/>
      <c r="H19" s="14"/>
      <c r="I19" s="10"/>
      <c r="J19" s="14"/>
      <c r="K19" s="14"/>
      <c r="L19" s="14"/>
      <c r="M19" s="36"/>
      <c r="O19" s="30"/>
    </row>
    <row r="20" spans="2:13" ht="18" customHeight="1">
      <c r="B20" s="88" t="s">
        <v>203</v>
      </c>
      <c r="C20" s="217"/>
      <c r="D20" s="218"/>
      <c r="E20" s="86" t="s">
        <v>3</v>
      </c>
      <c r="F20" s="51"/>
      <c r="G20" s="52"/>
      <c r="H20" s="53"/>
      <c r="I20" s="66"/>
      <c r="J20" s="53"/>
      <c r="K20" s="67">
        <v>0</v>
      </c>
      <c r="L20" s="53">
        <f>I20*J20</f>
        <v>0</v>
      </c>
      <c r="M20" s="54">
        <f>SUM(L21:L25)</f>
        <v>0</v>
      </c>
    </row>
    <row r="21" spans="2:13" ht="18" customHeight="1">
      <c r="B21" s="89" t="s">
        <v>204</v>
      </c>
      <c r="C21" s="217"/>
      <c r="D21" s="218"/>
      <c r="E21" s="87" t="s">
        <v>66</v>
      </c>
      <c r="F21" s="89" t="s">
        <v>51</v>
      </c>
      <c r="G21" s="91">
        <v>19.7</v>
      </c>
      <c r="H21" s="90">
        <v>7.04</v>
      </c>
      <c r="I21" s="55"/>
      <c r="J21" s="59"/>
      <c r="K21" s="59"/>
      <c r="L21" s="56"/>
      <c r="M21" s="54"/>
    </row>
    <row r="22" spans="2:13" ht="18" customHeight="1">
      <c r="B22" s="89" t="s">
        <v>205</v>
      </c>
      <c r="C22" s="217"/>
      <c r="D22" s="218"/>
      <c r="E22" s="87" t="s">
        <v>67</v>
      </c>
      <c r="F22" s="89" t="s">
        <v>51</v>
      </c>
      <c r="G22" s="91">
        <v>46.72</v>
      </c>
      <c r="H22" s="90">
        <v>10.84</v>
      </c>
      <c r="I22" s="55"/>
      <c r="J22" s="59"/>
      <c r="K22" s="59"/>
      <c r="L22" s="56"/>
      <c r="M22" s="54"/>
    </row>
    <row r="23" spans="2:13" ht="18" customHeight="1">
      <c r="B23" s="89" t="s">
        <v>206</v>
      </c>
      <c r="C23" s="217"/>
      <c r="D23" s="218"/>
      <c r="E23" s="87" t="s">
        <v>68</v>
      </c>
      <c r="F23" s="89" t="s">
        <v>51</v>
      </c>
      <c r="G23" s="91">
        <v>49.8</v>
      </c>
      <c r="H23" s="90">
        <v>25.17</v>
      </c>
      <c r="I23" s="55"/>
      <c r="J23" s="59"/>
      <c r="K23" s="59"/>
      <c r="L23" s="56"/>
      <c r="M23" s="68"/>
    </row>
    <row r="24" spans="2:13" ht="18" customHeight="1">
      <c r="B24" s="89" t="s">
        <v>207</v>
      </c>
      <c r="C24" s="217"/>
      <c r="D24" s="218"/>
      <c r="E24" s="87" t="s">
        <v>69</v>
      </c>
      <c r="F24" s="89" t="s">
        <v>51</v>
      </c>
      <c r="G24" s="91">
        <v>9</v>
      </c>
      <c r="H24" s="90">
        <v>4.36</v>
      </c>
      <c r="I24" s="55"/>
      <c r="J24" s="59"/>
      <c r="K24" s="59"/>
      <c r="L24" s="56"/>
      <c r="M24" s="54"/>
    </row>
    <row r="25" spans="2:13" ht="18" customHeight="1">
      <c r="B25" s="89" t="s">
        <v>208</v>
      </c>
      <c r="C25" s="217"/>
      <c r="D25" s="218"/>
      <c r="E25" s="87" t="s">
        <v>70</v>
      </c>
      <c r="F25" s="89" t="s">
        <v>51</v>
      </c>
      <c r="G25" s="91">
        <v>38.11</v>
      </c>
      <c r="H25" s="90">
        <v>5.69</v>
      </c>
      <c r="I25" s="55"/>
      <c r="J25" s="59"/>
      <c r="K25" s="59"/>
      <c r="L25" s="56"/>
      <c r="M25" s="68"/>
    </row>
    <row r="26" spans="2:13" ht="18" customHeight="1">
      <c r="B26" s="89" t="s">
        <v>209</v>
      </c>
      <c r="C26" s="217"/>
      <c r="D26" s="218"/>
      <c r="E26" s="87" t="s">
        <v>71</v>
      </c>
      <c r="F26" s="89" t="s">
        <v>51</v>
      </c>
      <c r="G26" s="91">
        <v>1140.5</v>
      </c>
      <c r="H26" s="90">
        <v>2.19</v>
      </c>
      <c r="I26" s="55"/>
      <c r="J26" s="59"/>
      <c r="K26" s="59"/>
      <c r="L26" s="56"/>
      <c r="M26" s="68">
        <f>SUM(L109:L111)</f>
        <v>0</v>
      </c>
    </row>
    <row r="27" spans="2:13" ht="18" customHeight="1">
      <c r="B27" s="89" t="s">
        <v>210</v>
      </c>
      <c r="C27" s="84"/>
      <c r="D27" s="85"/>
      <c r="E27" s="87" t="s">
        <v>72</v>
      </c>
      <c r="F27" s="89" t="s">
        <v>52</v>
      </c>
      <c r="G27" s="91">
        <v>114</v>
      </c>
      <c r="H27" s="90">
        <v>1.39</v>
      </c>
      <c r="I27" s="55"/>
      <c r="J27" s="59"/>
      <c r="K27" s="59"/>
      <c r="L27" s="56"/>
      <c r="M27" s="68"/>
    </row>
    <row r="28" spans="2:13" ht="18" customHeight="1">
      <c r="B28" s="88" t="s">
        <v>211</v>
      </c>
      <c r="C28" s="84"/>
      <c r="D28" s="85"/>
      <c r="E28" s="86" t="s">
        <v>31</v>
      </c>
      <c r="F28" s="88"/>
      <c r="G28" s="92"/>
      <c r="H28" s="90"/>
      <c r="I28" s="55"/>
      <c r="J28" s="59"/>
      <c r="K28" s="59"/>
      <c r="L28" s="56"/>
      <c r="M28" s="68"/>
    </row>
    <row r="29" spans="2:13" ht="18" customHeight="1">
      <c r="B29" s="89" t="s">
        <v>212</v>
      </c>
      <c r="C29" s="84"/>
      <c r="D29" s="85"/>
      <c r="E29" s="87" t="s">
        <v>73</v>
      </c>
      <c r="F29" s="89" t="s">
        <v>52</v>
      </c>
      <c r="G29" s="91">
        <v>0.13</v>
      </c>
      <c r="H29" s="90">
        <v>21.68</v>
      </c>
      <c r="I29" s="55"/>
      <c r="J29" s="59"/>
      <c r="K29" s="59"/>
      <c r="L29" s="56"/>
      <c r="M29" s="68"/>
    </row>
    <row r="30" spans="2:13" ht="18" customHeight="1">
      <c r="B30" s="89" t="s">
        <v>213</v>
      </c>
      <c r="C30" s="84"/>
      <c r="D30" s="85"/>
      <c r="E30" s="87" t="s">
        <v>74</v>
      </c>
      <c r="F30" s="89" t="s">
        <v>52</v>
      </c>
      <c r="G30" s="91">
        <v>6.5</v>
      </c>
      <c r="H30" s="90">
        <v>72.06</v>
      </c>
      <c r="I30" s="55"/>
      <c r="J30" s="59"/>
      <c r="K30" s="59"/>
      <c r="L30" s="56"/>
      <c r="M30" s="68"/>
    </row>
    <row r="31" spans="2:13" ht="18" customHeight="1">
      <c r="B31" s="88" t="s">
        <v>214</v>
      </c>
      <c r="C31" s="84"/>
      <c r="D31" s="85"/>
      <c r="E31" s="86" t="s">
        <v>9</v>
      </c>
      <c r="F31" s="88"/>
      <c r="G31" s="92"/>
      <c r="H31" s="90"/>
      <c r="I31" s="55"/>
      <c r="J31" s="59"/>
      <c r="K31" s="59"/>
      <c r="L31" s="56"/>
      <c r="M31" s="68"/>
    </row>
    <row r="32" spans="2:13" ht="18" customHeight="1">
      <c r="B32" s="89" t="s">
        <v>215</v>
      </c>
      <c r="C32" s="84"/>
      <c r="D32" s="85"/>
      <c r="E32" s="87" t="s">
        <v>75</v>
      </c>
      <c r="F32" s="89" t="s">
        <v>52</v>
      </c>
      <c r="G32" s="91">
        <v>0.13</v>
      </c>
      <c r="H32" s="90">
        <v>267.8</v>
      </c>
      <c r="I32" s="55"/>
      <c r="J32" s="59"/>
      <c r="K32" s="59"/>
      <c r="L32" s="56"/>
      <c r="M32" s="68"/>
    </row>
    <row r="33" spans="2:13" ht="18" customHeight="1">
      <c r="B33" s="89" t="s">
        <v>216</v>
      </c>
      <c r="C33" s="84"/>
      <c r="D33" s="85"/>
      <c r="E33" s="87" t="s">
        <v>76</v>
      </c>
      <c r="F33" s="89" t="s">
        <v>51</v>
      </c>
      <c r="G33" s="91">
        <v>55.46</v>
      </c>
      <c r="H33" s="90">
        <v>36.48</v>
      </c>
      <c r="I33" s="55"/>
      <c r="J33" s="59"/>
      <c r="K33" s="59"/>
      <c r="L33" s="56"/>
      <c r="M33" s="68"/>
    </row>
    <row r="34" spans="2:13" ht="18" customHeight="1">
      <c r="B34" s="88" t="s">
        <v>217</v>
      </c>
      <c r="C34" s="84"/>
      <c r="D34" s="85"/>
      <c r="E34" s="86" t="s">
        <v>32</v>
      </c>
      <c r="F34" s="88"/>
      <c r="G34" s="92"/>
      <c r="H34" s="90"/>
      <c r="I34" s="55"/>
      <c r="J34" s="59"/>
      <c r="K34" s="59"/>
      <c r="L34" s="56"/>
      <c r="M34" s="68"/>
    </row>
    <row r="35" spans="2:13" ht="18" customHeight="1">
      <c r="B35" s="89" t="s">
        <v>218</v>
      </c>
      <c r="C35" s="84"/>
      <c r="D35" s="85"/>
      <c r="E35" s="87" t="s">
        <v>77</v>
      </c>
      <c r="F35" s="89" t="s">
        <v>52</v>
      </c>
      <c r="G35" s="91">
        <v>0.18</v>
      </c>
      <c r="H35" s="90">
        <v>1254.86</v>
      </c>
      <c r="I35" s="55"/>
      <c r="J35" s="59"/>
      <c r="K35" s="59"/>
      <c r="L35" s="56"/>
      <c r="M35" s="68"/>
    </row>
    <row r="36" spans="2:13" ht="18" customHeight="1">
      <c r="B36" s="89" t="s">
        <v>219</v>
      </c>
      <c r="C36" s="84"/>
      <c r="D36" s="85"/>
      <c r="E36" s="87" t="s">
        <v>78</v>
      </c>
      <c r="F36" s="89" t="s">
        <v>51</v>
      </c>
      <c r="G36" s="91">
        <v>24.5</v>
      </c>
      <c r="H36" s="90">
        <v>36.9</v>
      </c>
      <c r="I36" s="55"/>
      <c r="J36" s="59"/>
      <c r="K36" s="59"/>
      <c r="L36" s="56"/>
      <c r="M36" s="68"/>
    </row>
    <row r="37" spans="2:13" ht="18" customHeight="1">
      <c r="B37" s="88" t="s">
        <v>220</v>
      </c>
      <c r="C37" s="84"/>
      <c r="D37" s="85"/>
      <c r="E37" s="86" t="s">
        <v>10</v>
      </c>
      <c r="F37" s="88"/>
      <c r="G37" s="92"/>
      <c r="H37" s="90"/>
      <c r="I37" s="55"/>
      <c r="J37" s="59"/>
      <c r="K37" s="59"/>
      <c r="L37" s="56"/>
      <c r="M37" s="68"/>
    </row>
    <row r="38" spans="2:13" ht="18" customHeight="1">
      <c r="B38" s="89" t="s">
        <v>221</v>
      </c>
      <c r="C38" s="84"/>
      <c r="D38" s="85"/>
      <c r="E38" s="87" t="s">
        <v>79</v>
      </c>
      <c r="F38" s="89" t="s">
        <v>11</v>
      </c>
      <c r="G38" s="91">
        <v>116.7</v>
      </c>
      <c r="H38" s="90">
        <v>96.23</v>
      </c>
      <c r="I38" s="55"/>
      <c r="J38" s="59"/>
      <c r="K38" s="59"/>
      <c r="L38" s="56"/>
      <c r="M38" s="68"/>
    </row>
    <row r="39" spans="2:13" ht="18" customHeight="1">
      <c r="B39" s="89" t="s">
        <v>222</v>
      </c>
      <c r="C39" s="84"/>
      <c r="D39" s="85"/>
      <c r="E39" s="87" t="s">
        <v>80</v>
      </c>
      <c r="F39" s="89" t="s">
        <v>51</v>
      </c>
      <c r="G39" s="91">
        <v>267.4</v>
      </c>
      <c r="H39" s="90">
        <v>53.99</v>
      </c>
      <c r="I39" s="55"/>
      <c r="J39" s="59"/>
      <c r="K39" s="59"/>
      <c r="L39" s="56"/>
      <c r="M39" s="68"/>
    </row>
    <row r="40" spans="2:13" ht="18" customHeight="1">
      <c r="B40" s="88" t="s">
        <v>223</v>
      </c>
      <c r="C40" s="84"/>
      <c r="D40" s="85"/>
      <c r="E40" s="86" t="s">
        <v>81</v>
      </c>
      <c r="F40" s="88"/>
      <c r="G40" s="92"/>
      <c r="H40" s="90"/>
      <c r="I40" s="55"/>
      <c r="J40" s="59"/>
      <c r="K40" s="59"/>
      <c r="L40" s="56"/>
      <c r="M40" s="68"/>
    </row>
    <row r="41" spans="2:13" ht="18" customHeight="1">
      <c r="B41" s="89" t="s">
        <v>224</v>
      </c>
      <c r="C41" s="84"/>
      <c r="D41" s="85"/>
      <c r="E41" s="87" t="s">
        <v>82</v>
      </c>
      <c r="F41" s="89" t="s">
        <v>296</v>
      </c>
      <c r="G41" s="91">
        <v>180</v>
      </c>
      <c r="H41" s="90">
        <v>15.01</v>
      </c>
      <c r="I41" s="55"/>
      <c r="J41" s="59"/>
      <c r="K41" s="59"/>
      <c r="L41" s="56"/>
      <c r="M41" s="68"/>
    </row>
    <row r="42" spans="2:13" ht="18" customHeight="1">
      <c r="B42" s="89" t="s">
        <v>225</v>
      </c>
      <c r="C42" s="84"/>
      <c r="D42" s="85"/>
      <c r="E42" s="87" t="s">
        <v>83</v>
      </c>
      <c r="F42" s="89" t="s">
        <v>296</v>
      </c>
      <c r="G42" s="91">
        <v>14</v>
      </c>
      <c r="H42" s="90">
        <v>23.99</v>
      </c>
      <c r="I42" s="55"/>
      <c r="J42" s="59"/>
      <c r="K42" s="59"/>
      <c r="L42" s="56"/>
      <c r="M42" s="68"/>
    </row>
    <row r="43" spans="2:13" ht="18" customHeight="1">
      <c r="B43" s="89" t="s">
        <v>226</v>
      </c>
      <c r="C43" s="84"/>
      <c r="D43" s="85"/>
      <c r="E43" s="87" t="s">
        <v>84</v>
      </c>
      <c r="F43" s="89" t="s">
        <v>296</v>
      </c>
      <c r="G43" s="91">
        <v>45</v>
      </c>
      <c r="H43" s="90">
        <v>9.54</v>
      </c>
      <c r="I43" s="55"/>
      <c r="J43" s="59"/>
      <c r="K43" s="59"/>
      <c r="L43" s="56"/>
      <c r="M43" s="68"/>
    </row>
    <row r="44" spans="2:13" ht="18" customHeight="1">
      <c r="B44" s="89" t="s">
        <v>227</v>
      </c>
      <c r="C44" s="84"/>
      <c r="D44" s="85"/>
      <c r="E44" s="87" t="s">
        <v>85</v>
      </c>
      <c r="F44" s="89" t="s">
        <v>296</v>
      </c>
      <c r="G44" s="91">
        <v>2</v>
      </c>
      <c r="H44" s="90">
        <v>16.62</v>
      </c>
      <c r="I44" s="55"/>
      <c r="J44" s="59"/>
      <c r="K44" s="59"/>
      <c r="L44" s="56"/>
      <c r="M44" s="68"/>
    </row>
    <row r="45" spans="2:13" ht="18" customHeight="1">
      <c r="B45" s="89" t="s">
        <v>228</v>
      </c>
      <c r="C45" s="84"/>
      <c r="D45" s="85"/>
      <c r="E45" s="87" t="s">
        <v>86</v>
      </c>
      <c r="F45" s="89" t="s">
        <v>296</v>
      </c>
      <c r="G45" s="91">
        <v>71</v>
      </c>
      <c r="H45" s="90">
        <v>87.59</v>
      </c>
      <c r="I45" s="55"/>
      <c r="J45" s="59"/>
      <c r="K45" s="59"/>
      <c r="L45" s="56"/>
      <c r="M45" s="68"/>
    </row>
    <row r="46" spans="2:13" ht="18" customHeight="1">
      <c r="B46" s="89" t="s">
        <v>229</v>
      </c>
      <c r="C46" s="84"/>
      <c r="D46" s="85"/>
      <c r="E46" s="87" t="s">
        <v>87</v>
      </c>
      <c r="F46" s="89" t="s">
        <v>296</v>
      </c>
      <c r="G46" s="91">
        <v>26</v>
      </c>
      <c r="H46" s="90">
        <v>63.04</v>
      </c>
      <c r="I46" s="55"/>
      <c r="J46" s="59"/>
      <c r="K46" s="59"/>
      <c r="L46" s="56"/>
      <c r="M46" s="68"/>
    </row>
    <row r="47" spans="2:13" ht="18" customHeight="1">
      <c r="B47" s="89" t="s">
        <v>230</v>
      </c>
      <c r="C47" s="84"/>
      <c r="D47" s="85"/>
      <c r="E47" s="87" t="s">
        <v>88</v>
      </c>
      <c r="F47" s="89" t="s">
        <v>296</v>
      </c>
      <c r="G47" s="91">
        <v>2</v>
      </c>
      <c r="H47" s="90">
        <v>266.51</v>
      </c>
      <c r="I47" s="55"/>
      <c r="J47" s="59"/>
      <c r="K47" s="59"/>
      <c r="L47" s="56"/>
      <c r="M47" s="68"/>
    </row>
    <row r="48" spans="2:13" ht="18" customHeight="1">
      <c r="B48" s="89" t="s">
        <v>231</v>
      </c>
      <c r="C48" s="84"/>
      <c r="D48" s="85"/>
      <c r="E48" s="87" t="s">
        <v>89</v>
      </c>
      <c r="F48" s="89" t="s">
        <v>296</v>
      </c>
      <c r="G48" s="91">
        <v>81</v>
      </c>
      <c r="H48" s="90">
        <v>77.59</v>
      </c>
      <c r="I48" s="55"/>
      <c r="J48" s="59"/>
      <c r="K48" s="59"/>
      <c r="L48" s="56"/>
      <c r="M48" s="68"/>
    </row>
    <row r="49" spans="2:13" ht="18" customHeight="1">
      <c r="B49" s="89" t="s">
        <v>232</v>
      </c>
      <c r="C49" s="84"/>
      <c r="D49" s="85"/>
      <c r="E49" s="87" t="s">
        <v>90</v>
      </c>
      <c r="F49" s="89" t="s">
        <v>296</v>
      </c>
      <c r="G49" s="91">
        <v>5</v>
      </c>
      <c r="H49" s="90">
        <v>31.34</v>
      </c>
      <c r="I49" s="55"/>
      <c r="J49" s="59"/>
      <c r="K49" s="59"/>
      <c r="L49" s="56"/>
      <c r="M49" s="68"/>
    </row>
    <row r="50" spans="2:13" ht="18" customHeight="1">
      <c r="B50" s="89" t="s">
        <v>33</v>
      </c>
      <c r="C50" s="84"/>
      <c r="D50" s="85"/>
      <c r="E50" s="87" t="s">
        <v>91</v>
      </c>
      <c r="F50" s="89" t="s">
        <v>296</v>
      </c>
      <c r="G50" s="91">
        <v>18</v>
      </c>
      <c r="H50" s="90">
        <v>59.27</v>
      </c>
      <c r="I50" s="55"/>
      <c r="J50" s="59"/>
      <c r="K50" s="59"/>
      <c r="L50" s="56"/>
      <c r="M50" s="68"/>
    </row>
    <row r="51" spans="2:13" ht="18" customHeight="1">
      <c r="B51" s="89" t="s">
        <v>34</v>
      </c>
      <c r="C51" s="84"/>
      <c r="D51" s="85"/>
      <c r="E51" s="87" t="s">
        <v>92</v>
      </c>
      <c r="F51" s="89" t="s">
        <v>296</v>
      </c>
      <c r="G51" s="91">
        <v>10</v>
      </c>
      <c r="H51" s="90">
        <v>86.25</v>
      </c>
      <c r="I51" s="55"/>
      <c r="J51" s="59"/>
      <c r="K51" s="59"/>
      <c r="L51" s="56"/>
      <c r="M51" s="68"/>
    </row>
    <row r="52" spans="2:13" ht="18" customHeight="1">
      <c r="B52" s="89" t="s">
        <v>35</v>
      </c>
      <c r="C52" s="84"/>
      <c r="D52" s="85"/>
      <c r="E52" s="87" t="s">
        <v>93</v>
      </c>
      <c r="F52" s="89" t="s">
        <v>296</v>
      </c>
      <c r="G52" s="91">
        <v>2</v>
      </c>
      <c r="H52" s="90">
        <v>96.5</v>
      </c>
      <c r="I52" s="55"/>
      <c r="J52" s="59"/>
      <c r="K52" s="59"/>
      <c r="L52" s="56"/>
      <c r="M52" s="68"/>
    </row>
    <row r="53" spans="2:13" ht="18" customHeight="1">
      <c r="B53" s="89" t="s">
        <v>44</v>
      </c>
      <c r="C53" s="84"/>
      <c r="D53" s="85"/>
      <c r="E53" s="87" t="s">
        <v>94</v>
      </c>
      <c r="F53" s="89" t="s">
        <v>296</v>
      </c>
      <c r="G53" s="91">
        <v>45</v>
      </c>
      <c r="H53" s="90">
        <v>90.69</v>
      </c>
      <c r="I53" s="55"/>
      <c r="J53" s="59"/>
      <c r="K53" s="59"/>
      <c r="L53" s="56"/>
      <c r="M53" s="68"/>
    </row>
    <row r="54" spans="2:13" ht="18" customHeight="1">
      <c r="B54" s="89" t="s">
        <v>45</v>
      </c>
      <c r="C54" s="84"/>
      <c r="D54" s="85"/>
      <c r="E54" s="87" t="s">
        <v>95</v>
      </c>
      <c r="F54" s="89" t="s">
        <v>296</v>
      </c>
      <c r="G54" s="91">
        <v>8</v>
      </c>
      <c r="H54" s="90">
        <v>92.24</v>
      </c>
      <c r="I54" s="55"/>
      <c r="J54" s="59"/>
      <c r="K54" s="59"/>
      <c r="L54" s="56"/>
      <c r="M54" s="68"/>
    </row>
    <row r="55" spans="2:13" ht="18" customHeight="1">
      <c r="B55" s="89" t="s">
        <v>46</v>
      </c>
      <c r="C55" s="84"/>
      <c r="D55" s="85"/>
      <c r="E55" s="87" t="s">
        <v>96</v>
      </c>
      <c r="F55" s="89" t="s">
        <v>296</v>
      </c>
      <c r="G55" s="91">
        <v>4</v>
      </c>
      <c r="H55" s="90">
        <v>198.67</v>
      </c>
      <c r="I55" s="55"/>
      <c r="J55" s="59"/>
      <c r="K55" s="59"/>
      <c r="L55" s="56"/>
      <c r="M55" s="68"/>
    </row>
    <row r="56" spans="2:13" ht="18" customHeight="1">
      <c r="B56" s="89" t="s">
        <v>47</v>
      </c>
      <c r="C56" s="84"/>
      <c r="D56" s="85"/>
      <c r="E56" s="87" t="s">
        <v>97</v>
      </c>
      <c r="F56" s="89" t="s">
        <v>296</v>
      </c>
      <c r="G56" s="91">
        <v>2</v>
      </c>
      <c r="H56" s="90">
        <v>140.93</v>
      </c>
      <c r="I56" s="55"/>
      <c r="J56" s="59"/>
      <c r="K56" s="59"/>
      <c r="L56" s="56"/>
      <c r="M56" s="68"/>
    </row>
    <row r="57" spans="2:13" ht="18" customHeight="1">
      <c r="B57" s="89" t="s">
        <v>48</v>
      </c>
      <c r="C57" s="84"/>
      <c r="D57" s="85"/>
      <c r="E57" s="87" t="s">
        <v>98</v>
      </c>
      <c r="F57" s="89" t="s">
        <v>296</v>
      </c>
      <c r="G57" s="91">
        <v>2</v>
      </c>
      <c r="H57" s="90">
        <v>164.93</v>
      </c>
      <c r="I57" s="55"/>
      <c r="J57" s="59"/>
      <c r="K57" s="59"/>
      <c r="L57" s="56"/>
      <c r="M57" s="68"/>
    </row>
    <row r="58" spans="2:13" ht="18" customHeight="1">
      <c r="B58" s="89" t="s">
        <v>49</v>
      </c>
      <c r="C58" s="84"/>
      <c r="D58" s="85"/>
      <c r="E58" s="87" t="s">
        <v>99</v>
      </c>
      <c r="F58" s="89" t="s">
        <v>296</v>
      </c>
      <c r="G58" s="91">
        <v>2</v>
      </c>
      <c r="H58" s="90">
        <v>559.53</v>
      </c>
      <c r="I58" s="55"/>
      <c r="J58" s="59"/>
      <c r="K58" s="59"/>
      <c r="L58" s="56"/>
      <c r="M58" s="68"/>
    </row>
    <row r="59" spans="2:13" ht="18" customHeight="1">
      <c r="B59" s="89" t="s">
        <v>233</v>
      </c>
      <c r="C59" s="84"/>
      <c r="D59" s="85"/>
      <c r="E59" s="87" t="s">
        <v>100</v>
      </c>
      <c r="F59" s="89" t="s">
        <v>296</v>
      </c>
      <c r="G59" s="91">
        <v>20</v>
      </c>
      <c r="H59" s="90">
        <v>125.69</v>
      </c>
      <c r="I59" s="55"/>
      <c r="J59" s="59"/>
      <c r="K59" s="59"/>
      <c r="L59" s="56"/>
      <c r="M59" s="68"/>
    </row>
    <row r="60" spans="2:13" ht="18" customHeight="1">
      <c r="B60" s="89" t="s">
        <v>234</v>
      </c>
      <c r="C60" s="84"/>
      <c r="D60" s="85"/>
      <c r="E60" s="87" t="s">
        <v>101</v>
      </c>
      <c r="F60" s="89" t="s">
        <v>296</v>
      </c>
      <c r="G60" s="91">
        <v>7</v>
      </c>
      <c r="H60" s="90">
        <v>92.24</v>
      </c>
      <c r="I60" s="55"/>
      <c r="J60" s="59"/>
      <c r="K60" s="59"/>
      <c r="L60" s="56"/>
      <c r="M60" s="68"/>
    </row>
    <row r="61" spans="2:13" ht="18" customHeight="1">
      <c r="B61" s="89" t="s">
        <v>235</v>
      </c>
      <c r="C61" s="84"/>
      <c r="D61" s="85"/>
      <c r="E61" s="87" t="s">
        <v>102</v>
      </c>
      <c r="F61" s="89" t="s">
        <v>296</v>
      </c>
      <c r="G61" s="91">
        <v>1</v>
      </c>
      <c r="H61" s="90">
        <v>34.74</v>
      </c>
      <c r="I61" s="55"/>
      <c r="J61" s="59"/>
      <c r="K61" s="59"/>
      <c r="L61" s="56"/>
      <c r="M61" s="68"/>
    </row>
    <row r="62" spans="2:13" ht="18" customHeight="1">
      <c r="B62" s="89" t="s">
        <v>236</v>
      </c>
      <c r="C62" s="84"/>
      <c r="D62" s="85"/>
      <c r="E62" s="87" t="s">
        <v>103</v>
      </c>
      <c r="F62" s="89" t="s">
        <v>296</v>
      </c>
      <c r="G62" s="91">
        <v>1</v>
      </c>
      <c r="H62" s="90">
        <v>140.93</v>
      </c>
      <c r="I62" s="55"/>
      <c r="J62" s="59"/>
      <c r="K62" s="59"/>
      <c r="L62" s="56"/>
      <c r="M62" s="68"/>
    </row>
    <row r="63" spans="2:13" ht="18" customHeight="1">
      <c r="B63" s="89" t="s">
        <v>237</v>
      </c>
      <c r="C63" s="84"/>
      <c r="D63" s="85"/>
      <c r="E63" s="87" t="s">
        <v>104</v>
      </c>
      <c r="F63" s="89" t="s">
        <v>296</v>
      </c>
      <c r="G63" s="91">
        <v>4</v>
      </c>
      <c r="H63" s="90">
        <v>140.93</v>
      </c>
      <c r="I63" s="55"/>
      <c r="J63" s="59"/>
      <c r="K63" s="59"/>
      <c r="L63" s="56"/>
      <c r="M63" s="68"/>
    </row>
    <row r="64" spans="2:13" ht="18" customHeight="1">
      <c r="B64" s="88" t="s">
        <v>238</v>
      </c>
      <c r="C64" s="84"/>
      <c r="D64" s="85"/>
      <c r="E64" s="86" t="s">
        <v>105</v>
      </c>
      <c r="F64" s="88"/>
      <c r="G64" s="92"/>
      <c r="H64" s="90"/>
      <c r="I64" s="55"/>
      <c r="J64" s="59"/>
      <c r="K64" s="59"/>
      <c r="L64" s="56"/>
      <c r="M64" s="68"/>
    </row>
    <row r="65" spans="2:13" ht="18" customHeight="1">
      <c r="B65" s="89" t="s">
        <v>239</v>
      </c>
      <c r="C65" s="84"/>
      <c r="D65" s="85"/>
      <c r="E65" s="87" t="s">
        <v>106</v>
      </c>
      <c r="F65" s="89" t="s">
        <v>296</v>
      </c>
      <c r="G65" s="91">
        <v>39</v>
      </c>
      <c r="H65" s="90">
        <v>58.94</v>
      </c>
      <c r="I65" s="55"/>
      <c r="J65" s="59"/>
      <c r="K65" s="59"/>
      <c r="L65" s="56"/>
      <c r="M65" s="68"/>
    </row>
    <row r="66" spans="2:13" ht="18" customHeight="1">
      <c r="B66" s="89" t="s">
        <v>240</v>
      </c>
      <c r="C66" s="84"/>
      <c r="D66" s="85"/>
      <c r="E66" s="87" t="s">
        <v>107</v>
      </c>
      <c r="F66" s="89" t="s">
        <v>296</v>
      </c>
      <c r="G66" s="91">
        <v>26</v>
      </c>
      <c r="H66" s="90">
        <v>71.61</v>
      </c>
      <c r="I66" s="55"/>
      <c r="J66" s="59"/>
      <c r="K66" s="59"/>
      <c r="L66" s="56"/>
      <c r="M66" s="68"/>
    </row>
    <row r="67" spans="2:13" ht="18" customHeight="1">
      <c r="B67" s="89" t="s">
        <v>241</v>
      </c>
      <c r="C67" s="84"/>
      <c r="D67" s="85"/>
      <c r="E67" s="87" t="s">
        <v>108</v>
      </c>
      <c r="F67" s="89" t="s">
        <v>296</v>
      </c>
      <c r="G67" s="91">
        <v>9</v>
      </c>
      <c r="H67" s="90">
        <v>71.61</v>
      </c>
      <c r="I67" s="55"/>
      <c r="J67" s="59"/>
      <c r="K67" s="59"/>
      <c r="L67" s="56"/>
      <c r="M67" s="68"/>
    </row>
    <row r="68" spans="2:13" ht="18" customHeight="1">
      <c r="B68" s="89" t="s">
        <v>242</v>
      </c>
      <c r="C68" s="84"/>
      <c r="D68" s="85"/>
      <c r="E68" s="87" t="s">
        <v>109</v>
      </c>
      <c r="F68" s="89" t="s">
        <v>296</v>
      </c>
      <c r="G68" s="91">
        <v>24</v>
      </c>
      <c r="H68" s="90">
        <v>140.13</v>
      </c>
      <c r="I68" s="55"/>
      <c r="J68" s="59"/>
      <c r="K68" s="59"/>
      <c r="L68" s="56"/>
      <c r="M68" s="68"/>
    </row>
    <row r="69" spans="2:13" ht="18" customHeight="1">
      <c r="B69" s="89" t="s">
        <v>243</v>
      </c>
      <c r="C69" s="84"/>
      <c r="D69" s="85"/>
      <c r="E69" s="87" t="s">
        <v>110</v>
      </c>
      <c r="F69" s="89" t="s">
        <v>296</v>
      </c>
      <c r="G69" s="91">
        <v>13</v>
      </c>
      <c r="H69" s="90">
        <v>10.95</v>
      </c>
      <c r="I69" s="55"/>
      <c r="J69" s="59"/>
      <c r="K69" s="59"/>
      <c r="L69" s="56"/>
      <c r="M69" s="68"/>
    </row>
    <row r="70" spans="2:13" ht="18" customHeight="1">
      <c r="B70" s="89" t="s">
        <v>244</v>
      </c>
      <c r="C70" s="84"/>
      <c r="D70" s="85"/>
      <c r="E70" s="87" t="s">
        <v>111</v>
      </c>
      <c r="F70" s="89" t="s">
        <v>296</v>
      </c>
      <c r="G70" s="91">
        <v>23</v>
      </c>
      <c r="H70" s="90">
        <v>237.43</v>
      </c>
      <c r="I70" s="55"/>
      <c r="J70" s="59"/>
      <c r="K70" s="59"/>
      <c r="L70" s="56"/>
      <c r="M70" s="68"/>
    </row>
    <row r="71" spans="2:13" ht="18" customHeight="1">
      <c r="B71" s="89" t="s">
        <v>245</v>
      </c>
      <c r="C71" s="84"/>
      <c r="D71" s="85"/>
      <c r="E71" s="87" t="s">
        <v>112</v>
      </c>
      <c r="F71" s="89" t="s">
        <v>296</v>
      </c>
      <c r="G71" s="91">
        <v>33</v>
      </c>
      <c r="H71" s="90">
        <v>28.12</v>
      </c>
      <c r="I71" s="55"/>
      <c r="J71" s="59"/>
      <c r="K71" s="59"/>
      <c r="L71" s="56"/>
      <c r="M71" s="68"/>
    </row>
    <row r="72" spans="2:13" ht="18" customHeight="1">
      <c r="B72" s="89" t="s">
        <v>246</v>
      </c>
      <c r="C72" s="84"/>
      <c r="D72" s="85"/>
      <c r="E72" s="87" t="s">
        <v>113</v>
      </c>
      <c r="F72" s="89" t="s">
        <v>296</v>
      </c>
      <c r="G72" s="91">
        <v>31</v>
      </c>
      <c r="H72" s="90">
        <v>24.14</v>
      </c>
      <c r="I72" s="55"/>
      <c r="J72" s="59"/>
      <c r="K72" s="59"/>
      <c r="L72" s="56"/>
      <c r="M72" s="68"/>
    </row>
    <row r="73" spans="2:13" ht="18" customHeight="1">
      <c r="B73" s="89" t="s">
        <v>247</v>
      </c>
      <c r="C73" s="84"/>
      <c r="D73" s="85"/>
      <c r="E73" s="87" t="s">
        <v>114</v>
      </c>
      <c r="F73" s="89" t="s">
        <v>296</v>
      </c>
      <c r="G73" s="91">
        <v>13</v>
      </c>
      <c r="H73" s="90">
        <v>48.94</v>
      </c>
      <c r="I73" s="55"/>
      <c r="J73" s="59"/>
      <c r="K73" s="59"/>
      <c r="L73" s="56"/>
      <c r="M73" s="68"/>
    </row>
    <row r="74" spans="2:13" ht="18" customHeight="1">
      <c r="B74" s="89" t="s">
        <v>12</v>
      </c>
      <c r="C74" s="84"/>
      <c r="D74" s="85"/>
      <c r="E74" s="87" t="s">
        <v>115</v>
      </c>
      <c r="F74" s="89" t="s">
        <v>296</v>
      </c>
      <c r="G74" s="91">
        <v>34</v>
      </c>
      <c r="H74" s="90">
        <v>51.9</v>
      </c>
      <c r="I74" s="55"/>
      <c r="J74" s="59"/>
      <c r="K74" s="59"/>
      <c r="L74" s="56"/>
      <c r="M74" s="68"/>
    </row>
    <row r="75" spans="2:13" ht="18" customHeight="1">
      <c r="B75" s="89" t="s">
        <v>13</v>
      </c>
      <c r="C75" s="84"/>
      <c r="D75" s="85"/>
      <c r="E75" s="87" t="s">
        <v>116</v>
      </c>
      <c r="F75" s="89" t="s">
        <v>296</v>
      </c>
      <c r="G75" s="91">
        <v>22</v>
      </c>
      <c r="H75" s="90">
        <v>71.61</v>
      </c>
      <c r="I75" s="55"/>
      <c r="J75" s="59"/>
      <c r="K75" s="59"/>
      <c r="L75" s="56"/>
      <c r="M75" s="68"/>
    </row>
    <row r="76" spans="2:13" ht="18" customHeight="1">
      <c r="B76" s="89" t="s">
        <v>14</v>
      </c>
      <c r="C76" s="84"/>
      <c r="D76" s="85"/>
      <c r="E76" s="87" t="s">
        <v>117</v>
      </c>
      <c r="F76" s="89" t="s">
        <v>296</v>
      </c>
      <c r="G76" s="91">
        <v>24</v>
      </c>
      <c r="H76" s="90">
        <v>64.09</v>
      </c>
      <c r="I76" s="55"/>
      <c r="J76" s="59"/>
      <c r="K76" s="59"/>
      <c r="L76" s="56"/>
      <c r="M76" s="68"/>
    </row>
    <row r="77" spans="2:13" ht="18" customHeight="1">
      <c r="B77" s="89" t="s">
        <v>15</v>
      </c>
      <c r="C77" s="84"/>
      <c r="D77" s="85"/>
      <c r="E77" s="87" t="s">
        <v>118</v>
      </c>
      <c r="F77" s="89" t="s">
        <v>296</v>
      </c>
      <c r="G77" s="91">
        <v>11</v>
      </c>
      <c r="H77" s="90">
        <v>33.56</v>
      </c>
      <c r="I77" s="55"/>
      <c r="J77" s="59"/>
      <c r="K77" s="59"/>
      <c r="L77" s="56"/>
      <c r="M77" s="68"/>
    </row>
    <row r="78" spans="2:13" ht="18" customHeight="1">
      <c r="B78" s="89" t="s">
        <v>16</v>
      </c>
      <c r="C78" s="84"/>
      <c r="D78" s="85"/>
      <c r="E78" s="87" t="s">
        <v>119</v>
      </c>
      <c r="F78" s="89" t="s">
        <v>296</v>
      </c>
      <c r="G78" s="91">
        <v>23</v>
      </c>
      <c r="H78" s="90">
        <v>37.18</v>
      </c>
      <c r="I78" s="55"/>
      <c r="J78" s="59"/>
      <c r="K78" s="59"/>
      <c r="L78" s="56"/>
      <c r="M78" s="68"/>
    </row>
    <row r="79" spans="2:13" ht="18" customHeight="1">
      <c r="B79" s="89" t="s">
        <v>17</v>
      </c>
      <c r="C79" s="84"/>
      <c r="D79" s="85"/>
      <c r="E79" s="87" t="s">
        <v>120</v>
      </c>
      <c r="F79" s="89" t="s">
        <v>296</v>
      </c>
      <c r="G79" s="91">
        <v>13</v>
      </c>
      <c r="H79" s="90">
        <v>32.2</v>
      </c>
      <c r="I79" s="55"/>
      <c r="J79" s="59"/>
      <c r="K79" s="59"/>
      <c r="L79" s="56"/>
      <c r="M79" s="68"/>
    </row>
    <row r="80" spans="2:13" ht="18" customHeight="1">
      <c r="B80" s="89" t="s">
        <v>18</v>
      </c>
      <c r="C80" s="84"/>
      <c r="D80" s="85"/>
      <c r="E80" s="87" t="s">
        <v>121</v>
      </c>
      <c r="F80" s="89" t="s">
        <v>51</v>
      </c>
      <c r="G80" s="91">
        <v>19.02</v>
      </c>
      <c r="H80" s="90">
        <v>633.19</v>
      </c>
      <c r="I80" s="55"/>
      <c r="J80" s="59"/>
      <c r="K80" s="59"/>
      <c r="L80" s="56"/>
      <c r="M80" s="68"/>
    </row>
    <row r="81" spans="2:13" ht="18" customHeight="1">
      <c r="B81" s="89" t="s">
        <v>19</v>
      </c>
      <c r="C81" s="84"/>
      <c r="D81" s="85"/>
      <c r="E81" s="87" t="s">
        <v>122</v>
      </c>
      <c r="F81" s="89" t="s">
        <v>51</v>
      </c>
      <c r="G81" s="91">
        <v>3.6</v>
      </c>
      <c r="H81" s="90">
        <v>914.8</v>
      </c>
      <c r="I81" s="55"/>
      <c r="J81" s="59"/>
      <c r="K81" s="59"/>
      <c r="L81" s="56"/>
      <c r="M81" s="68"/>
    </row>
    <row r="82" spans="2:13" ht="18" customHeight="1">
      <c r="B82" s="89" t="s">
        <v>20</v>
      </c>
      <c r="C82" s="84"/>
      <c r="D82" s="85"/>
      <c r="E82" s="87" t="s">
        <v>123</v>
      </c>
      <c r="F82" s="89" t="s">
        <v>296</v>
      </c>
      <c r="G82" s="91">
        <v>1</v>
      </c>
      <c r="H82" s="90">
        <v>1798.57</v>
      </c>
      <c r="I82" s="55"/>
      <c r="J82" s="59"/>
      <c r="K82" s="59"/>
      <c r="L82" s="56"/>
      <c r="M82" s="68"/>
    </row>
    <row r="83" spans="2:13" ht="18" customHeight="1">
      <c r="B83" s="89" t="s">
        <v>21</v>
      </c>
      <c r="C83" s="84"/>
      <c r="D83" s="85"/>
      <c r="E83" s="87" t="s">
        <v>124</v>
      </c>
      <c r="F83" s="89" t="s">
        <v>296</v>
      </c>
      <c r="G83" s="91">
        <v>2</v>
      </c>
      <c r="H83" s="90">
        <v>56.49</v>
      </c>
      <c r="I83" s="55"/>
      <c r="J83" s="59"/>
      <c r="K83" s="59"/>
      <c r="L83" s="56"/>
      <c r="M83" s="68"/>
    </row>
    <row r="84" spans="2:13" ht="18" customHeight="1">
      <c r="B84" s="89" t="s">
        <v>36</v>
      </c>
      <c r="C84" s="84"/>
      <c r="D84" s="85"/>
      <c r="E84" s="87" t="s">
        <v>125</v>
      </c>
      <c r="F84" s="89" t="s">
        <v>51</v>
      </c>
      <c r="G84" s="91">
        <v>11.19</v>
      </c>
      <c r="H84" s="90">
        <v>231.39</v>
      </c>
      <c r="I84" s="55"/>
      <c r="J84" s="59"/>
      <c r="K84" s="59"/>
      <c r="L84" s="56"/>
      <c r="M84" s="68"/>
    </row>
    <row r="85" spans="2:13" ht="18" customHeight="1">
      <c r="B85" s="89" t="s">
        <v>37</v>
      </c>
      <c r="C85" s="84"/>
      <c r="D85" s="85"/>
      <c r="E85" s="87" t="s">
        <v>126</v>
      </c>
      <c r="F85" s="89" t="s">
        <v>51</v>
      </c>
      <c r="G85" s="91">
        <v>1.47</v>
      </c>
      <c r="H85" s="90">
        <v>353.65</v>
      </c>
      <c r="I85" s="55"/>
      <c r="J85" s="59"/>
      <c r="K85" s="59"/>
      <c r="L85" s="56"/>
      <c r="M85" s="68"/>
    </row>
    <row r="86" spans="2:13" ht="18" customHeight="1">
      <c r="B86" s="89" t="s">
        <v>38</v>
      </c>
      <c r="C86" s="84"/>
      <c r="D86" s="85"/>
      <c r="E86" s="87" t="s">
        <v>127</v>
      </c>
      <c r="F86" s="89" t="s">
        <v>51</v>
      </c>
      <c r="G86" s="91">
        <v>11.2</v>
      </c>
      <c r="H86" s="90">
        <v>982.61</v>
      </c>
      <c r="I86" s="55"/>
      <c r="J86" s="59"/>
      <c r="K86" s="59"/>
      <c r="L86" s="56"/>
      <c r="M86" s="68"/>
    </row>
    <row r="87" spans="2:13" ht="18" customHeight="1">
      <c r="B87" s="89" t="s">
        <v>39</v>
      </c>
      <c r="C87" s="84"/>
      <c r="D87" s="85"/>
      <c r="E87" s="87" t="s">
        <v>128</v>
      </c>
      <c r="F87" s="89" t="s">
        <v>51</v>
      </c>
      <c r="G87" s="91">
        <v>2.4</v>
      </c>
      <c r="H87" s="90">
        <v>999.51</v>
      </c>
      <c r="I87" s="55"/>
      <c r="J87" s="59"/>
      <c r="K87" s="59"/>
      <c r="L87" s="56"/>
      <c r="M87" s="68"/>
    </row>
    <row r="88" spans="2:13" ht="18" customHeight="1">
      <c r="B88" s="89" t="s">
        <v>40</v>
      </c>
      <c r="C88" s="84"/>
      <c r="D88" s="85"/>
      <c r="E88" s="87" t="s">
        <v>129</v>
      </c>
      <c r="F88" s="89" t="s">
        <v>51</v>
      </c>
      <c r="G88" s="91">
        <v>1.8</v>
      </c>
      <c r="H88" s="90">
        <v>239.89</v>
      </c>
      <c r="I88" s="55"/>
      <c r="J88" s="59"/>
      <c r="K88" s="59"/>
      <c r="L88" s="56"/>
      <c r="M88" s="68"/>
    </row>
    <row r="89" spans="2:13" ht="18" customHeight="1">
      <c r="B89" s="89" t="s">
        <v>41</v>
      </c>
      <c r="C89" s="84"/>
      <c r="D89" s="85"/>
      <c r="E89" s="87" t="s">
        <v>130</v>
      </c>
      <c r="F89" s="89" t="s">
        <v>296</v>
      </c>
      <c r="G89" s="91">
        <v>2</v>
      </c>
      <c r="H89" s="90">
        <v>45.46</v>
      </c>
      <c r="I89" s="55"/>
      <c r="J89" s="59"/>
      <c r="K89" s="59"/>
      <c r="L89" s="56"/>
      <c r="M89" s="68"/>
    </row>
    <row r="90" spans="2:13" ht="18" customHeight="1">
      <c r="B90" s="89" t="s">
        <v>248</v>
      </c>
      <c r="C90" s="84"/>
      <c r="D90" s="85"/>
      <c r="E90" s="87" t="s">
        <v>131</v>
      </c>
      <c r="F90" s="89" t="s">
        <v>296</v>
      </c>
      <c r="G90" s="91">
        <v>17</v>
      </c>
      <c r="H90" s="90">
        <v>111.65</v>
      </c>
      <c r="I90" s="55"/>
      <c r="J90" s="59"/>
      <c r="K90" s="59"/>
      <c r="L90" s="56"/>
      <c r="M90" s="68"/>
    </row>
    <row r="91" spans="2:13" ht="18" customHeight="1">
      <c r="B91" s="89" t="s">
        <v>249</v>
      </c>
      <c r="C91" s="84"/>
      <c r="D91" s="85"/>
      <c r="E91" s="87" t="s">
        <v>132</v>
      </c>
      <c r="F91" s="89" t="s">
        <v>296</v>
      </c>
      <c r="G91" s="91">
        <v>24</v>
      </c>
      <c r="H91" s="90">
        <v>16.57</v>
      </c>
      <c r="I91" s="55"/>
      <c r="J91" s="59"/>
      <c r="K91" s="59"/>
      <c r="L91" s="56"/>
      <c r="M91" s="68"/>
    </row>
    <row r="92" spans="2:13" ht="18" customHeight="1">
      <c r="B92" s="88" t="s">
        <v>250</v>
      </c>
      <c r="C92" s="84"/>
      <c r="D92" s="85"/>
      <c r="E92" s="86" t="s">
        <v>5</v>
      </c>
      <c r="F92" s="88"/>
      <c r="G92" s="92"/>
      <c r="H92" s="90"/>
      <c r="I92" s="55"/>
      <c r="J92" s="59"/>
      <c r="K92" s="59"/>
      <c r="L92" s="56"/>
      <c r="M92" s="68"/>
    </row>
    <row r="93" spans="2:13" ht="18" customHeight="1">
      <c r="B93" s="89" t="s">
        <v>251</v>
      </c>
      <c r="C93" s="84"/>
      <c r="D93" s="85"/>
      <c r="E93" s="87" t="s">
        <v>133</v>
      </c>
      <c r="F93" s="89" t="s">
        <v>51</v>
      </c>
      <c r="G93" s="91">
        <v>83.37</v>
      </c>
      <c r="H93" s="90">
        <v>161.45</v>
      </c>
      <c r="I93" s="55"/>
      <c r="J93" s="59"/>
      <c r="K93" s="59"/>
      <c r="L93" s="56"/>
      <c r="M93" s="68"/>
    </row>
    <row r="94" spans="2:13" ht="18" customHeight="1">
      <c r="B94" s="90"/>
      <c r="C94" s="84"/>
      <c r="D94" s="85"/>
      <c r="E94" s="87" t="s">
        <v>134</v>
      </c>
      <c r="F94" s="89"/>
      <c r="G94" s="91"/>
      <c r="H94" s="90"/>
      <c r="I94" s="55"/>
      <c r="J94" s="59"/>
      <c r="K94" s="59"/>
      <c r="L94" s="56"/>
      <c r="M94" s="68"/>
    </row>
    <row r="95" spans="2:13" ht="18" customHeight="1">
      <c r="B95" s="89" t="s">
        <v>252</v>
      </c>
      <c r="C95" s="84"/>
      <c r="D95" s="85"/>
      <c r="E95" s="87" t="s">
        <v>135</v>
      </c>
      <c r="F95" s="89" t="s">
        <v>51</v>
      </c>
      <c r="G95" s="91">
        <v>5.88</v>
      </c>
      <c r="H95" s="90">
        <v>240.16</v>
      </c>
      <c r="I95" s="55"/>
      <c r="J95" s="59"/>
      <c r="K95" s="59"/>
      <c r="L95" s="56"/>
      <c r="M95" s="68"/>
    </row>
    <row r="96" spans="2:13" ht="18" customHeight="1">
      <c r="B96" s="89" t="s">
        <v>253</v>
      </c>
      <c r="C96" s="84"/>
      <c r="D96" s="85"/>
      <c r="E96" s="87" t="s">
        <v>136</v>
      </c>
      <c r="F96" s="89" t="s">
        <v>51</v>
      </c>
      <c r="G96" s="91">
        <v>73.5</v>
      </c>
      <c r="H96" s="90">
        <v>451.5</v>
      </c>
      <c r="I96" s="55"/>
      <c r="J96" s="59"/>
      <c r="K96" s="59"/>
      <c r="L96" s="56"/>
      <c r="M96" s="68"/>
    </row>
    <row r="97" spans="2:13" ht="18" customHeight="1">
      <c r="B97" s="89" t="s">
        <v>254</v>
      </c>
      <c r="C97" s="84"/>
      <c r="D97" s="85"/>
      <c r="E97" s="87" t="s">
        <v>137</v>
      </c>
      <c r="F97" s="89" t="s">
        <v>51</v>
      </c>
      <c r="G97" s="91">
        <v>13.65</v>
      </c>
      <c r="H97" s="90">
        <v>253.31</v>
      </c>
      <c r="I97" s="55"/>
      <c r="J97" s="59"/>
      <c r="K97" s="59"/>
      <c r="L97" s="56"/>
      <c r="M97" s="68"/>
    </row>
    <row r="98" spans="2:13" ht="18" customHeight="1">
      <c r="B98" s="88" t="s">
        <v>255</v>
      </c>
      <c r="C98" s="84"/>
      <c r="D98" s="85"/>
      <c r="E98" s="86" t="s">
        <v>6</v>
      </c>
      <c r="F98" s="88"/>
      <c r="G98" s="92"/>
      <c r="H98" s="90"/>
      <c r="I98" s="55"/>
      <c r="J98" s="59"/>
      <c r="K98" s="59"/>
      <c r="L98" s="56"/>
      <c r="M98" s="68"/>
    </row>
    <row r="99" spans="2:13" ht="18" customHeight="1">
      <c r="B99" s="89" t="s">
        <v>256</v>
      </c>
      <c r="C99" s="84"/>
      <c r="D99" s="85"/>
      <c r="E99" s="87" t="s">
        <v>138</v>
      </c>
      <c r="F99" s="89" t="s">
        <v>51</v>
      </c>
      <c r="G99" s="91">
        <v>76.75</v>
      </c>
      <c r="H99" s="90">
        <v>10.01</v>
      </c>
      <c r="I99" s="55"/>
      <c r="J99" s="59"/>
      <c r="K99" s="59"/>
      <c r="L99" s="56"/>
      <c r="M99" s="68"/>
    </row>
    <row r="100" spans="2:13" ht="18" customHeight="1">
      <c r="B100" s="89" t="s">
        <v>257</v>
      </c>
      <c r="C100" s="84"/>
      <c r="D100" s="85"/>
      <c r="E100" s="87" t="s">
        <v>139</v>
      </c>
      <c r="F100" s="89" t="s">
        <v>51</v>
      </c>
      <c r="G100" s="91">
        <v>369.66</v>
      </c>
      <c r="H100" s="90">
        <v>14.83</v>
      </c>
      <c r="I100" s="55"/>
      <c r="J100" s="59"/>
      <c r="K100" s="59"/>
      <c r="L100" s="56"/>
      <c r="M100" s="68"/>
    </row>
    <row r="101" spans="2:13" ht="18" customHeight="1">
      <c r="B101" s="89" t="s">
        <v>258</v>
      </c>
      <c r="C101" s="84"/>
      <c r="D101" s="85"/>
      <c r="E101" s="87" t="s">
        <v>140</v>
      </c>
      <c r="F101" s="89" t="s">
        <v>51</v>
      </c>
      <c r="G101" s="91">
        <v>446.41</v>
      </c>
      <c r="H101" s="90">
        <v>3.65</v>
      </c>
      <c r="I101" s="55"/>
      <c r="J101" s="59"/>
      <c r="K101" s="59"/>
      <c r="L101" s="56"/>
      <c r="M101" s="68"/>
    </row>
    <row r="102" spans="2:13" ht="18" customHeight="1">
      <c r="B102" s="89" t="s">
        <v>259</v>
      </c>
      <c r="C102" s="84"/>
      <c r="D102" s="85"/>
      <c r="E102" s="87" t="s">
        <v>141</v>
      </c>
      <c r="F102" s="89" t="s">
        <v>51</v>
      </c>
      <c r="G102" s="91">
        <v>319.61</v>
      </c>
      <c r="H102" s="90">
        <v>24.84</v>
      </c>
      <c r="I102" s="55"/>
      <c r="J102" s="59"/>
      <c r="K102" s="59"/>
      <c r="L102" s="56"/>
      <c r="M102" s="68"/>
    </row>
    <row r="103" spans="2:13" ht="18" customHeight="1">
      <c r="B103" s="88" t="s">
        <v>260</v>
      </c>
      <c r="C103" s="84"/>
      <c r="D103" s="85"/>
      <c r="E103" s="86" t="s">
        <v>4</v>
      </c>
      <c r="F103" s="88"/>
      <c r="G103" s="92"/>
      <c r="H103" s="90"/>
      <c r="I103" s="55"/>
      <c r="J103" s="59"/>
      <c r="K103" s="59"/>
      <c r="L103" s="56"/>
      <c r="M103" s="68"/>
    </row>
    <row r="104" spans="2:13" ht="18" customHeight="1">
      <c r="B104" s="89" t="s">
        <v>261</v>
      </c>
      <c r="C104" s="84"/>
      <c r="D104" s="85"/>
      <c r="E104" s="87" t="s">
        <v>142</v>
      </c>
      <c r="F104" s="89" t="s">
        <v>51</v>
      </c>
      <c r="G104" s="91">
        <v>55.46</v>
      </c>
      <c r="H104" s="90">
        <v>10.88</v>
      </c>
      <c r="I104" s="55"/>
      <c r="J104" s="59"/>
      <c r="K104" s="59"/>
      <c r="L104" s="56"/>
      <c r="M104" s="68"/>
    </row>
    <row r="105" spans="2:13" ht="18" customHeight="1">
      <c r="B105" s="89" t="s">
        <v>262</v>
      </c>
      <c r="C105" s="84"/>
      <c r="D105" s="85"/>
      <c r="E105" s="87" t="s">
        <v>143</v>
      </c>
      <c r="F105" s="89" t="s">
        <v>51</v>
      </c>
      <c r="G105" s="91">
        <v>436.72</v>
      </c>
      <c r="H105" s="90">
        <v>58.94</v>
      </c>
      <c r="I105" s="55"/>
      <c r="J105" s="59"/>
      <c r="K105" s="59"/>
      <c r="L105" s="56"/>
      <c r="M105" s="68"/>
    </row>
    <row r="106" spans="2:13" ht="18" customHeight="1">
      <c r="B106" s="89" t="s">
        <v>263</v>
      </c>
      <c r="C106" s="84"/>
      <c r="D106" s="85"/>
      <c r="E106" s="87" t="s">
        <v>80</v>
      </c>
      <c r="F106" s="89" t="s">
        <v>51</v>
      </c>
      <c r="G106" s="91">
        <v>267.4</v>
      </c>
      <c r="H106" s="90">
        <v>53.99</v>
      </c>
      <c r="I106" s="55"/>
      <c r="J106" s="59"/>
      <c r="K106" s="59"/>
      <c r="L106" s="56"/>
      <c r="M106" s="68"/>
    </row>
    <row r="107" spans="2:13" ht="18" customHeight="1">
      <c r="B107" s="89" t="s">
        <v>264</v>
      </c>
      <c r="C107" s="84"/>
      <c r="D107" s="85"/>
      <c r="E107" s="87" t="s">
        <v>144</v>
      </c>
      <c r="F107" s="89" t="s">
        <v>51</v>
      </c>
      <c r="G107" s="91">
        <v>35.32</v>
      </c>
      <c r="H107" s="90">
        <v>37.95</v>
      </c>
      <c r="I107" s="55"/>
      <c r="J107" s="59"/>
      <c r="K107" s="59"/>
      <c r="L107" s="56"/>
      <c r="M107" s="68"/>
    </row>
    <row r="108" spans="2:13" ht="18" customHeight="1">
      <c r="B108" s="88" t="s">
        <v>265</v>
      </c>
      <c r="C108" s="84"/>
      <c r="D108" s="85"/>
      <c r="E108" s="86" t="s">
        <v>7</v>
      </c>
      <c r="F108" s="88"/>
      <c r="G108" s="92"/>
      <c r="H108" s="90"/>
      <c r="I108" s="55"/>
      <c r="J108" s="59"/>
      <c r="K108" s="59"/>
      <c r="L108" s="56"/>
      <c r="M108" s="68"/>
    </row>
    <row r="109" spans="2:13" ht="18" customHeight="1">
      <c r="B109" s="89" t="s">
        <v>266</v>
      </c>
      <c r="C109" s="217"/>
      <c r="D109" s="218"/>
      <c r="E109" s="87" t="s">
        <v>145</v>
      </c>
      <c r="F109" s="89" t="s">
        <v>51</v>
      </c>
      <c r="G109" s="91">
        <v>3936.6</v>
      </c>
      <c r="H109" s="90">
        <v>14.02</v>
      </c>
      <c r="I109" s="58"/>
      <c r="J109" s="59"/>
      <c r="K109" s="59"/>
      <c r="L109" s="56"/>
      <c r="M109" s="69"/>
    </row>
    <row r="110" spans="2:13" ht="18" customHeight="1">
      <c r="B110" s="89" t="s">
        <v>267</v>
      </c>
      <c r="C110" s="217"/>
      <c r="D110" s="218"/>
      <c r="E110" s="87" t="s">
        <v>146</v>
      </c>
      <c r="F110" s="89" t="s">
        <v>51</v>
      </c>
      <c r="G110" s="91">
        <v>227.4</v>
      </c>
      <c r="H110" s="90">
        <v>35.33</v>
      </c>
      <c r="I110" s="58"/>
      <c r="J110" s="59"/>
      <c r="K110" s="59"/>
      <c r="L110" s="56"/>
      <c r="M110" s="69"/>
    </row>
    <row r="111" spans="2:13" ht="18" customHeight="1">
      <c r="B111" s="89" t="s">
        <v>268</v>
      </c>
      <c r="C111" s="217"/>
      <c r="D111" s="218"/>
      <c r="E111" s="87" t="s">
        <v>147</v>
      </c>
      <c r="F111" s="89" t="s">
        <v>51</v>
      </c>
      <c r="G111" s="91">
        <v>1563.79</v>
      </c>
      <c r="H111" s="90">
        <v>12.85</v>
      </c>
      <c r="I111" s="58"/>
      <c r="J111" s="59"/>
      <c r="K111" s="59"/>
      <c r="L111" s="56"/>
      <c r="M111" s="69"/>
    </row>
    <row r="112" spans="2:13" ht="18" customHeight="1">
      <c r="B112" s="89" t="s">
        <v>269</v>
      </c>
      <c r="C112" s="217"/>
      <c r="D112" s="218"/>
      <c r="E112" s="87" t="s">
        <v>148</v>
      </c>
      <c r="F112" s="89" t="s">
        <v>51</v>
      </c>
      <c r="G112" s="91">
        <v>753.04</v>
      </c>
      <c r="H112" s="90">
        <v>5.39</v>
      </c>
      <c r="I112" s="57"/>
      <c r="J112" s="59"/>
      <c r="K112" s="59"/>
      <c r="L112" s="56"/>
      <c r="M112" s="70"/>
    </row>
    <row r="113" spans="2:13" ht="18" customHeight="1">
      <c r="B113" s="89" t="s">
        <v>270</v>
      </c>
      <c r="C113" s="217"/>
      <c r="D113" s="218"/>
      <c r="E113" s="87" t="s">
        <v>149</v>
      </c>
      <c r="F113" s="89" t="s">
        <v>51</v>
      </c>
      <c r="G113" s="91">
        <v>1249.88</v>
      </c>
      <c r="H113" s="90">
        <v>7.31</v>
      </c>
      <c r="I113" s="57"/>
      <c r="J113" s="59"/>
      <c r="K113" s="59"/>
      <c r="L113" s="56"/>
      <c r="M113" s="70"/>
    </row>
    <row r="114" spans="2:13" ht="18" customHeight="1">
      <c r="B114" s="89" t="s">
        <v>271</v>
      </c>
      <c r="C114" s="217"/>
      <c r="D114" s="218"/>
      <c r="E114" s="87" t="s">
        <v>150</v>
      </c>
      <c r="F114" s="89" t="s">
        <v>51</v>
      </c>
      <c r="G114" s="91">
        <v>11.76</v>
      </c>
      <c r="H114" s="90">
        <v>20.52</v>
      </c>
      <c r="I114" s="57"/>
      <c r="J114" s="59"/>
      <c r="K114" s="59"/>
      <c r="L114" s="56"/>
      <c r="M114" s="70"/>
    </row>
    <row r="115" spans="2:13" ht="18" customHeight="1">
      <c r="B115" s="89" t="s">
        <v>272</v>
      </c>
      <c r="C115" s="217"/>
      <c r="D115" s="218"/>
      <c r="E115" s="87" t="s">
        <v>151</v>
      </c>
      <c r="F115" s="89" t="s">
        <v>51</v>
      </c>
      <c r="G115" s="91">
        <v>45.2</v>
      </c>
      <c r="H115" s="90">
        <v>12.39</v>
      </c>
      <c r="I115" s="57"/>
      <c r="J115" s="59"/>
      <c r="K115" s="59"/>
      <c r="L115" s="56"/>
      <c r="M115" s="70"/>
    </row>
    <row r="116" spans="2:13" ht="18" customHeight="1">
      <c r="B116" s="89" t="s">
        <v>273</v>
      </c>
      <c r="C116" s="217"/>
      <c r="D116" s="218"/>
      <c r="E116" s="87" t="s">
        <v>152</v>
      </c>
      <c r="F116" s="89" t="s">
        <v>51</v>
      </c>
      <c r="G116" s="91">
        <v>392.18</v>
      </c>
      <c r="H116" s="90">
        <v>10.07</v>
      </c>
      <c r="I116" s="58"/>
      <c r="J116" s="59"/>
      <c r="K116" s="59"/>
      <c r="L116" s="56"/>
      <c r="M116" s="69"/>
    </row>
    <row r="117" spans="2:13" ht="18" customHeight="1">
      <c r="B117" s="88" t="s">
        <v>274</v>
      </c>
      <c r="C117" s="217"/>
      <c r="D117" s="218"/>
      <c r="E117" s="86" t="s">
        <v>8</v>
      </c>
      <c r="F117" s="88"/>
      <c r="G117" s="92"/>
      <c r="H117" s="90"/>
      <c r="I117" s="55"/>
      <c r="J117" s="59"/>
      <c r="K117" s="59"/>
      <c r="L117" s="56"/>
      <c r="M117" s="54"/>
    </row>
    <row r="118" spans="2:13" ht="18" customHeight="1">
      <c r="B118" s="89" t="s">
        <v>275</v>
      </c>
      <c r="C118" s="217"/>
      <c r="D118" s="218"/>
      <c r="E118" s="87" t="s">
        <v>153</v>
      </c>
      <c r="F118" s="89" t="s">
        <v>51</v>
      </c>
      <c r="G118" s="91">
        <v>12.56</v>
      </c>
      <c r="H118" s="90">
        <v>86.16</v>
      </c>
      <c r="I118" s="55"/>
      <c r="J118" s="59"/>
      <c r="K118" s="59"/>
      <c r="L118" s="56"/>
      <c r="M118" s="68"/>
    </row>
    <row r="119" spans="2:13" ht="18" customHeight="1">
      <c r="B119" s="89" t="s">
        <v>276</v>
      </c>
      <c r="C119" s="217"/>
      <c r="D119" s="218"/>
      <c r="E119" s="87" t="s">
        <v>154</v>
      </c>
      <c r="F119" s="89" t="s">
        <v>296</v>
      </c>
      <c r="G119" s="91">
        <v>4</v>
      </c>
      <c r="H119" s="90">
        <v>229.87</v>
      </c>
      <c r="I119" s="55"/>
      <c r="J119" s="59"/>
      <c r="K119" s="59"/>
      <c r="L119" s="56"/>
      <c r="M119" s="68"/>
    </row>
    <row r="120" spans="2:13" ht="18" customHeight="1">
      <c r="B120" s="89" t="s">
        <v>277</v>
      </c>
      <c r="C120" s="217"/>
      <c r="D120" s="218"/>
      <c r="E120" s="87" t="s">
        <v>155</v>
      </c>
      <c r="F120" s="89" t="s">
        <v>296</v>
      </c>
      <c r="G120" s="91">
        <v>4</v>
      </c>
      <c r="H120" s="90">
        <v>229.87</v>
      </c>
      <c r="I120" s="55"/>
      <c r="J120" s="59"/>
      <c r="K120" s="59"/>
      <c r="L120" s="56"/>
      <c r="M120" s="54"/>
    </row>
    <row r="121" spans="2:13" ht="18" customHeight="1">
      <c r="B121" s="89" t="s">
        <v>278</v>
      </c>
      <c r="C121" s="217"/>
      <c r="D121" s="218"/>
      <c r="E121" s="87" t="s">
        <v>156</v>
      </c>
      <c r="F121" s="89" t="s">
        <v>296</v>
      </c>
      <c r="G121" s="91">
        <v>7</v>
      </c>
      <c r="H121" s="90">
        <v>95.82</v>
      </c>
      <c r="I121" s="55"/>
      <c r="J121" s="59"/>
      <c r="K121" s="59"/>
      <c r="L121" s="56"/>
      <c r="M121" s="68"/>
    </row>
    <row r="122" spans="2:13" ht="18" customHeight="1">
      <c r="B122" s="89" t="s">
        <v>279</v>
      </c>
      <c r="C122" s="217"/>
      <c r="D122" s="218"/>
      <c r="E122" s="87" t="s">
        <v>157</v>
      </c>
      <c r="F122" s="89" t="s">
        <v>296</v>
      </c>
      <c r="G122" s="91">
        <v>1</v>
      </c>
      <c r="H122" s="90">
        <v>56.02</v>
      </c>
      <c r="I122" s="55"/>
      <c r="J122" s="59"/>
      <c r="K122" s="59"/>
      <c r="L122" s="56"/>
      <c r="M122" s="68"/>
    </row>
    <row r="123" spans="2:13" ht="18" customHeight="1">
      <c r="B123" s="89" t="s">
        <v>280</v>
      </c>
      <c r="C123" s="217"/>
      <c r="D123" s="218"/>
      <c r="E123" s="87" t="s">
        <v>158</v>
      </c>
      <c r="F123" s="89" t="s">
        <v>51</v>
      </c>
      <c r="G123" s="91">
        <v>13.6</v>
      </c>
      <c r="H123" s="90">
        <v>22.32</v>
      </c>
      <c r="I123" s="55"/>
      <c r="J123" s="59"/>
      <c r="K123" s="59"/>
      <c r="L123" s="56"/>
      <c r="M123" s="68"/>
    </row>
    <row r="124" spans="2:13" ht="18" customHeight="1">
      <c r="B124" s="89" t="s">
        <v>281</v>
      </c>
      <c r="C124" s="217"/>
      <c r="D124" s="218"/>
      <c r="E124" s="87" t="s">
        <v>159</v>
      </c>
      <c r="F124" s="89" t="s">
        <v>51</v>
      </c>
      <c r="G124" s="91">
        <v>34.02</v>
      </c>
      <c r="H124" s="90">
        <v>28.78</v>
      </c>
      <c r="I124" s="55"/>
      <c r="J124" s="59"/>
      <c r="K124" s="59"/>
      <c r="L124" s="56"/>
      <c r="M124" s="54"/>
    </row>
    <row r="125" spans="2:13" ht="18" customHeight="1">
      <c r="B125" s="89" t="s">
        <v>282</v>
      </c>
      <c r="C125" s="217"/>
      <c r="D125" s="218"/>
      <c r="E125" s="87" t="s">
        <v>160</v>
      </c>
      <c r="F125" s="89" t="s">
        <v>51</v>
      </c>
      <c r="G125" s="91">
        <v>11.7</v>
      </c>
      <c r="H125" s="90">
        <v>32.26</v>
      </c>
      <c r="I125" s="55"/>
      <c r="J125" s="59"/>
      <c r="K125" s="59"/>
      <c r="L125" s="56"/>
      <c r="M125" s="54"/>
    </row>
    <row r="126" spans="2:13" ht="18" customHeight="1">
      <c r="B126" s="89" t="s">
        <v>283</v>
      </c>
      <c r="C126" s="217"/>
      <c r="D126" s="218"/>
      <c r="E126" s="87" t="s">
        <v>161</v>
      </c>
      <c r="F126" s="89" t="s">
        <v>51</v>
      </c>
      <c r="G126" s="91">
        <v>1.26</v>
      </c>
      <c r="H126" s="90">
        <v>36.47</v>
      </c>
      <c r="I126" s="55"/>
      <c r="J126" s="59"/>
      <c r="K126" s="59"/>
      <c r="L126" s="56"/>
      <c r="M126" s="54"/>
    </row>
    <row r="127" spans="2:13" ht="18" customHeight="1">
      <c r="B127" s="89" t="s">
        <v>42</v>
      </c>
      <c r="C127" s="217"/>
      <c r="D127" s="218"/>
      <c r="E127" s="87" t="s">
        <v>162</v>
      </c>
      <c r="F127" s="89" t="s">
        <v>11</v>
      </c>
      <c r="G127" s="91">
        <v>24</v>
      </c>
      <c r="H127" s="90">
        <v>235.36</v>
      </c>
      <c r="I127" s="55"/>
      <c r="J127" s="59"/>
      <c r="K127" s="59"/>
      <c r="L127" s="56"/>
      <c r="M127" s="68"/>
    </row>
    <row r="128" spans="2:13" ht="18" customHeight="1">
      <c r="B128" s="89" t="s">
        <v>43</v>
      </c>
      <c r="C128" s="217"/>
      <c r="D128" s="218"/>
      <c r="E128" s="87" t="s">
        <v>163</v>
      </c>
      <c r="F128" s="89" t="s">
        <v>51</v>
      </c>
      <c r="G128" s="91">
        <v>9</v>
      </c>
      <c r="H128" s="90">
        <v>66.52</v>
      </c>
      <c r="I128" s="55"/>
      <c r="J128" s="59"/>
      <c r="K128" s="59"/>
      <c r="L128" s="56"/>
      <c r="M128" s="54"/>
    </row>
    <row r="129" spans="2:13" ht="18" customHeight="1">
      <c r="B129" s="88" t="s">
        <v>54</v>
      </c>
      <c r="C129" s="217"/>
      <c r="D129" s="218"/>
      <c r="E129" s="86" t="s">
        <v>164</v>
      </c>
      <c r="F129" s="88"/>
      <c r="G129" s="92"/>
      <c r="H129" s="90"/>
      <c r="I129" s="55"/>
      <c r="J129" s="59"/>
      <c r="K129" s="59"/>
      <c r="L129" s="56"/>
      <c r="M129" s="68"/>
    </row>
    <row r="130" spans="2:13" ht="18" customHeight="1">
      <c r="B130" s="88" t="s">
        <v>284</v>
      </c>
      <c r="C130" s="217"/>
      <c r="D130" s="218"/>
      <c r="E130" s="86" t="s">
        <v>3</v>
      </c>
      <c r="F130" s="89"/>
      <c r="G130" s="91"/>
      <c r="H130" s="90"/>
      <c r="I130" s="55"/>
      <c r="J130" s="59"/>
      <c r="K130" s="59"/>
      <c r="L130" s="56"/>
      <c r="M130" s="68"/>
    </row>
    <row r="131" spans="2:13" ht="18" customHeight="1">
      <c r="B131" s="90"/>
      <c r="C131" s="217"/>
      <c r="D131" s="218"/>
      <c r="E131" s="87" t="s">
        <v>165</v>
      </c>
      <c r="F131" s="89" t="s">
        <v>51</v>
      </c>
      <c r="G131" s="91">
        <v>15.58</v>
      </c>
      <c r="H131" s="90">
        <v>1.81</v>
      </c>
      <c r="I131" s="55"/>
      <c r="J131" s="59"/>
      <c r="K131" s="59"/>
      <c r="L131" s="56"/>
      <c r="M131" s="68"/>
    </row>
    <row r="132" spans="2:13" ht="18" customHeight="1">
      <c r="B132" s="90"/>
      <c r="C132" s="217"/>
      <c r="D132" s="218"/>
      <c r="E132" s="87" t="s">
        <v>166</v>
      </c>
      <c r="F132" s="89" t="s">
        <v>51</v>
      </c>
      <c r="G132" s="91">
        <v>15.58</v>
      </c>
      <c r="H132" s="90">
        <v>6.34</v>
      </c>
      <c r="I132" s="55"/>
      <c r="J132" s="59"/>
      <c r="K132" s="59"/>
      <c r="L132" s="56"/>
      <c r="M132" s="68"/>
    </row>
    <row r="133" spans="2:13" ht="18" customHeight="1">
      <c r="B133" s="88" t="s">
        <v>285</v>
      </c>
      <c r="C133" s="217"/>
      <c r="D133" s="218"/>
      <c r="E133" s="86" t="s">
        <v>31</v>
      </c>
      <c r="F133" s="89"/>
      <c r="G133" s="91"/>
      <c r="H133" s="90"/>
      <c r="I133" s="55"/>
      <c r="J133" s="59"/>
      <c r="K133" s="59"/>
      <c r="L133" s="56"/>
      <c r="M133" s="68"/>
    </row>
    <row r="134" spans="2:13" ht="18" customHeight="1">
      <c r="B134" s="90"/>
      <c r="C134" s="217"/>
      <c r="D134" s="218"/>
      <c r="E134" s="87" t="s">
        <v>167</v>
      </c>
      <c r="F134" s="89" t="s">
        <v>52</v>
      </c>
      <c r="G134" s="91">
        <v>15.58</v>
      </c>
      <c r="H134" s="90">
        <v>6.34</v>
      </c>
      <c r="I134" s="55"/>
      <c r="J134" s="59"/>
      <c r="K134" s="59"/>
      <c r="L134" s="56"/>
      <c r="M134" s="54"/>
    </row>
    <row r="135" spans="2:13" ht="18" customHeight="1">
      <c r="B135" s="90"/>
      <c r="C135" s="217"/>
      <c r="D135" s="218"/>
      <c r="E135" s="87" t="s">
        <v>168</v>
      </c>
      <c r="F135" s="89" t="s">
        <v>52</v>
      </c>
      <c r="G135" s="91">
        <v>3.29</v>
      </c>
      <c r="H135" s="90">
        <v>72.06</v>
      </c>
      <c r="I135" s="58"/>
      <c r="J135" s="59"/>
      <c r="K135" s="59"/>
      <c r="L135" s="56"/>
      <c r="M135" s="68"/>
    </row>
    <row r="136" spans="2:13" ht="18" customHeight="1">
      <c r="B136" s="90"/>
      <c r="C136" s="217"/>
      <c r="D136" s="218"/>
      <c r="E136" s="87" t="s">
        <v>169</v>
      </c>
      <c r="F136" s="89" t="s">
        <v>51</v>
      </c>
      <c r="G136" s="91">
        <v>6.44</v>
      </c>
      <c r="H136" s="90">
        <v>2.45</v>
      </c>
      <c r="I136" s="58"/>
      <c r="J136" s="59"/>
      <c r="K136" s="59"/>
      <c r="L136" s="56"/>
      <c r="M136" s="71"/>
    </row>
    <row r="137" spans="2:13" ht="18" customHeight="1">
      <c r="B137" s="90"/>
      <c r="C137" s="217"/>
      <c r="D137" s="218"/>
      <c r="E137" s="87" t="s">
        <v>170</v>
      </c>
      <c r="F137" s="89" t="s">
        <v>52</v>
      </c>
      <c r="G137" s="91">
        <v>3.22</v>
      </c>
      <c r="H137" s="90">
        <v>13.87</v>
      </c>
      <c r="I137" s="58"/>
      <c r="J137" s="59"/>
      <c r="K137" s="59"/>
      <c r="L137" s="56"/>
      <c r="M137" s="71"/>
    </row>
    <row r="138" spans="2:13" ht="18" customHeight="1">
      <c r="B138" s="88" t="s">
        <v>286</v>
      </c>
      <c r="C138" s="217"/>
      <c r="D138" s="218"/>
      <c r="E138" s="86" t="s">
        <v>9</v>
      </c>
      <c r="F138" s="89"/>
      <c r="G138" s="91"/>
      <c r="H138" s="90"/>
      <c r="I138" s="58"/>
      <c r="J138" s="59"/>
      <c r="K138" s="59"/>
      <c r="L138" s="56"/>
      <c r="M138" s="71"/>
    </row>
    <row r="139" spans="2:13" ht="18" customHeight="1">
      <c r="B139" s="90"/>
      <c r="C139" s="217"/>
      <c r="D139" s="218"/>
      <c r="E139" s="87" t="s">
        <v>171</v>
      </c>
      <c r="F139" s="89" t="s">
        <v>52</v>
      </c>
      <c r="G139" s="91">
        <v>3.22</v>
      </c>
      <c r="H139" s="90">
        <v>288.32</v>
      </c>
      <c r="I139" s="58"/>
      <c r="J139" s="59"/>
      <c r="K139" s="59"/>
      <c r="L139" s="56"/>
      <c r="M139" s="71"/>
    </row>
    <row r="140" spans="2:13" ht="18" customHeight="1">
      <c r="B140" s="90"/>
      <c r="C140" s="217"/>
      <c r="D140" s="218"/>
      <c r="E140" s="87" t="s">
        <v>172</v>
      </c>
      <c r="F140" s="89" t="s">
        <v>51</v>
      </c>
      <c r="G140" s="91">
        <v>4.83</v>
      </c>
      <c r="H140" s="90">
        <v>281.98</v>
      </c>
      <c r="I140" s="58"/>
      <c r="J140" s="59"/>
      <c r="K140" s="59"/>
      <c r="L140" s="56"/>
      <c r="M140" s="72"/>
    </row>
    <row r="141" spans="2:13" ht="18" customHeight="1">
      <c r="B141" s="90"/>
      <c r="C141" s="217"/>
      <c r="D141" s="218"/>
      <c r="E141" s="87" t="s">
        <v>173</v>
      </c>
      <c r="F141" s="89" t="s">
        <v>52</v>
      </c>
      <c r="G141" s="91">
        <v>0.48</v>
      </c>
      <c r="H141" s="90">
        <v>1254.86</v>
      </c>
      <c r="I141" s="58"/>
      <c r="J141" s="59"/>
      <c r="K141" s="59"/>
      <c r="L141" s="56"/>
      <c r="M141" s="72"/>
    </row>
    <row r="142" spans="2:13" ht="18" customHeight="1">
      <c r="B142" s="90"/>
      <c r="C142" s="217"/>
      <c r="D142" s="218"/>
      <c r="E142" s="87" t="s">
        <v>174</v>
      </c>
      <c r="F142" s="89" t="s">
        <v>297</v>
      </c>
      <c r="G142" s="91">
        <v>13.16</v>
      </c>
      <c r="H142" s="90">
        <v>22.52</v>
      </c>
      <c r="I142" s="58"/>
      <c r="J142" s="59"/>
      <c r="K142" s="59"/>
      <c r="L142" s="56"/>
      <c r="M142" s="72"/>
    </row>
    <row r="143" spans="2:13" ht="18" customHeight="1">
      <c r="B143" s="88" t="s">
        <v>287</v>
      </c>
      <c r="C143" s="217"/>
      <c r="D143" s="218"/>
      <c r="E143" s="86" t="s">
        <v>32</v>
      </c>
      <c r="F143" s="89"/>
      <c r="G143" s="91"/>
      <c r="H143" s="90"/>
      <c r="I143" s="58"/>
      <c r="J143" s="59"/>
      <c r="K143" s="59"/>
      <c r="L143" s="56"/>
      <c r="M143" s="72"/>
    </row>
    <row r="144" spans="2:13" ht="18" customHeight="1">
      <c r="B144" s="90"/>
      <c r="C144" s="217"/>
      <c r="D144" s="218"/>
      <c r="E144" s="87" t="s">
        <v>175</v>
      </c>
      <c r="F144" s="89" t="s">
        <v>51</v>
      </c>
      <c r="G144" s="91">
        <v>44.43</v>
      </c>
      <c r="H144" s="90">
        <v>36.9</v>
      </c>
      <c r="I144" s="58"/>
      <c r="J144" s="59"/>
      <c r="K144" s="59"/>
      <c r="L144" s="56"/>
      <c r="M144" s="71"/>
    </row>
    <row r="145" spans="2:13" ht="18" customHeight="1">
      <c r="B145" s="88" t="s">
        <v>288</v>
      </c>
      <c r="C145" s="217"/>
      <c r="D145" s="218"/>
      <c r="E145" s="86" t="s">
        <v>10</v>
      </c>
      <c r="F145" s="89"/>
      <c r="G145" s="91"/>
      <c r="H145" s="90"/>
      <c r="I145" s="58"/>
      <c r="J145" s="59"/>
      <c r="K145" s="59"/>
      <c r="L145" s="56"/>
      <c r="M145" s="72"/>
    </row>
    <row r="146" spans="2:13" ht="18" customHeight="1">
      <c r="B146" s="90"/>
      <c r="C146" s="217"/>
      <c r="D146" s="218"/>
      <c r="E146" s="87" t="s">
        <v>176</v>
      </c>
      <c r="F146" s="89" t="s">
        <v>51</v>
      </c>
      <c r="G146" s="91">
        <v>25.5</v>
      </c>
      <c r="H146" s="90">
        <v>60</v>
      </c>
      <c r="I146" s="58"/>
      <c r="J146" s="59"/>
      <c r="K146" s="59"/>
      <c r="L146" s="56"/>
      <c r="M146" s="72"/>
    </row>
    <row r="147" spans="2:13" ht="18" customHeight="1">
      <c r="B147" s="90"/>
      <c r="C147" s="217"/>
      <c r="D147" s="218"/>
      <c r="E147" s="87" t="s">
        <v>177</v>
      </c>
      <c r="F147" s="89" t="s">
        <v>51</v>
      </c>
      <c r="G147" s="91">
        <v>25.5</v>
      </c>
      <c r="H147" s="90">
        <v>43.48</v>
      </c>
      <c r="I147" s="58"/>
      <c r="J147" s="59"/>
      <c r="K147" s="59"/>
      <c r="L147" s="56"/>
      <c r="M147" s="72"/>
    </row>
    <row r="148" spans="2:13" ht="18" customHeight="1">
      <c r="B148" s="90"/>
      <c r="C148" s="217"/>
      <c r="D148" s="218"/>
      <c r="E148" s="87" t="s">
        <v>178</v>
      </c>
      <c r="F148" s="89" t="s">
        <v>11</v>
      </c>
      <c r="G148" s="91">
        <v>25.5</v>
      </c>
      <c r="H148" s="90">
        <v>3.54</v>
      </c>
      <c r="I148" s="58"/>
      <c r="J148" s="59"/>
      <c r="K148" s="59"/>
      <c r="L148" s="56"/>
      <c r="M148" s="54"/>
    </row>
    <row r="149" spans="2:13" ht="18" customHeight="1">
      <c r="B149" s="90"/>
      <c r="C149" s="217"/>
      <c r="D149" s="218"/>
      <c r="E149" s="87" t="s">
        <v>179</v>
      </c>
      <c r="F149" s="89" t="s">
        <v>11</v>
      </c>
      <c r="G149" s="91">
        <v>20.4</v>
      </c>
      <c r="H149" s="90">
        <v>15.45</v>
      </c>
      <c r="I149" s="58"/>
      <c r="J149" s="59"/>
      <c r="K149" s="59"/>
      <c r="L149" s="56"/>
      <c r="M149" s="54"/>
    </row>
    <row r="150" spans="2:13" ht="18" customHeight="1">
      <c r="B150" s="88" t="s">
        <v>289</v>
      </c>
      <c r="C150" s="217"/>
      <c r="D150" s="218"/>
      <c r="E150" s="86" t="s">
        <v>55</v>
      </c>
      <c r="F150" s="89"/>
      <c r="G150" s="91"/>
      <c r="H150" s="90"/>
      <c r="I150" s="58"/>
      <c r="J150" s="59"/>
      <c r="K150" s="59"/>
      <c r="L150" s="56"/>
      <c r="M150" s="54"/>
    </row>
    <row r="151" spans="2:13" ht="18" customHeight="1">
      <c r="B151" s="90"/>
      <c r="C151" s="217"/>
      <c r="D151" s="218"/>
      <c r="E151" s="87" t="s">
        <v>180</v>
      </c>
      <c r="F151" s="89" t="s">
        <v>296</v>
      </c>
      <c r="G151" s="91">
        <v>4</v>
      </c>
      <c r="H151" s="90">
        <v>7.56</v>
      </c>
      <c r="I151" s="58"/>
      <c r="J151" s="59"/>
      <c r="K151" s="59"/>
      <c r="L151" s="56"/>
      <c r="M151" s="54"/>
    </row>
    <row r="152" spans="2:13" ht="18" customHeight="1">
      <c r="B152" s="90"/>
      <c r="C152" s="217"/>
      <c r="D152" s="218"/>
      <c r="E152" s="87" t="s">
        <v>181</v>
      </c>
      <c r="F152" s="89" t="s">
        <v>296</v>
      </c>
      <c r="G152" s="91">
        <v>4</v>
      </c>
      <c r="H152" s="90">
        <v>84.39</v>
      </c>
      <c r="I152" s="55"/>
      <c r="J152" s="59"/>
      <c r="K152" s="59"/>
      <c r="L152" s="56"/>
      <c r="M152" s="68"/>
    </row>
    <row r="153" spans="2:13" ht="18" customHeight="1">
      <c r="B153" s="90"/>
      <c r="C153" s="217"/>
      <c r="D153" s="218"/>
      <c r="E153" s="87" t="s">
        <v>182</v>
      </c>
      <c r="F153" s="89" t="s">
        <v>296</v>
      </c>
      <c r="G153" s="91">
        <v>4</v>
      </c>
      <c r="H153" s="90">
        <v>59.27</v>
      </c>
      <c r="I153" s="58"/>
      <c r="J153" s="59"/>
      <c r="K153" s="59"/>
      <c r="L153" s="56"/>
      <c r="M153" s="54"/>
    </row>
    <row r="154" spans="2:13" ht="18" customHeight="1">
      <c r="B154" s="88" t="s">
        <v>290</v>
      </c>
      <c r="C154" s="217"/>
      <c r="D154" s="218"/>
      <c r="E154" s="86" t="s">
        <v>105</v>
      </c>
      <c r="F154" s="89"/>
      <c r="G154" s="91"/>
      <c r="H154" s="90"/>
      <c r="I154" s="58"/>
      <c r="J154" s="59"/>
      <c r="K154" s="59"/>
      <c r="L154" s="56"/>
      <c r="M154" s="54"/>
    </row>
    <row r="155" spans="2:13" ht="18" customHeight="1">
      <c r="B155" s="90"/>
      <c r="C155" s="217"/>
      <c r="D155" s="218"/>
      <c r="E155" s="87" t="s">
        <v>183</v>
      </c>
      <c r="F155" s="89" t="s">
        <v>296</v>
      </c>
      <c r="G155" s="91">
        <v>1</v>
      </c>
      <c r="H155" s="90">
        <v>51.9</v>
      </c>
      <c r="I155" s="58"/>
      <c r="J155" s="59"/>
      <c r="K155" s="59"/>
      <c r="L155" s="56"/>
      <c r="M155" s="54"/>
    </row>
    <row r="156" spans="2:13" ht="18" customHeight="1">
      <c r="B156" s="90"/>
      <c r="C156" s="217"/>
      <c r="D156" s="218"/>
      <c r="E156" s="87" t="s">
        <v>305</v>
      </c>
      <c r="F156" s="89" t="s">
        <v>296</v>
      </c>
      <c r="G156" s="91">
        <v>1</v>
      </c>
      <c r="H156" s="90">
        <v>103.79</v>
      </c>
      <c r="I156" s="58"/>
      <c r="J156" s="59"/>
      <c r="K156" s="59"/>
      <c r="L156" s="56"/>
      <c r="M156" s="54"/>
    </row>
    <row r="157" spans="2:13" ht="18" customHeight="1">
      <c r="B157" s="90"/>
      <c r="C157" s="217"/>
      <c r="D157" s="218"/>
      <c r="E157" s="87" t="s">
        <v>184</v>
      </c>
      <c r="F157" s="89" t="s">
        <v>296</v>
      </c>
      <c r="G157" s="91">
        <v>4</v>
      </c>
      <c r="H157" s="90">
        <v>28.12</v>
      </c>
      <c r="I157" s="58"/>
      <c r="J157" s="59"/>
      <c r="K157" s="59"/>
      <c r="L157" s="56"/>
      <c r="M157" s="54"/>
    </row>
    <row r="158" spans="2:13" ht="18" customHeight="1">
      <c r="B158" s="90"/>
      <c r="C158" s="217"/>
      <c r="D158" s="218"/>
      <c r="E158" s="87" t="s">
        <v>185</v>
      </c>
      <c r="F158" s="89" t="s">
        <v>11</v>
      </c>
      <c r="G158" s="91">
        <v>20</v>
      </c>
      <c r="H158" s="90">
        <v>4.18</v>
      </c>
      <c r="I158" s="58"/>
      <c r="J158" s="59"/>
      <c r="K158" s="59"/>
      <c r="L158" s="56"/>
      <c r="M158" s="54"/>
    </row>
    <row r="159" spans="2:13" ht="18" customHeight="1">
      <c r="B159" s="90"/>
      <c r="C159" s="217"/>
      <c r="D159" s="218"/>
      <c r="E159" s="87" t="s">
        <v>186</v>
      </c>
      <c r="F159" s="89" t="s">
        <v>296</v>
      </c>
      <c r="G159" s="91">
        <v>4</v>
      </c>
      <c r="H159" s="90">
        <v>58.94</v>
      </c>
      <c r="I159" s="58"/>
      <c r="J159" s="59"/>
      <c r="K159" s="59"/>
      <c r="L159" s="56"/>
      <c r="M159" s="54"/>
    </row>
    <row r="160" spans="2:13" ht="18" customHeight="1">
      <c r="B160" s="90"/>
      <c r="C160" s="217"/>
      <c r="D160" s="218"/>
      <c r="E160" s="87" t="s">
        <v>187</v>
      </c>
      <c r="F160" s="89" t="s">
        <v>296</v>
      </c>
      <c r="G160" s="91">
        <v>4</v>
      </c>
      <c r="H160" s="90">
        <v>39.16</v>
      </c>
      <c r="I160" s="58"/>
      <c r="J160" s="59"/>
      <c r="K160" s="59"/>
      <c r="L160" s="56"/>
      <c r="M160" s="54"/>
    </row>
    <row r="161" spans="2:13" ht="18" customHeight="1">
      <c r="B161" s="90"/>
      <c r="C161" s="217"/>
      <c r="D161" s="218"/>
      <c r="E161" s="87" t="s">
        <v>188</v>
      </c>
      <c r="F161" s="89" t="s">
        <v>298</v>
      </c>
      <c r="G161" s="91">
        <v>4</v>
      </c>
      <c r="H161" s="90">
        <v>71.61</v>
      </c>
      <c r="I161" s="58"/>
      <c r="J161" s="59"/>
      <c r="K161" s="59"/>
      <c r="L161" s="56"/>
      <c r="M161" s="54"/>
    </row>
    <row r="162" spans="2:13" ht="18" customHeight="1">
      <c r="B162" s="88" t="s">
        <v>291</v>
      </c>
      <c r="C162" s="217"/>
      <c r="D162" s="218"/>
      <c r="E162" s="86" t="s">
        <v>4</v>
      </c>
      <c r="F162" s="89"/>
      <c r="G162" s="91"/>
      <c r="H162" s="90"/>
      <c r="I162" s="58"/>
      <c r="J162" s="59"/>
      <c r="K162" s="59"/>
      <c r="L162" s="56"/>
      <c r="M162" s="54"/>
    </row>
    <row r="163" spans="2:13" ht="18" customHeight="1">
      <c r="B163" s="90"/>
      <c r="C163" s="217"/>
      <c r="D163" s="218"/>
      <c r="E163" s="87" t="s">
        <v>189</v>
      </c>
      <c r="F163" s="89" t="s">
        <v>51</v>
      </c>
      <c r="G163" s="91">
        <v>13.16</v>
      </c>
      <c r="H163" s="90">
        <v>22.65</v>
      </c>
      <c r="I163" s="58"/>
      <c r="J163" s="59"/>
      <c r="K163" s="59"/>
      <c r="L163" s="56"/>
      <c r="M163" s="54"/>
    </row>
    <row r="164" spans="2:13" ht="18" customHeight="1">
      <c r="B164" s="88" t="s">
        <v>292</v>
      </c>
      <c r="C164" s="217"/>
      <c r="D164" s="218"/>
      <c r="E164" s="86" t="s">
        <v>5</v>
      </c>
      <c r="F164" s="89"/>
      <c r="G164" s="91"/>
      <c r="H164" s="90"/>
      <c r="I164" s="58"/>
      <c r="J164" s="59"/>
      <c r="K164" s="59"/>
      <c r="L164" s="56"/>
      <c r="M164" s="54"/>
    </row>
    <row r="165" spans="2:13" ht="18" customHeight="1">
      <c r="B165" s="90"/>
      <c r="C165" s="217"/>
      <c r="D165" s="218"/>
      <c r="E165" s="87" t="s">
        <v>190</v>
      </c>
      <c r="F165" s="89" t="s">
        <v>51</v>
      </c>
      <c r="G165" s="91">
        <v>6.72</v>
      </c>
      <c r="H165" s="90">
        <v>149.23</v>
      </c>
      <c r="I165" s="58"/>
      <c r="J165" s="59"/>
      <c r="K165" s="59"/>
      <c r="L165" s="56"/>
      <c r="M165" s="54"/>
    </row>
    <row r="166" spans="2:13" ht="18" customHeight="1">
      <c r="B166" s="90"/>
      <c r="C166" s="217"/>
      <c r="D166" s="218"/>
      <c r="E166" s="87" t="s">
        <v>191</v>
      </c>
      <c r="F166" s="89" t="s">
        <v>51</v>
      </c>
      <c r="G166" s="91">
        <v>2.8</v>
      </c>
      <c r="H166" s="90">
        <v>204.42</v>
      </c>
      <c r="I166" s="58"/>
      <c r="J166" s="59"/>
      <c r="K166" s="59"/>
      <c r="L166" s="56"/>
      <c r="M166" s="54"/>
    </row>
    <row r="167" spans="2:13" ht="18" customHeight="1">
      <c r="B167" s="88" t="s">
        <v>293</v>
      </c>
      <c r="C167" s="217"/>
      <c r="D167" s="218"/>
      <c r="E167" s="86" t="s">
        <v>6</v>
      </c>
      <c r="F167" s="89"/>
      <c r="G167" s="91"/>
      <c r="H167" s="90"/>
      <c r="I167" s="55"/>
      <c r="J167" s="59"/>
      <c r="K167" s="59"/>
      <c r="L167" s="56"/>
      <c r="M167" s="54"/>
    </row>
    <row r="168" spans="2:13" ht="18" customHeight="1">
      <c r="B168" s="90"/>
      <c r="C168" s="217"/>
      <c r="D168" s="218"/>
      <c r="E168" s="87" t="s">
        <v>192</v>
      </c>
      <c r="F168" s="89" t="s">
        <v>51</v>
      </c>
      <c r="G168" s="91">
        <v>88.86</v>
      </c>
      <c r="H168" s="90">
        <v>3.36</v>
      </c>
      <c r="I168" s="55"/>
      <c r="J168" s="59"/>
      <c r="K168" s="59"/>
      <c r="L168" s="56"/>
      <c r="M168" s="68"/>
    </row>
    <row r="169" spans="2:13" ht="18" customHeight="1">
      <c r="B169" s="90"/>
      <c r="C169" s="217"/>
      <c r="D169" s="218"/>
      <c r="E169" s="87" t="s">
        <v>193</v>
      </c>
      <c r="F169" s="89" t="s">
        <v>51</v>
      </c>
      <c r="G169" s="91">
        <v>57.66</v>
      </c>
      <c r="H169" s="90">
        <v>18.16</v>
      </c>
      <c r="I169" s="55"/>
      <c r="J169" s="59"/>
      <c r="K169" s="59"/>
      <c r="L169" s="56"/>
      <c r="M169" s="73"/>
    </row>
    <row r="170" spans="2:13" ht="18" customHeight="1">
      <c r="B170" s="90"/>
      <c r="C170" s="217"/>
      <c r="D170" s="218"/>
      <c r="E170" s="87" t="s">
        <v>194</v>
      </c>
      <c r="F170" s="89" t="s">
        <v>51</v>
      </c>
      <c r="G170" s="91">
        <v>31.2</v>
      </c>
      <c r="H170" s="90">
        <v>11.99</v>
      </c>
      <c r="I170" s="55"/>
      <c r="J170" s="59"/>
      <c r="K170" s="59"/>
      <c r="L170" s="56"/>
      <c r="M170" s="68"/>
    </row>
    <row r="171" spans="2:13" ht="18" customHeight="1">
      <c r="B171" s="90"/>
      <c r="C171" s="217"/>
      <c r="D171" s="218"/>
      <c r="E171" s="87" t="s">
        <v>195</v>
      </c>
      <c r="F171" s="89" t="s">
        <v>51</v>
      </c>
      <c r="G171" s="91">
        <v>31.2</v>
      </c>
      <c r="H171" s="90">
        <v>25.57</v>
      </c>
      <c r="I171" s="55"/>
      <c r="J171" s="59"/>
      <c r="K171" s="59"/>
      <c r="L171" s="56"/>
      <c r="M171" s="68"/>
    </row>
    <row r="172" spans="2:13" ht="18" customHeight="1">
      <c r="B172" s="88" t="s">
        <v>294</v>
      </c>
      <c r="C172" s="217"/>
      <c r="D172" s="218"/>
      <c r="E172" s="86" t="s">
        <v>7</v>
      </c>
      <c r="F172" s="89"/>
      <c r="G172" s="91"/>
      <c r="H172" s="90"/>
      <c r="I172" s="55"/>
      <c r="J172" s="59"/>
      <c r="K172" s="59"/>
      <c r="L172" s="56"/>
      <c r="M172" s="68"/>
    </row>
    <row r="173" spans="2:13" ht="18" customHeight="1">
      <c r="B173" s="90"/>
      <c r="C173" s="217"/>
      <c r="D173" s="218"/>
      <c r="E173" s="87" t="s">
        <v>196</v>
      </c>
      <c r="F173" s="89" t="s">
        <v>51</v>
      </c>
      <c r="G173" s="91">
        <v>57.66</v>
      </c>
      <c r="H173" s="90">
        <v>4.79</v>
      </c>
      <c r="I173" s="55"/>
      <c r="J173" s="59"/>
      <c r="K173" s="59"/>
      <c r="L173" s="56"/>
      <c r="M173" s="54"/>
    </row>
    <row r="174" spans="2:13" ht="18" customHeight="1">
      <c r="B174" s="90"/>
      <c r="C174" s="217"/>
      <c r="D174" s="218"/>
      <c r="E174" s="87" t="s">
        <v>197</v>
      </c>
      <c r="F174" s="89" t="s">
        <v>51</v>
      </c>
      <c r="G174" s="91">
        <v>19.04</v>
      </c>
      <c r="H174" s="90">
        <v>20.07</v>
      </c>
      <c r="I174" s="55"/>
      <c r="J174" s="59"/>
      <c r="K174" s="59"/>
      <c r="L174" s="56"/>
      <c r="M174" s="68"/>
    </row>
    <row r="175" spans="2:13" ht="18" customHeight="1">
      <c r="B175" s="88" t="s">
        <v>295</v>
      </c>
      <c r="C175" s="217"/>
      <c r="D175" s="218"/>
      <c r="E175" s="86" t="s">
        <v>8</v>
      </c>
      <c r="F175" s="89"/>
      <c r="G175" s="91"/>
      <c r="H175" s="90"/>
      <c r="I175" s="55"/>
      <c r="J175" s="59"/>
      <c r="K175" s="59"/>
      <c r="L175" s="56"/>
      <c r="M175" s="54"/>
    </row>
    <row r="176" spans="2:13" ht="18" customHeight="1">
      <c r="B176" s="90"/>
      <c r="C176" s="217"/>
      <c r="D176" s="218"/>
      <c r="E176" s="87" t="s">
        <v>198</v>
      </c>
      <c r="F176" s="89" t="s">
        <v>51</v>
      </c>
      <c r="G176" s="91">
        <v>8.94</v>
      </c>
      <c r="H176" s="90">
        <v>28.78</v>
      </c>
      <c r="I176" s="55"/>
      <c r="J176" s="59"/>
      <c r="K176" s="59"/>
      <c r="L176" s="56"/>
      <c r="M176" s="54"/>
    </row>
    <row r="177" spans="2:13" ht="18" customHeight="1">
      <c r="B177" s="90"/>
      <c r="C177" s="217"/>
      <c r="D177" s="218"/>
      <c r="E177" s="87" t="s">
        <v>199</v>
      </c>
      <c r="F177" s="89" t="s">
        <v>51</v>
      </c>
      <c r="G177" s="91">
        <v>3.6</v>
      </c>
      <c r="H177" s="90">
        <v>30.78</v>
      </c>
      <c r="I177" s="55"/>
      <c r="J177" s="59"/>
      <c r="K177" s="59"/>
      <c r="L177" s="56"/>
      <c r="M177" s="54"/>
    </row>
    <row r="178" spans="2:13" ht="18" customHeight="1">
      <c r="B178" s="90"/>
      <c r="C178" s="217"/>
      <c r="D178" s="218"/>
      <c r="E178" s="87" t="s">
        <v>200</v>
      </c>
      <c r="F178" s="89" t="s">
        <v>51</v>
      </c>
      <c r="G178" s="91">
        <v>11.66</v>
      </c>
      <c r="H178" s="90">
        <v>35.34</v>
      </c>
      <c r="I178" s="55"/>
      <c r="J178" s="59"/>
      <c r="K178" s="59"/>
      <c r="L178" s="56"/>
      <c r="M178" s="54"/>
    </row>
    <row r="179" spans="2:13" ht="18" customHeight="1">
      <c r="B179" s="90"/>
      <c r="C179" s="217"/>
      <c r="D179" s="218"/>
      <c r="E179" s="87" t="s">
        <v>201</v>
      </c>
      <c r="F179" s="89" t="s">
        <v>51</v>
      </c>
      <c r="G179" s="91">
        <v>5.4</v>
      </c>
      <c r="H179" s="90">
        <v>142.48</v>
      </c>
      <c r="I179" s="55"/>
      <c r="J179" s="59"/>
      <c r="K179" s="59"/>
      <c r="L179" s="56"/>
      <c r="M179" s="54"/>
    </row>
    <row r="180" spans="2:13" ht="18" customHeight="1">
      <c r="B180" s="90"/>
      <c r="C180" s="217"/>
      <c r="D180" s="218"/>
      <c r="E180" s="87" t="s">
        <v>202</v>
      </c>
      <c r="F180" s="89" t="s">
        <v>51</v>
      </c>
      <c r="G180" s="91">
        <v>15.58</v>
      </c>
      <c r="H180" s="90">
        <v>1.13</v>
      </c>
      <c r="I180" s="55"/>
      <c r="J180" s="59"/>
      <c r="K180" s="59"/>
      <c r="L180" s="56"/>
      <c r="M180" s="54"/>
    </row>
    <row r="181" spans="2:13" ht="18" customHeight="1">
      <c r="B181" s="74"/>
      <c r="C181" s="81"/>
      <c r="D181" s="81"/>
      <c r="E181" s="75"/>
      <c r="F181" s="219" t="s">
        <v>50</v>
      </c>
      <c r="G181" s="219"/>
      <c r="H181" s="219"/>
      <c r="I181" s="219"/>
      <c r="J181" s="219"/>
      <c r="K181" s="219"/>
      <c r="L181" s="220"/>
      <c r="M181" s="76">
        <f>SUM(M20:M180)</f>
        <v>0</v>
      </c>
    </row>
    <row r="182" spans="2:13" ht="18" customHeight="1">
      <c r="B182" s="60"/>
      <c r="C182" s="80"/>
      <c r="D182" s="80"/>
      <c r="E182" s="61"/>
      <c r="F182" s="221" t="s">
        <v>57</v>
      </c>
      <c r="G182" s="221"/>
      <c r="H182" s="221"/>
      <c r="I182" s="221"/>
      <c r="J182" s="221"/>
      <c r="K182" s="221"/>
      <c r="L182" s="222"/>
      <c r="M182" s="62">
        <v>124870.51000000001</v>
      </c>
    </row>
    <row r="183" spans="2:13" ht="18" customHeight="1">
      <c r="B183" s="63"/>
      <c r="C183" s="64"/>
      <c r="D183" s="64"/>
      <c r="E183" s="64"/>
      <c r="F183" s="223" t="s">
        <v>29</v>
      </c>
      <c r="G183" s="223"/>
      <c r="H183" s="223"/>
      <c r="I183" s="223"/>
      <c r="J183" s="223"/>
      <c r="K183" s="223"/>
      <c r="L183" s="224"/>
      <c r="M183" s="65">
        <f>M181/M182</f>
        <v>0</v>
      </c>
    </row>
    <row r="184" spans="2:13" ht="18" customHeight="1"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</row>
    <row r="185" spans="2:13" ht="18" customHeight="1">
      <c r="B185" s="216"/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</row>
  </sheetData>
  <sheetProtection/>
  <mergeCells count="110">
    <mergeCell ref="K10:M10"/>
    <mergeCell ref="E15:E16"/>
    <mergeCell ref="F15:F16"/>
    <mergeCell ref="G15:G16"/>
    <mergeCell ref="H15:H16"/>
    <mergeCell ref="I15:I16"/>
    <mergeCell ref="F2:M3"/>
    <mergeCell ref="F4:M5"/>
    <mergeCell ref="F6:M7"/>
    <mergeCell ref="B9:J9"/>
    <mergeCell ref="K9:M9"/>
    <mergeCell ref="J15:J16"/>
    <mergeCell ref="K15:K16"/>
    <mergeCell ref="L15:L16"/>
    <mergeCell ref="M15:M16"/>
    <mergeCell ref="B10:J10"/>
    <mergeCell ref="B18:M18"/>
    <mergeCell ref="B11:J11"/>
    <mergeCell ref="K11:M11"/>
    <mergeCell ref="B12:E12"/>
    <mergeCell ref="B13:M13"/>
    <mergeCell ref="B15:B16"/>
    <mergeCell ref="C110:D110"/>
    <mergeCell ref="C111:D111"/>
    <mergeCell ref="C15:C16"/>
    <mergeCell ref="D15:D16"/>
    <mergeCell ref="C109:D109"/>
    <mergeCell ref="C20:D20"/>
    <mergeCell ref="C21:D21"/>
    <mergeCell ref="C22:D22"/>
    <mergeCell ref="C23:D23"/>
    <mergeCell ref="C24:D24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9:D139"/>
    <mergeCell ref="C140:D140"/>
    <mergeCell ref="C141:D141"/>
    <mergeCell ref="C130:D130"/>
    <mergeCell ref="C131:D131"/>
    <mergeCell ref="C132:D132"/>
    <mergeCell ref="C133:D133"/>
    <mergeCell ref="C134:D134"/>
    <mergeCell ref="C135:D135"/>
    <mergeCell ref="C154:D154"/>
    <mergeCell ref="C155:D155"/>
    <mergeCell ref="C147:D147"/>
    <mergeCell ref="C148:D148"/>
    <mergeCell ref="C149:D149"/>
    <mergeCell ref="C150:D150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B184:E184"/>
    <mergeCell ref="C174:D174"/>
    <mergeCell ref="C175:D175"/>
    <mergeCell ref="C176:D176"/>
    <mergeCell ref="C177:D177"/>
    <mergeCell ref="C178:D178"/>
    <mergeCell ref="C179:D179"/>
    <mergeCell ref="C25:D25"/>
    <mergeCell ref="C26:D26"/>
    <mergeCell ref="C146:D146"/>
    <mergeCell ref="C142:D142"/>
    <mergeCell ref="C143:D143"/>
    <mergeCell ref="C144:D144"/>
    <mergeCell ref="C145:D145"/>
    <mergeCell ref="C136:D136"/>
    <mergeCell ref="C137:D137"/>
    <mergeCell ref="C138:D138"/>
    <mergeCell ref="F184:M184"/>
    <mergeCell ref="B185:E185"/>
    <mergeCell ref="F185:M185"/>
    <mergeCell ref="C151:D151"/>
    <mergeCell ref="C152:D152"/>
    <mergeCell ref="C153:D153"/>
    <mergeCell ref="F181:L181"/>
    <mergeCell ref="F182:L182"/>
    <mergeCell ref="F183:L183"/>
    <mergeCell ref="C180:D180"/>
  </mergeCells>
  <printOptions horizontalCentered="1"/>
  <pageMargins left="0.7086614173228347" right="0.3937007874015748" top="0.5905511811023623" bottom="0.3937007874015748" header="0.5905511811023623" footer="0.3937007874015748"/>
  <pageSetup fitToHeight="0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showGridLines="0" view="pageBreakPreview" zoomScale="85" zoomScaleNormal="85" zoomScaleSheetLayoutView="85" workbookViewId="0" topLeftCell="A59">
      <selection activeCell="F75" sqref="F75"/>
    </sheetView>
  </sheetViews>
  <sheetFormatPr defaultColWidth="9.140625" defaultRowHeight="22.5" customHeight="1"/>
  <cols>
    <col min="1" max="1" width="14.421875" style="105" bestFit="1" customWidth="1"/>
    <col min="2" max="2" width="13.57421875" style="160" customWidth="1"/>
    <col min="3" max="3" width="10.8515625" style="160" customWidth="1"/>
    <col min="4" max="4" width="74.140625" style="108" customWidth="1"/>
    <col min="5" max="5" width="5.7109375" style="109" bestFit="1" customWidth="1"/>
    <col min="6" max="6" width="12.28125" style="107" bestFit="1" customWidth="1"/>
    <col min="7" max="7" width="13.8515625" style="107" customWidth="1"/>
    <col min="8" max="8" width="12.57421875" style="119" bestFit="1" customWidth="1"/>
    <col min="9" max="9" width="23.00390625" style="105" customWidth="1"/>
    <col min="10" max="10" width="9.140625" style="105" customWidth="1"/>
    <col min="11" max="11" width="9.421875" style="105" bestFit="1" customWidth="1"/>
    <col min="12" max="16384" width="9.140625" style="105" customWidth="1"/>
  </cols>
  <sheetData>
    <row r="1" spans="1:9" ht="22.5" customHeight="1">
      <c r="A1" s="104"/>
      <c r="B1" s="272" t="s">
        <v>310</v>
      </c>
      <c r="C1" s="272"/>
      <c r="D1" s="272"/>
      <c r="E1" s="272"/>
      <c r="F1" s="272"/>
      <c r="G1" s="272"/>
      <c r="H1" s="272"/>
      <c r="I1" s="272"/>
    </row>
    <row r="2" spans="1:9" ht="22.5" customHeight="1">
      <c r="A2" s="106"/>
      <c r="B2" s="273" t="s">
        <v>311</v>
      </c>
      <c r="C2" s="273"/>
      <c r="D2" s="273"/>
      <c r="E2" s="273"/>
      <c r="F2" s="273"/>
      <c r="G2" s="273"/>
      <c r="H2" s="273"/>
      <c r="I2" s="273"/>
    </row>
    <row r="3" spans="1:9" ht="22.5" customHeight="1">
      <c r="A3" s="106"/>
      <c r="B3" s="274" t="s">
        <v>28</v>
      </c>
      <c r="C3" s="274"/>
      <c r="D3" s="274"/>
      <c r="E3" s="274"/>
      <c r="F3" s="274"/>
      <c r="G3" s="274"/>
      <c r="H3" s="274"/>
      <c r="I3" s="274"/>
    </row>
    <row r="4" spans="1:9" ht="6.75" customHeight="1">
      <c r="A4" s="121"/>
      <c r="B4" s="158"/>
      <c r="C4" s="158"/>
      <c r="D4" s="122"/>
      <c r="E4" s="122"/>
      <c r="F4" s="161"/>
      <c r="G4" s="122"/>
      <c r="H4" s="122"/>
      <c r="I4" s="122"/>
    </row>
    <row r="5" spans="1:9" ht="22.5" customHeight="1">
      <c r="A5" s="278" t="s">
        <v>318</v>
      </c>
      <c r="B5" s="279"/>
      <c r="C5" s="279"/>
      <c r="D5" s="279"/>
      <c r="E5" s="279"/>
      <c r="F5" s="279"/>
      <c r="G5" s="279"/>
      <c r="H5" s="279"/>
      <c r="I5" s="279"/>
    </row>
    <row r="6" spans="1:9" ht="6.75" customHeight="1">
      <c r="A6" s="123"/>
      <c r="B6" s="158"/>
      <c r="C6" s="158"/>
      <c r="D6" s="122"/>
      <c r="E6" s="122"/>
      <c r="F6" s="161"/>
      <c r="G6" s="122"/>
      <c r="H6" s="122"/>
      <c r="I6" s="122"/>
    </row>
    <row r="7" spans="1:9" ht="18" customHeight="1">
      <c r="A7" s="280" t="s">
        <v>373</v>
      </c>
      <c r="B7" s="281"/>
      <c r="C7" s="281"/>
      <c r="D7" s="281"/>
      <c r="E7" s="281"/>
      <c r="F7" s="281"/>
      <c r="G7" s="282"/>
      <c r="H7" s="263" t="s">
        <v>335</v>
      </c>
      <c r="I7" s="264"/>
    </row>
    <row r="8" spans="1:9" ht="18" customHeight="1">
      <c r="A8" s="265"/>
      <c r="B8" s="266"/>
      <c r="C8" s="266"/>
      <c r="D8" s="266"/>
      <c r="E8" s="266"/>
      <c r="F8" s="266"/>
      <c r="G8" s="266"/>
      <c r="H8" s="266"/>
      <c r="I8" s="266"/>
    </row>
    <row r="9" spans="1:9" ht="21" customHeight="1">
      <c r="A9" s="275" t="s">
        <v>399</v>
      </c>
      <c r="B9" s="276"/>
      <c r="C9" s="276"/>
      <c r="D9" s="276"/>
      <c r="E9" s="276"/>
      <c r="F9" s="276"/>
      <c r="G9" s="276"/>
      <c r="H9" s="277"/>
      <c r="I9" s="157"/>
    </row>
    <row r="10" spans="1:9" s="181" customFormat="1" ht="43.5" customHeight="1">
      <c r="A10" s="175" t="s">
        <v>312</v>
      </c>
      <c r="B10" s="176" t="s">
        <v>323</v>
      </c>
      <c r="C10" s="177" t="s">
        <v>314</v>
      </c>
      <c r="D10" s="178" t="s">
        <v>64</v>
      </c>
      <c r="E10" s="178" t="s">
        <v>313</v>
      </c>
      <c r="F10" s="179" t="s">
        <v>319</v>
      </c>
      <c r="G10" s="179" t="s">
        <v>315</v>
      </c>
      <c r="H10" s="180" t="s">
        <v>333</v>
      </c>
      <c r="I10" s="180"/>
    </row>
    <row r="11" spans="1:9" ht="15.75">
      <c r="A11" s="149" t="s">
        <v>203</v>
      </c>
      <c r="B11" s="159"/>
      <c r="C11" s="159"/>
      <c r="D11" s="110" t="s">
        <v>394</v>
      </c>
      <c r="E11" s="111"/>
      <c r="F11" s="120"/>
      <c r="G11" s="120"/>
      <c r="H11" s="120">
        <f aca="true" t="shared" si="0" ref="H11:H42">G11*1.2487</f>
        <v>0</v>
      </c>
      <c r="I11" s="112">
        <f>SUM(I12)</f>
        <v>1334.3795504999998</v>
      </c>
    </row>
    <row r="12" spans="1:9" s="169" customFormat="1" ht="12.75">
      <c r="A12" s="162" t="s">
        <v>204</v>
      </c>
      <c r="B12" s="163" t="s">
        <v>307</v>
      </c>
      <c r="C12" s="164" t="s">
        <v>386</v>
      </c>
      <c r="D12" s="165" t="s">
        <v>387</v>
      </c>
      <c r="E12" s="170" t="s">
        <v>367</v>
      </c>
      <c r="F12" s="167">
        <f>3*1.5</f>
        <v>4.5</v>
      </c>
      <c r="G12" s="168">
        <v>237.47</v>
      </c>
      <c r="H12" s="168">
        <f t="shared" si="0"/>
        <v>296.52878899999996</v>
      </c>
      <c r="I12" s="168">
        <f>F12*H12</f>
        <v>1334.3795504999998</v>
      </c>
    </row>
    <row r="13" spans="1:9" ht="15.75">
      <c r="A13" s="149" t="s">
        <v>211</v>
      </c>
      <c r="B13" s="159"/>
      <c r="C13" s="159"/>
      <c r="D13" s="110" t="s">
        <v>476</v>
      </c>
      <c r="E13" s="111"/>
      <c r="F13" s="120"/>
      <c r="G13" s="120"/>
      <c r="H13" s="120">
        <f t="shared" si="0"/>
        <v>0</v>
      </c>
      <c r="I13" s="112">
        <f>SUM(I14:I17)</f>
        <v>1287.04707752</v>
      </c>
    </row>
    <row r="14" spans="1:9" s="169" customFormat="1" ht="25.5">
      <c r="A14" s="211" t="s">
        <v>212</v>
      </c>
      <c r="B14" s="163" t="s">
        <v>307</v>
      </c>
      <c r="C14" s="164" t="s">
        <v>390</v>
      </c>
      <c r="D14" s="165" t="s">
        <v>391</v>
      </c>
      <c r="E14" s="170" t="s">
        <v>367</v>
      </c>
      <c r="F14" s="167">
        <f>3.7*3</f>
        <v>11.100000000000001</v>
      </c>
      <c r="G14" s="168">
        <v>35.08</v>
      </c>
      <c r="H14" s="168">
        <f t="shared" si="0"/>
        <v>43.804396</v>
      </c>
      <c r="I14" s="168">
        <f>F14*H14</f>
        <v>486.2287956</v>
      </c>
    </row>
    <row r="15" spans="1:9" s="169" customFormat="1" ht="15">
      <c r="A15" s="211" t="s">
        <v>213</v>
      </c>
      <c r="B15" s="163" t="s">
        <v>307</v>
      </c>
      <c r="C15" s="164">
        <v>85372</v>
      </c>
      <c r="D15" s="165" t="s">
        <v>369</v>
      </c>
      <c r="E15" s="170" t="s">
        <v>367</v>
      </c>
      <c r="F15" s="167">
        <v>46.19</v>
      </c>
      <c r="G15" s="168">
        <v>1.59</v>
      </c>
      <c r="H15" s="168">
        <f t="shared" si="0"/>
        <v>1.985433</v>
      </c>
      <c r="I15" s="168">
        <f>F15*H15</f>
        <v>91.70715027</v>
      </c>
    </row>
    <row r="16" spans="1:9" s="169" customFormat="1" ht="25.5">
      <c r="A16" s="211" t="s">
        <v>316</v>
      </c>
      <c r="B16" s="163" t="s">
        <v>307</v>
      </c>
      <c r="C16" s="164">
        <v>72218</v>
      </c>
      <c r="D16" s="165" t="s">
        <v>370</v>
      </c>
      <c r="E16" s="170" t="s">
        <v>367</v>
      </c>
      <c r="F16" s="167">
        <v>25.31</v>
      </c>
      <c r="G16" s="168">
        <v>4.25</v>
      </c>
      <c r="H16" s="168">
        <f t="shared" si="0"/>
        <v>5.3069749999999996</v>
      </c>
      <c r="I16" s="168">
        <f>F16*H16</f>
        <v>134.31953724999997</v>
      </c>
    </row>
    <row r="17" spans="1:9" s="169" customFormat="1" ht="15">
      <c r="A17" s="211" t="s">
        <v>317</v>
      </c>
      <c r="B17" s="163" t="s">
        <v>320</v>
      </c>
      <c r="C17" s="164" t="s">
        <v>400</v>
      </c>
      <c r="D17" s="165" t="s">
        <v>401</v>
      </c>
      <c r="E17" s="170" t="s">
        <v>367</v>
      </c>
      <c r="F17" s="167">
        <v>56.48</v>
      </c>
      <c r="G17" s="168">
        <v>8.15</v>
      </c>
      <c r="H17" s="168">
        <f t="shared" si="0"/>
        <v>10.176905</v>
      </c>
      <c r="I17" s="168">
        <f>F17*H17</f>
        <v>574.7915943999999</v>
      </c>
    </row>
    <row r="18" spans="1:9" ht="15.75">
      <c r="A18" s="149" t="s">
        <v>214</v>
      </c>
      <c r="B18" s="159"/>
      <c r="C18" s="159"/>
      <c r="D18" s="110" t="s">
        <v>477</v>
      </c>
      <c r="E18" s="111"/>
      <c r="F18" s="120"/>
      <c r="G18" s="120"/>
      <c r="H18" s="120">
        <f t="shared" si="0"/>
        <v>0</v>
      </c>
      <c r="I18" s="112">
        <f>SUM(I19)</f>
        <v>22068.52484</v>
      </c>
    </row>
    <row r="19" spans="1:9" s="169" customFormat="1" ht="12.75">
      <c r="A19" s="162" t="s">
        <v>215</v>
      </c>
      <c r="B19" s="163" t="s">
        <v>320</v>
      </c>
      <c r="C19" s="164" t="s">
        <v>371</v>
      </c>
      <c r="D19" s="165" t="s">
        <v>338</v>
      </c>
      <c r="E19" s="170" t="s">
        <v>367</v>
      </c>
      <c r="F19" s="167">
        <v>207.92</v>
      </c>
      <c r="G19" s="168">
        <v>85</v>
      </c>
      <c r="H19" s="168">
        <f t="shared" si="0"/>
        <v>106.1395</v>
      </c>
      <c r="I19" s="168">
        <f>F19*H19</f>
        <v>22068.52484</v>
      </c>
    </row>
    <row r="20" spans="1:9" ht="15.75">
      <c r="A20" s="149" t="s">
        <v>217</v>
      </c>
      <c r="B20" s="159"/>
      <c r="C20" s="159"/>
      <c r="D20" s="110" t="s">
        <v>336</v>
      </c>
      <c r="E20" s="111"/>
      <c r="F20" s="120"/>
      <c r="G20" s="120"/>
      <c r="H20" s="120">
        <f t="shared" si="0"/>
        <v>0</v>
      </c>
      <c r="I20" s="112">
        <f>SUM(I21:I28)</f>
        <v>6163.545739</v>
      </c>
    </row>
    <row r="21" spans="1:9" s="169" customFormat="1" ht="38.25">
      <c r="A21" s="162" t="s">
        <v>218</v>
      </c>
      <c r="B21" s="163" t="s">
        <v>307</v>
      </c>
      <c r="C21" s="164" t="s">
        <v>339</v>
      </c>
      <c r="D21" s="165" t="s">
        <v>340</v>
      </c>
      <c r="E21" s="170" t="s">
        <v>355</v>
      </c>
      <c r="F21" s="167">
        <v>5</v>
      </c>
      <c r="G21" s="168">
        <v>98.31</v>
      </c>
      <c r="H21" s="168">
        <f t="shared" si="0"/>
        <v>122.75969699999999</v>
      </c>
      <c r="I21" s="168">
        <f aca="true" t="shared" si="1" ref="I21:I50">F21*H21</f>
        <v>613.7984849999999</v>
      </c>
    </row>
    <row r="22" spans="1:9" s="169" customFormat="1" ht="25.5">
      <c r="A22" s="162" t="s">
        <v>219</v>
      </c>
      <c r="B22" s="163" t="s">
        <v>307</v>
      </c>
      <c r="C22" s="164" t="s">
        <v>341</v>
      </c>
      <c r="D22" s="165" t="s">
        <v>342</v>
      </c>
      <c r="E22" s="170" t="s">
        <v>355</v>
      </c>
      <c r="F22" s="167">
        <v>3</v>
      </c>
      <c r="G22" s="168">
        <v>25.34</v>
      </c>
      <c r="H22" s="168">
        <f t="shared" si="0"/>
        <v>31.642058</v>
      </c>
      <c r="I22" s="168">
        <f t="shared" si="1"/>
        <v>94.926174</v>
      </c>
    </row>
    <row r="23" spans="1:9" s="171" customFormat="1" ht="38.25">
      <c r="A23" s="162" t="s">
        <v>395</v>
      </c>
      <c r="B23" s="163" t="s">
        <v>307</v>
      </c>
      <c r="C23" s="164">
        <v>93142</v>
      </c>
      <c r="D23" s="165" t="s">
        <v>343</v>
      </c>
      <c r="E23" s="170" t="s">
        <v>355</v>
      </c>
      <c r="F23" s="167">
        <v>20</v>
      </c>
      <c r="G23" s="168">
        <v>121.79</v>
      </c>
      <c r="H23" s="168">
        <f t="shared" si="0"/>
        <v>152.079173</v>
      </c>
      <c r="I23" s="168">
        <f t="shared" si="1"/>
        <v>3041.58346</v>
      </c>
    </row>
    <row r="24" spans="1:9" s="171" customFormat="1" ht="38.25">
      <c r="A24" s="162" t="s">
        <v>396</v>
      </c>
      <c r="B24" s="163" t="s">
        <v>307</v>
      </c>
      <c r="C24" s="164">
        <v>93137</v>
      </c>
      <c r="D24" s="165" t="s">
        <v>344</v>
      </c>
      <c r="E24" s="170" t="s">
        <v>355</v>
      </c>
      <c r="F24" s="167">
        <v>1</v>
      </c>
      <c r="G24" s="168">
        <v>101.03</v>
      </c>
      <c r="H24" s="168">
        <f t="shared" si="0"/>
        <v>126.156161</v>
      </c>
      <c r="I24" s="168">
        <f t="shared" si="1"/>
        <v>126.156161</v>
      </c>
    </row>
    <row r="25" spans="1:9" s="171" customFormat="1" ht="38.25">
      <c r="A25" s="162" t="s">
        <v>397</v>
      </c>
      <c r="B25" s="163" t="s">
        <v>307</v>
      </c>
      <c r="C25" s="172">
        <v>93128</v>
      </c>
      <c r="D25" s="165" t="s">
        <v>345</v>
      </c>
      <c r="E25" s="170" t="s">
        <v>355</v>
      </c>
      <c r="F25" s="173">
        <v>6</v>
      </c>
      <c r="G25" s="168">
        <v>84.13</v>
      </c>
      <c r="H25" s="168">
        <f t="shared" si="0"/>
        <v>105.053131</v>
      </c>
      <c r="I25" s="168">
        <f t="shared" si="1"/>
        <v>630.3187859999999</v>
      </c>
    </row>
    <row r="26" spans="1:9" s="171" customFormat="1" ht="38.25">
      <c r="A26" s="162" t="s">
        <v>478</v>
      </c>
      <c r="B26" s="163" t="s">
        <v>307</v>
      </c>
      <c r="C26" s="172">
        <v>93144</v>
      </c>
      <c r="D26" s="165" t="s">
        <v>398</v>
      </c>
      <c r="E26" s="170" t="s">
        <v>355</v>
      </c>
      <c r="F26" s="173">
        <v>4</v>
      </c>
      <c r="G26" s="168">
        <v>151.96</v>
      </c>
      <c r="H26" s="168">
        <f t="shared" si="0"/>
        <v>189.752452</v>
      </c>
      <c r="I26" s="168">
        <f>F26*H26</f>
        <v>759.009808</v>
      </c>
    </row>
    <row r="27" spans="1:9" s="169" customFormat="1" ht="12.75">
      <c r="A27" s="162" t="s">
        <v>479</v>
      </c>
      <c r="B27" s="163" t="s">
        <v>320</v>
      </c>
      <c r="C27" s="174" t="s">
        <v>378</v>
      </c>
      <c r="D27" s="165" t="s">
        <v>379</v>
      </c>
      <c r="E27" s="166" t="s">
        <v>298</v>
      </c>
      <c r="F27" s="173">
        <v>5</v>
      </c>
      <c r="G27" s="168">
        <v>117.17</v>
      </c>
      <c r="H27" s="168">
        <f t="shared" si="0"/>
        <v>146.310179</v>
      </c>
      <c r="I27" s="168">
        <f t="shared" si="1"/>
        <v>731.5508950000001</v>
      </c>
    </row>
    <row r="28" spans="1:9" s="171" customFormat="1" ht="12.75">
      <c r="A28" s="162" t="s">
        <v>480</v>
      </c>
      <c r="B28" s="163" t="s">
        <v>320</v>
      </c>
      <c r="C28" s="172" t="s">
        <v>380</v>
      </c>
      <c r="D28" s="165" t="s">
        <v>381</v>
      </c>
      <c r="E28" s="170" t="s">
        <v>298</v>
      </c>
      <c r="F28" s="173">
        <v>1</v>
      </c>
      <c r="G28" s="168">
        <v>133.1</v>
      </c>
      <c r="H28" s="168">
        <f t="shared" si="0"/>
        <v>166.20197</v>
      </c>
      <c r="I28" s="168">
        <f t="shared" si="1"/>
        <v>166.20197</v>
      </c>
    </row>
    <row r="29" spans="1:9" ht="15.75">
      <c r="A29" s="149" t="s">
        <v>220</v>
      </c>
      <c r="B29" s="159"/>
      <c r="C29" s="159"/>
      <c r="D29" s="110" t="s">
        <v>105</v>
      </c>
      <c r="E29" s="111"/>
      <c r="F29" s="120"/>
      <c r="G29" s="120"/>
      <c r="H29" s="120">
        <f t="shared" si="0"/>
        <v>0</v>
      </c>
      <c r="I29" s="112">
        <f>SUM(I30:I41)</f>
        <v>2432.142938</v>
      </c>
    </row>
    <row r="30" spans="1:9" s="169" customFormat="1" ht="38.25">
      <c r="A30" s="162" t="s">
        <v>221</v>
      </c>
      <c r="B30" s="163" t="s">
        <v>307</v>
      </c>
      <c r="C30" s="164">
        <v>89957</v>
      </c>
      <c r="D30" s="165" t="s">
        <v>346</v>
      </c>
      <c r="E30" s="170" t="s">
        <v>355</v>
      </c>
      <c r="F30" s="167">
        <v>3</v>
      </c>
      <c r="G30" s="168">
        <v>73.53</v>
      </c>
      <c r="H30" s="168">
        <f t="shared" si="0"/>
        <v>91.81691099999999</v>
      </c>
      <c r="I30" s="168">
        <f t="shared" si="1"/>
        <v>275.45073299999996</v>
      </c>
    </row>
    <row r="31" spans="1:9" s="169" customFormat="1" ht="25.5">
      <c r="A31" s="162" t="s">
        <v>222</v>
      </c>
      <c r="B31" s="163" t="s">
        <v>307</v>
      </c>
      <c r="C31" s="164">
        <v>86904</v>
      </c>
      <c r="D31" s="165" t="s">
        <v>347</v>
      </c>
      <c r="E31" s="170" t="s">
        <v>355</v>
      </c>
      <c r="F31" s="167">
        <v>3</v>
      </c>
      <c r="G31" s="168">
        <v>76.95</v>
      </c>
      <c r="H31" s="168">
        <f t="shared" si="0"/>
        <v>96.087465</v>
      </c>
      <c r="I31" s="168">
        <f t="shared" si="1"/>
        <v>288.26239499999997</v>
      </c>
    </row>
    <row r="32" spans="1:9" s="169" customFormat="1" ht="25.5">
      <c r="A32" s="162" t="s">
        <v>308</v>
      </c>
      <c r="B32" s="163" t="s">
        <v>307</v>
      </c>
      <c r="C32" s="164">
        <v>86931</v>
      </c>
      <c r="D32" s="165" t="s">
        <v>322</v>
      </c>
      <c r="E32" s="170" t="s">
        <v>355</v>
      </c>
      <c r="F32" s="167">
        <v>2</v>
      </c>
      <c r="G32" s="168">
        <v>309.4</v>
      </c>
      <c r="H32" s="168">
        <f t="shared" si="0"/>
        <v>386.34777999999994</v>
      </c>
      <c r="I32" s="168">
        <f t="shared" si="1"/>
        <v>772.6955599999999</v>
      </c>
    </row>
    <row r="33" spans="1:9" s="169" customFormat="1" ht="38.25">
      <c r="A33" s="162" t="s">
        <v>402</v>
      </c>
      <c r="B33" s="163" t="s">
        <v>307</v>
      </c>
      <c r="C33" s="164">
        <v>89495</v>
      </c>
      <c r="D33" s="165" t="s">
        <v>348</v>
      </c>
      <c r="E33" s="170" t="s">
        <v>355</v>
      </c>
      <c r="F33" s="167">
        <v>3</v>
      </c>
      <c r="G33" s="168">
        <v>6.27</v>
      </c>
      <c r="H33" s="168">
        <f t="shared" si="0"/>
        <v>7.829348999999999</v>
      </c>
      <c r="I33" s="168">
        <f t="shared" si="1"/>
        <v>23.488046999999995</v>
      </c>
    </row>
    <row r="34" spans="1:9" s="169" customFormat="1" ht="12.75">
      <c r="A34" s="162" t="s">
        <v>481</v>
      </c>
      <c r="B34" s="163" t="s">
        <v>320</v>
      </c>
      <c r="C34" s="164" t="s">
        <v>362</v>
      </c>
      <c r="D34" s="165" t="s">
        <v>113</v>
      </c>
      <c r="E34" s="170" t="s">
        <v>355</v>
      </c>
      <c r="F34" s="167">
        <v>2</v>
      </c>
      <c r="G34" s="168">
        <v>35.63</v>
      </c>
      <c r="H34" s="168">
        <f t="shared" si="0"/>
        <v>44.491181</v>
      </c>
      <c r="I34" s="168">
        <f t="shared" si="1"/>
        <v>88.982362</v>
      </c>
    </row>
    <row r="35" spans="1:9" s="169" customFormat="1" ht="12.75">
      <c r="A35" s="162" t="s">
        <v>482</v>
      </c>
      <c r="B35" s="163" t="s">
        <v>307</v>
      </c>
      <c r="C35" s="164">
        <v>89984</v>
      </c>
      <c r="D35" s="165" t="s">
        <v>321</v>
      </c>
      <c r="E35" s="170" t="s">
        <v>355</v>
      </c>
      <c r="F35" s="167">
        <v>2</v>
      </c>
      <c r="G35" s="168">
        <v>53.89</v>
      </c>
      <c r="H35" s="168">
        <f t="shared" si="0"/>
        <v>67.29244299999999</v>
      </c>
      <c r="I35" s="168">
        <f t="shared" si="1"/>
        <v>134.58488599999998</v>
      </c>
    </row>
    <row r="36" spans="1:9" s="169" customFormat="1" ht="25.5">
      <c r="A36" s="162" t="s">
        <v>483</v>
      </c>
      <c r="B36" s="163" t="s">
        <v>307</v>
      </c>
      <c r="C36" s="164">
        <v>86914</v>
      </c>
      <c r="D36" s="165" t="s">
        <v>349</v>
      </c>
      <c r="E36" s="170" t="s">
        <v>355</v>
      </c>
      <c r="F36" s="167">
        <v>3</v>
      </c>
      <c r="G36" s="168">
        <v>26.45</v>
      </c>
      <c r="H36" s="168">
        <f t="shared" si="0"/>
        <v>33.028115</v>
      </c>
      <c r="I36" s="168">
        <f t="shared" si="1"/>
        <v>99.084345</v>
      </c>
    </row>
    <row r="37" spans="1:9" s="169" customFormat="1" ht="12.75">
      <c r="A37" s="162" t="s">
        <v>484</v>
      </c>
      <c r="B37" s="163" t="s">
        <v>307</v>
      </c>
      <c r="C37" s="164">
        <v>37401</v>
      </c>
      <c r="D37" s="165" t="s">
        <v>350</v>
      </c>
      <c r="E37" s="170" t="s">
        <v>355</v>
      </c>
      <c r="F37" s="167">
        <v>2</v>
      </c>
      <c r="G37" s="168">
        <v>44.72</v>
      </c>
      <c r="H37" s="168">
        <f t="shared" si="0"/>
        <v>55.841863999999994</v>
      </c>
      <c r="I37" s="168">
        <f t="shared" si="1"/>
        <v>111.68372799999999</v>
      </c>
    </row>
    <row r="38" spans="1:9" s="169" customFormat="1" ht="38.25">
      <c r="A38" s="162" t="s">
        <v>485</v>
      </c>
      <c r="B38" s="163" t="s">
        <v>307</v>
      </c>
      <c r="C38" s="164">
        <v>89714</v>
      </c>
      <c r="D38" s="165" t="s">
        <v>353</v>
      </c>
      <c r="E38" s="170" t="s">
        <v>352</v>
      </c>
      <c r="F38" s="167">
        <v>12</v>
      </c>
      <c r="G38" s="168">
        <v>29.43</v>
      </c>
      <c r="H38" s="168">
        <f t="shared" si="0"/>
        <v>36.749241</v>
      </c>
      <c r="I38" s="168">
        <f>F38*H38</f>
        <v>440.990892</v>
      </c>
    </row>
    <row r="39" spans="1:9" s="169" customFormat="1" ht="38.25">
      <c r="A39" s="162" t="s">
        <v>486</v>
      </c>
      <c r="B39" s="163" t="s">
        <v>307</v>
      </c>
      <c r="C39" s="164">
        <v>89711</v>
      </c>
      <c r="D39" s="165" t="s">
        <v>351</v>
      </c>
      <c r="E39" s="170" t="s">
        <v>352</v>
      </c>
      <c r="F39" s="167">
        <v>12</v>
      </c>
      <c r="G39" s="168">
        <v>10.35</v>
      </c>
      <c r="H39" s="168">
        <f t="shared" si="0"/>
        <v>12.924045</v>
      </c>
      <c r="I39" s="168">
        <f>F39*H39</f>
        <v>155.08854</v>
      </c>
    </row>
    <row r="40" spans="1:9" s="169" customFormat="1" ht="38.25">
      <c r="A40" s="162" t="s">
        <v>487</v>
      </c>
      <c r="B40" s="163" t="s">
        <v>307</v>
      </c>
      <c r="C40" s="164">
        <v>89744</v>
      </c>
      <c r="D40" s="165" t="s">
        <v>356</v>
      </c>
      <c r="E40" s="170" t="s">
        <v>355</v>
      </c>
      <c r="F40" s="167">
        <v>2</v>
      </c>
      <c r="G40" s="168">
        <v>12.5</v>
      </c>
      <c r="H40" s="168">
        <f t="shared" si="0"/>
        <v>15.608749999999999</v>
      </c>
      <c r="I40" s="168">
        <f>F40*H40</f>
        <v>31.217499999999998</v>
      </c>
    </row>
    <row r="41" spans="1:9" s="169" customFormat="1" ht="38.25">
      <c r="A41" s="162" t="s">
        <v>488</v>
      </c>
      <c r="B41" s="163" t="s">
        <v>307</v>
      </c>
      <c r="C41" s="164">
        <v>89724</v>
      </c>
      <c r="D41" s="165" t="s">
        <v>354</v>
      </c>
      <c r="E41" s="170" t="s">
        <v>355</v>
      </c>
      <c r="F41" s="167">
        <v>2</v>
      </c>
      <c r="G41" s="168">
        <v>4.25</v>
      </c>
      <c r="H41" s="168">
        <f t="shared" si="0"/>
        <v>5.3069749999999996</v>
      </c>
      <c r="I41" s="168">
        <f>F41*H41</f>
        <v>10.613949999999999</v>
      </c>
    </row>
    <row r="42" spans="1:9" ht="15.75">
      <c r="A42" s="149" t="s">
        <v>223</v>
      </c>
      <c r="B42" s="159"/>
      <c r="C42" s="159"/>
      <c r="D42" s="110" t="s">
        <v>5</v>
      </c>
      <c r="E42" s="111"/>
      <c r="F42" s="120"/>
      <c r="G42" s="120"/>
      <c r="H42" s="120">
        <f t="shared" si="0"/>
        <v>0</v>
      </c>
      <c r="I42" s="112">
        <f>SUM(I43:I47)</f>
        <v>2102.58253764</v>
      </c>
    </row>
    <row r="43" spans="1:9" s="169" customFormat="1" ht="38.25">
      <c r="A43" s="162" t="s">
        <v>224</v>
      </c>
      <c r="B43" s="163" t="s">
        <v>307</v>
      </c>
      <c r="C43" s="164" t="s">
        <v>360</v>
      </c>
      <c r="D43" s="165" t="s">
        <v>361</v>
      </c>
      <c r="E43" s="170" t="s">
        <v>355</v>
      </c>
      <c r="F43" s="167">
        <v>2</v>
      </c>
      <c r="G43" s="168">
        <v>259.46</v>
      </c>
      <c r="H43" s="168">
        <f aca="true" t="shared" si="2" ref="H43:H74">G43*1.2487</f>
        <v>323.98770199999996</v>
      </c>
      <c r="I43" s="168">
        <f t="shared" si="1"/>
        <v>647.9754039999999</v>
      </c>
    </row>
    <row r="44" spans="1:9" s="169" customFormat="1" ht="38.25">
      <c r="A44" s="162" t="s">
        <v>225</v>
      </c>
      <c r="B44" s="163" t="s">
        <v>307</v>
      </c>
      <c r="C44" s="164">
        <v>90822</v>
      </c>
      <c r="D44" s="165" t="s">
        <v>358</v>
      </c>
      <c r="E44" s="170" t="s">
        <v>355</v>
      </c>
      <c r="F44" s="167">
        <v>3</v>
      </c>
      <c r="G44" s="168">
        <v>164.77</v>
      </c>
      <c r="H44" s="168">
        <f t="shared" si="2"/>
        <v>205.748299</v>
      </c>
      <c r="I44" s="168">
        <f t="shared" si="1"/>
        <v>617.244897</v>
      </c>
    </row>
    <row r="45" spans="1:9" s="169" customFormat="1" ht="38.25">
      <c r="A45" s="162" t="s">
        <v>226</v>
      </c>
      <c r="B45" s="163" t="s">
        <v>307</v>
      </c>
      <c r="C45" s="164">
        <v>90821</v>
      </c>
      <c r="D45" s="165" t="s">
        <v>357</v>
      </c>
      <c r="E45" s="170" t="s">
        <v>355</v>
      </c>
      <c r="F45" s="167">
        <v>1</v>
      </c>
      <c r="G45" s="168">
        <v>159.62</v>
      </c>
      <c r="H45" s="168">
        <f t="shared" si="2"/>
        <v>199.31749399999998</v>
      </c>
      <c r="I45" s="168">
        <f>F45*H45</f>
        <v>199.31749399999998</v>
      </c>
    </row>
    <row r="46" spans="1:9" s="169" customFormat="1" ht="38.25">
      <c r="A46" s="162" t="s">
        <v>227</v>
      </c>
      <c r="B46" s="163" t="s">
        <v>307</v>
      </c>
      <c r="C46" s="164">
        <v>90823</v>
      </c>
      <c r="D46" s="165" t="s">
        <v>359</v>
      </c>
      <c r="E46" s="170" t="s">
        <v>355</v>
      </c>
      <c r="F46" s="167">
        <v>1</v>
      </c>
      <c r="G46" s="168">
        <v>179.3</v>
      </c>
      <c r="H46" s="168">
        <f t="shared" si="2"/>
        <v>223.89191</v>
      </c>
      <c r="I46" s="168">
        <f t="shared" si="1"/>
        <v>223.89191</v>
      </c>
    </row>
    <row r="47" spans="1:9" s="169" customFormat="1" ht="12.75">
      <c r="A47" s="162" t="s">
        <v>228</v>
      </c>
      <c r="B47" s="163" t="s">
        <v>307</v>
      </c>
      <c r="C47" s="164">
        <v>68052</v>
      </c>
      <c r="D47" s="165" t="s">
        <v>337</v>
      </c>
      <c r="E47" s="170" t="s">
        <v>367</v>
      </c>
      <c r="F47" s="167">
        <f>0.8*0.4*2</f>
        <v>0.6400000000000001</v>
      </c>
      <c r="G47" s="168">
        <v>518.23</v>
      </c>
      <c r="H47" s="168">
        <f t="shared" si="2"/>
        <v>647.113801</v>
      </c>
      <c r="I47" s="168">
        <f t="shared" si="1"/>
        <v>414.15283264000004</v>
      </c>
    </row>
    <row r="48" spans="1:9" ht="15.75">
      <c r="A48" s="149" t="s">
        <v>238</v>
      </c>
      <c r="B48" s="159"/>
      <c r="C48" s="159"/>
      <c r="D48" s="110" t="s">
        <v>363</v>
      </c>
      <c r="E48" s="111"/>
      <c r="F48" s="120"/>
      <c r="G48" s="120"/>
      <c r="H48" s="120">
        <f t="shared" si="2"/>
        <v>0</v>
      </c>
      <c r="I48" s="112">
        <f>SUM(I49:I50)</f>
        <v>7559.4999351999995</v>
      </c>
    </row>
    <row r="49" spans="1:9" s="169" customFormat="1" ht="38.25">
      <c r="A49" s="162" t="s">
        <v>239</v>
      </c>
      <c r="B49" s="163" t="s">
        <v>307</v>
      </c>
      <c r="C49" s="164">
        <v>87259</v>
      </c>
      <c r="D49" s="165" t="s">
        <v>364</v>
      </c>
      <c r="E49" s="170" t="s">
        <v>367</v>
      </c>
      <c r="F49" s="167">
        <v>56.48</v>
      </c>
      <c r="G49" s="168">
        <v>91.68</v>
      </c>
      <c r="H49" s="168">
        <f t="shared" si="2"/>
        <v>114.480816</v>
      </c>
      <c r="I49" s="168">
        <f t="shared" si="1"/>
        <v>6465.87648768</v>
      </c>
    </row>
    <row r="50" spans="1:9" s="169" customFormat="1" ht="51">
      <c r="A50" s="162" t="s">
        <v>240</v>
      </c>
      <c r="B50" s="163" t="s">
        <v>307</v>
      </c>
      <c r="C50" s="164">
        <v>87264</v>
      </c>
      <c r="D50" s="165" t="s">
        <v>365</v>
      </c>
      <c r="E50" s="170" t="s">
        <v>367</v>
      </c>
      <c r="F50" s="167">
        <v>24.56</v>
      </c>
      <c r="G50" s="168">
        <v>35.66</v>
      </c>
      <c r="H50" s="168">
        <f t="shared" si="2"/>
        <v>44.52864199999999</v>
      </c>
      <c r="I50" s="168">
        <f t="shared" si="1"/>
        <v>1093.6234475199997</v>
      </c>
    </row>
    <row r="51" spans="1:9" ht="15.75">
      <c r="A51" s="149" t="s">
        <v>250</v>
      </c>
      <c r="B51" s="159"/>
      <c r="C51" s="159"/>
      <c r="D51" s="110" t="s">
        <v>7</v>
      </c>
      <c r="E51" s="111"/>
      <c r="F51" s="120"/>
      <c r="G51" s="120"/>
      <c r="H51" s="120">
        <f t="shared" si="2"/>
        <v>0</v>
      </c>
      <c r="I51" s="112">
        <f>SUM(I52:I56)</f>
        <v>7840.981389719999</v>
      </c>
    </row>
    <row r="52" spans="1:9" s="169" customFormat="1" ht="25.5">
      <c r="A52" s="162" t="s">
        <v>251</v>
      </c>
      <c r="B52" s="163" t="s">
        <v>307</v>
      </c>
      <c r="C52" s="164">
        <v>88489</v>
      </c>
      <c r="D52" s="165" t="s">
        <v>372</v>
      </c>
      <c r="E52" s="170" t="s">
        <v>367</v>
      </c>
      <c r="F52" s="167">
        <v>207.92</v>
      </c>
      <c r="G52" s="168">
        <v>9.02</v>
      </c>
      <c r="H52" s="168">
        <f t="shared" si="2"/>
        <v>11.263274</v>
      </c>
      <c r="I52" s="168">
        <f aca="true" t="shared" si="3" ref="I52:I61">F52*H52</f>
        <v>2341.8599300799997</v>
      </c>
    </row>
    <row r="53" spans="1:9" s="169" customFormat="1" ht="12.75">
      <c r="A53" s="162" t="s">
        <v>252</v>
      </c>
      <c r="B53" s="163" t="s">
        <v>307</v>
      </c>
      <c r="C53" s="164" t="s">
        <v>374</v>
      </c>
      <c r="D53" s="165" t="s">
        <v>375</v>
      </c>
      <c r="E53" s="170" t="s">
        <v>367</v>
      </c>
      <c r="F53" s="167">
        <v>207.92</v>
      </c>
      <c r="G53" s="168">
        <v>13.87</v>
      </c>
      <c r="H53" s="168">
        <f t="shared" si="2"/>
        <v>17.319468999999998</v>
      </c>
      <c r="I53" s="168">
        <f t="shared" si="3"/>
        <v>3601.0639944799996</v>
      </c>
    </row>
    <row r="54" spans="1:9" s="169" customFormat="1" ht="25.5">
      <c r="A54" s="162" t="s">
        <v>253</v>
      </c>
      <c r="B54" s="163" t="s">
        <v>307</v>
      </c>
      <c r="C54" s="164">
        <v>88488</v>
      </c>
      <c r="D54" s="165" t="s">
        <v>377</v>
      </c>
      <c r="E54" s="170" t="s">
        <v>367</v>
      </c>
      <c r="F54" s="167">
        <v>46.19</v>
      </c>
      <c r="G54" s="168">
        <v>10.01</v>
      </c>
      <c r="H54" s="168">
        <f t="shared" si="2"/>
        <v>12.499486999999998</v>
      </c>
      <c r="I54" s="168">
        <f>F54*H54</f>
        <v>577.3513045299999</v>
      </c>
    </row>
    <row r="55" spans="1:9" s="169" customFormat="1" ht="12.75">
      <c r="A55" s="162" t="s">
        <v>254</v>
      </c>
      <c r="B55" s="163" t="s">
        <v>307</v>
      </c>
      <c r="C55" s="164" t="s">
        <v>374</v>
      </c>
      <c r="D55" s="165" t="s">
        <v>376</v>
      </c>
      <c r="E55" s="170" t="s">
        <v>367</v>
      </c>
      <c r="F55" s="167">
        <v>46.19</v>
      </c>
      <c r="G55" s="168">
        <v>13.87</v>
      </c>
      <c r="H55" s="168">
        <f t="shared" si="2"/>
        <v>17.319468999999998</v>
      </c>
      <c r="I55" s="168">
        <f>F55*H55</f>
        <v>799.9862731099998</v>
      </c>
    </row>
    <row r="56" spans="1:9" s="169" customFormat="1" ht="25.5">
      <c r="A56" s="162" t="s">
        <v>489</v>
      </c>
      <c r="B56" s="163" t="s">
        <v>307</v>
      </c>
      <c r="C56" s="164" t="s">
        <v>388</v>
      </c>
      <c r="D56" s="165" t="s">
        <v>389</v>
      </c>
      <c r="E56" s="170" t="s">
        <v>367</v>
      </c>
      <c r="F56" s="167">
        <f>2*((2*0.8*2.1)+(3*0.8*2.1)+(0.7*2.1)+(0.9*2.1))</f>
        <v>23.520000000000007</v>
      </c>
      <c r="G56" s="168">
        <v>17.73</v>
      </c>
      <c r="H56" s="168">
        <f t="shared" si="2"/>
        <v>22.139450999999998</v>
      </c>
      <c r="I56" s="168">
        <f>F56*H56</f>
        <v>520.71988752</v>
      </c>
    </row>
    <row r="57" spans="1:9" ht="15.75">
      <c r="A57" s="149" t="s">
        <v>255</v>
      </c>
      <c r="B57" s="159"/>
      <c r="C57" s="159"/>
      <c r="D57" s="110" t="s">
        <v>8</v>
      </c>
      <c r="E57" s="111"/>
      <c r="F57" s="120"/>
      <c r="G57" s="120"/>
      <c r="H57" s="120">
        <f t="shared" si="2"/>
        <v>0</v>
      </c>
      <c r="I57" s="155">
        <f>SUM(I58:I61)</f>
        <v>3231.5464428199994</v>
      </c>
    </row>
    <row r="58" spans="1:9" s="169" customFormat="1" ht="25.5">
      <c r="A58" s="162" t="s">
        <v>256</v>
      </c>
      <c r="B58" s="163" t="s">
        <v>307</v>
      </c>
      <c r="C58" s="164" t="s">
        <v>366</v>
      </c>
      <c r="D58" s="165" t="s">
        <v>368</v>
      </c>
      <c r="E58" s="170" t="s">
        <v>367</v>
      </c>
      <c r="F58" s="167">
        <v>46.19</v>
      </c>
      <c r="G58" s="168">
        <v>25.94</v>
      </c>
      <c r="H58" s="168">
        <f t="shared" si="2"/>
        <v>32.391278</v>
      </c>
      <c r="I58" s="168">
        <f t="shared" si="3"/>
        <v>1496.15313082</v>
      </c>
    </row>
    <row r="59" spans="1:9" s="169" customFormat="1" ht="12.75">
      <c r="A59" s="162" t="s">
        <v>257</v>
      </c>
      <c r="B59" s="163" t="s">
        <v>309</v>
      </c>
      <c r="C59" s="164">
        <v>2391</v>
      </c>
      <c r="D59" s="182" t="s">
        <v>382</v>
      </c>
      <c r="E59" s="170" t="s">
        <v>383</v>
      </c>
      <c r="F59" s="167">
        <v>2</v>
      </c>
      <c r="G59" s="168">
        <v>69.3</v>
      </c>
      <c r="H59" s="168">
        <f t="shared" si="2"/>
        <v>86.53491</v>
      </c>
      <c r="I59" s="168">
        <f t="shared" si="3"/>
        <v>173.06982</v>
      </c>
    </row>
    <row r="60" spans="1:9" s="169" customFormat="1" ht="12.75">
      <c r="A60" s="162" t="s">
        <v>258</v>
      </c>
      <c r="B60" s="163" t="s">
        <v>309</v>
      </c>
      <c r="C60" s="164">
        <v>2390</v>
      </c>
      <c r="D60" s="165" t="s">
        <v>384</v>
      </c>
      <c r="E60" s="170" t="s">
        <v>383</v>
      </c>
      <c r="F60" s="167">
        <v>4</v>
      </c>
      <c r="G60" s="168">
        <v>149.9</v>
      </c>
      <c r="H60" s="168">
        <f t="shared" si="2"/>
        <v>187.18013</v>
      </c>
      <c r="I60" s="168">
        <f t="shared" si="3"/>
        <v>748.72052</v>
      </c>
    </row>
    <row r="61" spans="1:9" s="169" customFormat="1" ht="25.5">
      <c r="A61" s="162" t="s">
        <v>259</v>
      </c>
      <c r="B61" s="163" t="s">
        <v>309</v>
      </c>
      <c r="C61" s="164">
        <v>7374</v>
      </c>
      <c r="D61" s="165" t="s">
        <v>385</v>
      </c>
      <c r="E61" s="170" t="s">
        <v>383</v>
      </c>
      <c r="F61" s="167">
        <v>2</v>
      </c>
      <c r="G61" s="168">
        <v>325.78</v>
      </c>
      <c r="H61" s="168">
        <f t="shared" si="2"/>
        <v>406.80148599999995</v>
      </c>
      <c r="I61" s="168">
        <f t="shared" si="3"/>
        <v>813.6029719999999</v>
      </c>
    </row>
    <row r="62" spans="1:9" ht="15.75">
      <c r="A62" s="149" t="s">
        <v>260</v>
      </c>
      <c r="B62" s="159"/>
      <c r="C62" s="159"/>
      <c r="D62" s="110" t="s">
        <v>393</v>
      </c>
      <c r="E62" s="111"/>
      <c r="F62" s="120"/>
      <c r="G62" s="120"/>
      <c r="H62" s="120">
        <f t="shared" si="2"/>
        <v>0</v>
      </c>
      <c r="I62" s="155">
        <f>SUM(I63:I63)</f>
        <v>112.84252159999998</v>
      </c>
    </row>
    <row r="63" spans="1:9" s="169" customFormat="1" ht="12.75">
      <c r="A63" s="162" t="s">
        <v>261</v>
      </c>
      <c r="B63" s="163" t="s">
        <v>307</v>
      </c>
      <c r="C63" s="164">
        <v>9537</v>
      </c>
      <c r="D63" s="165" t="s">
        <v>392</v>
      </c>
      <c r="E63" s="170" t="s">
        <v>367</v>
      </c>
      <c r="F63" s="167">
        <v>56.48</v>
      </c>
      <c r="G63" s="168">
        <v>1.6</v>
      </c>
      <c r="H63" s="168">
        <f t="shared" si="2"/>
        <v>1.99792</v>
      </c>
      <c r="I63" s="168">
        <f>F63*H63</f>
        <v>112.84252159999998</v>
      </c>
    </row>
    <row r="64" spans="1:9" ht="22.5" customHeight="1">
      <c r="A64" s="267" t="s">
        <v>334</v>
      </c>
      <c r="B64" s="268"/>
      <c r="C64" s="268"/>
      <c r="D64" s="268"/>
      <c r="E64" s="268"/>
      <c r="F64" s="268"/>
      <c r="G64" s="268"/>
      <c r="H64" s="269"/>
      <c r="I64" s="156">
        <f>I11+I13+I18+I20+I29+I42+I48+I51+I57+I62</f>
        <v>54133.092972000006</v>
      </c>
    </row>
    <row r="65" spans="1:9" ht="22.5" customHeight="1">
      <c r="A65" s="270" t="s">
        <v>490</v>
      </c>
      <c r="B65" s="270"/>
      <c r="C65" s="270"/>
      <c r="D65" s="270"/>
      <c r="E65" s="270"/>
      <c r="F65" s="270"/>
      <c r="G65" s="270"/>
      <c r="H65" s="270"/>
      <c r="I65" s="154"/>
    </row>
    <row r="66" spans="1:9" ht="22.5" customHeight="1">
      <c r="A66" s="271" t="s">
        <v>403</v>
      </c>
      <c r="B66" s="271"/>
      <c r="C66" s="271"/>
      <c r="D66" s="271"/>
      <c r="E66" s="271"/>
      <c r="F66" s="271"/>
      <c r="G66" s="271"/>
      <c r="H66" s="271"/>
      <c r="I66" s="271"/>
    </row>
    <row r="68" spans="6:11" ht="22.5" customHeight="1">
      <c r="F68" s="212"/>
      <c r="G68" s="212"/>
      <c r="I68" s="105">
        <v>54016.04</v>
      </c>
      <c r="J68" s="105">
        <f>1.2487-1.246</f>
        <v>0.0026999999999999247</v>
      </c>
      <c r="K68" s="213">
        <f>I68*J68</f>
        <v>145.84330799999594</v>
      </c>
    </row>
    <row r="72" ht="22.5" customHeight="1">
      <c r="I72" s="105">
        <f>579937.56/2</f>
        <v>289968.78</v>
      </c>
    </row>
  </sheetData>
  <sheetProtection/>
  <mergeCells count="11">
    <mergeCell ref="A7:G7"/>
    <mergeCell ref="H7:I7"/>
    <mergeCell ref="A8:I8"/>
    <mergeCell ref="A64:H64"/>
    <mergeCell ref="A65:H65"/>
    <mergeCell ref="A66:I66"/>
    <mergeCell ref="B1:I1"/>
    <mergeCell ref="B2:I2"/>
    <mergeCell ref="B3:I3"/>
    <mergeCell ref="A9:H9"/>
    <mergeCell ref="A5:I5"/>
  </mergeCells>
  <hyperlinks>
    <hyperlink ref="B34" r:id="rId1" display="http://187.17.2.135/orse/composicao.asp?font_sg_fonte=ORSE&amp;serv_nr_codigo=2045&amp;peri_nr_ano=2015&amp;peri_nr_mes=1&amp;peri_nr_ordem=1"/>
  </hyperlinks>
  <printOptions horizontalCentered="1"/>
  <pageMargins left="0.7086614173228347" right="0.3937007874015748" top="0.5905511811023623" bottom="0.3937007874015748" header="0.5905511811023623" footer="0.3937007874015748"/>
  <pageSetup fitToHeight="0" horizontalDpi="600" verticalDpi="600" orientation="landscape" paperSize="9" scale="68" r:id="rId3"/>
  <rowBreaks count="1" manualBreakCount="1">
    <brk id="35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zoomScaleSheetLayoutView="100" zoomScalePageLayoutView="0" workbookViewId="0" topLeftCell="A4">
      <selection activeCell="G16" sqref="G16:G17"/>
    </sheetView>
  </sheetViews>
  <sheetFormatPr defaultColWidth="9.140625" defaultRowHeight="15"/>
  <cols>
    <col min="1" max="1" width="16.8515625" style="38" customWidth="1"/>
    <col min="2" max="2" width="38.8515625" style="38" customWidth="1"/>
    <col min="3" max="3" width="6.7109375" style="38" customWidth="1"/>
    <col min="4" max="4" width="11.57421875" style="40" customWidth="1"/>
    <col min="5" max="5" width="12.8515625" style="40" customWidth="1"/>
    <col min="6" max="6" width="14.140625" style="40" customWidth="1"/>
    <col min="7" max="8" width="13.28125" style="40" customWidth="1"/>
    <col min="9" max="10" width="12.7109375" style="38" customWidth="1"/>
    <col min="11" max="11" width="9.28125" style="38" customWidth="1"/>
    <col min="12" max="17" width="9.140625" style="38" customWidth="1"/>
    <col min="18" max="18" width="10.140625" style="38" bestFit="1" customWidth="1"/>
    <col min="19" max="16384" width="9.140625" style="38" customWidth="1"/>
  </cols>
  <sheetData>
    <row r="1" spans="1:15" ht="14.25" customHeight="1">
      <c r="A1" s="41"/>
      <c r="B1" s="42"/>
      <c r="C1" s="243" t="s">
        <v>26</v>
      </c>
      <c r="D1" s="243"/>
      <c r="E1" s="243"/>
      <c r="F1" s="243"/>
      <c r="G1" s="243"/>
      <c r="H1" s="243"/>
      <c r="I1" s="243"/>
      <c r="J1" s="82"/>
      <c r="K1" s="43"/>
      <c r="L1" s="43"/>
      <c r="M1" s="43"/>
      <c r="N1" s="43"/>
      <c r="O1" s="43"/>
    </row>
    <row r="2" spans="1:15" ht="14.25" customHeight="1" thickBot="1">
      <c r="A2" s="44"/>
      <c r="B2" s="5"/>
      <c r="C2" s="243"/>
      <c r="D2" s="243"/>
      <c r="E2" s="243"/>
      <c r="F2" s="243"/>
      <c r="G2" s="243"/>
      <c r="H2" s="243"/>
      <c r="I2" s="243"/>
      <c r="J2" s="82"/>
      <c r="K2" s="43"/>
      <c r="L2" s="43"/>
      <c r="M2" s="43"/>
      <c r="N2" s="43"/>
      <c r="O2" s="43"/>
    </row>
    <row r="3" spans="1:15" ht="14.25" customHeight="1">
      <c r="A3" s="45"/>
      <c r="B3" s="17"/>
      <c r="C3" s="245" t="s">
        <v>27</v>
      </c>
      <c r="D3" s="245"/>
      <c r="E3" s="245"/>
      <c r="F3" s="245"/>
      <c r="G3" s="245"/>
      <c r="H3" s="245"/>
      <c r="I3" s="245"/>
      <c r="J3" s="83"/>
      <c r="K3" s="46"/>
      <c r="L3" s="46"/>
      <c r="M3" s="46"/>
      <c r="N3" s="46"/>
      <c r="O3" s="46"/>
    </row>
    <row r="4" spans="1:15" ht="14.25" customHeight="1">
      <c r="A4" s="44"/>
      <c r="B4" s="5"/>
      <c r="C4" s="245"/>
      <c r="D4" s="245"/>
      <c r="E4" s="245"/>
      <c r="F4" s="245"/>
      <c r="G4" s="245"/>
      <c r="H4" s="245"/>
      <c r="I4" s="245"/>
      <c r="J4" s="83"/>
      <c r="K4" s="46"/>
      <c r="L4" s="46"/>
      <c r="M4" s="46"/>
      <c r="N4" s="46"/>
      <c r="O4" s="46"/>
    </row>
    <row r="5" spans="1:15" ht="14.25" customHeight="1">
      <c r="A5" s="44"/>
      <c r="B5" s="5"/>
      <c r="C5" s="285" t="s">
        <v>28</v>
      </c>
      <c r="D5" s="285"/>
      <c r="E5" s="285"/>
      <c r="F5" s="285"/>
      <c r="G5" s="285"/>
      <c r="H5" s="285"/>
      <c r="I5" s="285"/>
      <c r="J5" s="95"/>
      <c r="K5" s="46"/>
      <c r="L5" s="46"/>
      <c r="M5" s="46"/>
      <c r="N5" s="46"/>
      <c r="O5" s="46"/>
    </row>
    <row r="6" spans="1:15" ht="14.25" customHeight="1">
      <c r="A6" s="47"/>
      <c r="B6" s="6"/>
      <c r="C6" s="285"/>
      <c r="D6" s="285"/>
      <c r="E6" s="285"/>
      <c r="F6" s="285"/>
      <c r="G6" s="285"/>
      <c r="H6" s="285"/>
      <c r="I6" s="285"/>
      <c r="J6" s="95"/>
      <c r="K6" s="46"/>
      <c r="L6" s="46"/>
      <c r="M6" s="46"/>
      <c r="N6" s="46"/>
      <c r="O6" s="46"/>
    </row>
    <row r="7" spans="1:15" ht="18" customHeight="1">
      <c r="A7" s="286" t="str">
        <f>'ORÇAMENTO SAMVIS 2016'!A7:G7</f>
        <v>ENCARGOS SOCIAIS DESONERADOS: 87,41%(HORA) </v>
      </c>
      <c r="B7" s="287"/>
      <c r="C7" s="308" t="s">
        <v>474</v>
      </c>
      <c r="D7" s="309"/>
      <c r="E7" s="309"/>
      <c r="F7" s="310"/>
      <c r="G7" s="209"/>
      <c r="H7" s="209"/>
      <c r="I7" s="210"/>
      <c r="J7" s="96"/>
      <c r="K7" s="49"/>
      <c r="L7" s="48"/>
      <c r="M7" s="48"/>
      <c r="N7" s="48"/>
      <c r="O7" s="49"/>
    </row>
    <row r="8" spans="1:15" ht="20.25" customHeight="1">
      <c r="A8" s="288"/>
      <c r="B8" s="289"/>
      <c r="C8" s="283" t="s">
        <v>472</v>
      </c>
      <c r="D8" s="284"/>
      <c r="E8" s="284"/>
      <c r="F8" s="284"/>
      <c r="G8" s="113"/>
      <c r="H8" s="113"/>
      <c r="I8" s="114"/>
      <c r="J8" s="97"/>
      <c r="K8" s="50"/>
      <c r="L8" s="50"/>
      <c r="M8" s="290"/>
      <c r="N8" s="290"/>
      <c r="O8" s="290"/>
    </row>
    <row r="9" spans="1:15" ht="19.5" customHeight="1">
      <c r="A9" s="294" t="s">
        <v>30</v>
      </c>
      <c r="B9" s="295"/>
      <c r="C9" s="311" t="s">
        <v>473</v>
      </c>
      <c r="D9" s="312"/>
      <c r="E9" s="312"/>
      <c r="F9" s="313"/>
      <c r="G9" s="115"/>
      <c r="H9" s="115"/>
      <c r="I9" s="116"/>
      <c r="J9" s="98"/>
      <c r="K9" s="50"/>
      <c r="L9" s="50"/>
      <c r="M9" s="296"/>
      <c r="N9" s="296"/>
      <c r="O9" s="296"/>
    </row>
    <row r="10" spans="1:15" ht="20.25" customHeight="1">
      <c r="A10" s="294"/>
      <c r="B10" s="295"/>
      <c r="C10" s="308"/>
      <c r="D10" s="309"/>
      <c r="E10" s="309"/>
      <c r="F10" s="310"/>
      <c r="G10" s="117"/>
      <c r="H10" s="117"/>
      <c r="I10" s="118"/>
      <c r="J10" s="99"/>
      <c r="K10" s="50"/>
      <c r="L10" s="50"/>
      <c r="M10" s="297"/>
      <c r="N10" s="297"/>
      <c r="O10" s="297"/>
    </row>
    <row r="11" spans="1:13" ht="18" customHeight="1">
      <c r="A11" s="291" t="s">
        <v>475</v>
      </c>
      <c r="B11" s="291"/>
      <c r="C11" s="291"/>
      <c r="D11" s="291"/>
      <c r="E11" s="291"/>
      <c r="F11" s="291"/>
      <c r="G11" s="291"/>
      <c r="H11" s="291"/>
      <c r="I11" s="291"/>
      <c r="J11" s="100"/>
      <c r="K11" s="37"/>
      <c r="L11" s="37"/>
      <c r="M11" s="37"/>
    </row>
    <row r="12" spans="1:13" ht="14.25" customHeight="1">
      <c r="A12" s="292"/>
      <c r="B12" s="292"/>
      <c r="C12" s="292"/>
      <c r="D12" s="292"/>
      <c r="E12" s="292"/>
      <c r="F12" s="292"/>
      <c r="G12" s="292"/>
      <c r="H12" s="292"/>
      <c r="I12" s="292"/>
      <c r="J12" s="101"/>
      <c r="K12" s="39"/>
      <c r="L12" s="39"/>
      <c r="M12" s="39"/>
    </row>
    <row r="13" spans="1:10" ht="14.25" customHeight="1">
      <c r="A13" s="293"/>
      <c r="B13" s="293"/>
      <c r="C13" s="293"/>
      <c r="D13" s="293"/>
      <c r="E13" s="293"/>
      <c r="F13" s="293"/>
      <c r="G13" s="293"/>
      <c r="H13" s="293"/>
      <c r="I13" s="293"/>
      <c r="J13" s="102"/>
    </row>
    <row r="14" spans="1:9" ht="15" customHeight="1">
      <c r="A14" s="314" t="s">
        <v>491</v>
      </c>
      <c r="B14" s="314"/>
      <c r="C14" s="314"/>
      <c r="D14" s="314"/>
      <c r="E14" s="314"/>
      <c r="F14" s="314"/>
      <c r="G14" s="314"/>
      <c r="H14" s="314"/>
      <c r="I14" s="314"/>
    </row>
    <row r="15" spans="1:9" ht="15.75">
      <c r="A15" s="94"/>
      <c r="B15" s="103"/>
      <c r="C15" s="94"/>
      <c r="D15" s="93"/>
      <c r="E15" s="93"/>
      <c r="F15" s="93"/>
      <c r="G15" s="93"/>
      <c r="H15" s="93"/>
      <c r="I15" s="94"/>
    </row>
    <row r="16" spans="1:14" ht="15">
      <c r="A16" s="189"/>
      <c r="B16" s="189"/>
      <c r="C16" s="300" t="s">
        <v>406</v>
      </c>
      <c r="D16" s="300"/>
      <c r="E16" s="300"/>
      <c r="F16" s="300"/>
      <c r="G16" s="303" t="s">
        <v>407</v>
      </c>
      <c r="H16" s="303" t="s">
        <v>408</v>
      </c>
      <c r="I16" s="305" t="s">
        <v>5</v>
      </c>
      <c r="J16" s="306" t="s">
        <v>409</v>
      </c>
      <c r="K16" s="298" t="s">
        <v>410</v>
      </c>
      <c r="L16" s="298" t="s">
        <v>411</v>
      </c>
      <c r="M16" s="298" t="s">
        <v>412</v>
      </c>
      <c r="N16" s="299" t="s">
        <v>413</v>
      </c>
    </row>
    <row r="17" spans="1:14" ht="33" customHeight="1">
      <c r="A17" s="190" t="s">
        <v>414</v>
      </c>
      <c r="B17" s="190" t="s">
        <v>415</v>
      </c>
      <c r="C17" s="190" t="s">
        <v>416</v>
      </c>
      <c r="D17" s="190" t="s">
        <v>417</v>
      </c>
      <c r="E17" s="190" t="s">
        <v>418</v>
      </c>
      <c r="F17" s="190" t="s">
        <v>419</v>
      </c>
      <c r="G17" s="304"/>
      <c r="H17" s="304"/>
      <c r="I17" s="305"/>
      <c r="J17" s="306"/>
      <c r="K17" s="298"/>
      <c r="L17" s="298"/>
      <c r="M17" s="298"/>
      <c r="N17" s="299"/>
    </row>
    <row r="18" spans="1:14" ht="15">
      <c r="A18" s="191" t="s">
        <v>420</v>
      </c>
      <c r="B18" s="191">
        <v>5.94</v>
      </c>
      <c r="C18" s="191">
        <v>3.09</v>
      </c>
      <c r="D18" s="191">
        <v>2.5</v>
      </c>
      <c r="E18" s="191">
        <v>3.09</v>
      </c>
      <c r="F18" s="191">
        <v>2.5</v>
      </c>
      <c r="G18" s="191">
        <f aca="true" t="shared" si="0" ref="G18:G25">(C18+D18+E18+F18)</f>
        <v>11.18</v>
      </c>
      <c r="H18" s="191">
        <v>2.03</v>
      </c>
      <c r="I18" s="191">
        <v>0</v>
      </c>
      <c r="J18" s="192">
        <f>(C18+D18+E18+F18)*H18</f>
        <v>22.695399999999996</v>
      </c>
      <c r="K18" s="192">
        <f>B18+(G18*0.15)</f>
        <v>7.617</v>
      </c>
      <c r="L18" s="191">
        <f>B18</f>
        <v>5.94</v>
      </c>
      <c r="M18" s="191"/>
      <c r="N18" s="192">
        <f>K18</f>
        <v>7.617</v>
      </c>
    </row>
    <row r="19" spans="1:14" ht="15">
      <c r="A19" s="191" t="s">
        <v>421</v>
      </c>
      <c r="B19" s="191">
        <v>8.5</v>
      </c>
      <c r="C19" s="191">
        <v>3.09</v>
      </c>
      <c r="D19" s="191">
        <v>2.6</v>
      </c>
      <c r="E19" s="191">
        <v>3.09</v>
      </c>
      <c r="F19" s="191">
        <v>2.6</v>
      </c>
      <c r="G19" s="191">
        <f t="shared" si="0"/>
        <v>11.379999999999999</v>
      </c>
      <c r="H19" s="191">
        <v>3.03</v>
      </c>
      <c r="I19" s="191">
        <f>0.8*2.1</f>
        <v>1.6800000000000002</v>
      </c>
      <c r="J19" s="192">
        <f aca="true" t="shared" si="1" ref="J19:J25">G19*H19</f>
        <v>34.481399999999994</v>
      </c>
      <c r="K19" s="193">
        <f aca="true" t="shared" si="2" ref="K19:K25">B19+(G19*0.15)</f>
        <v>10.207</v>
      </c>
      <c r="L19" s="191">
        <f aca="true" t="shared" si="3" ref="L19:L25">B19</f>
        <v>8.5</v>
      </c>
      <c r="M19" s="191"/>
      <c r="N19" s="192">
        <f aca="true" t="shared" si="4" ref="N19:N25">K19</f>
        <v>10.207</v>
      </c>
    </row>
    <row r="20" spans="1:14" ht="15">
      <c r="A20" s="191" t="s">
        <v>422</v>
      </c>
      <c r="B20" s="191">
        <v>8.6</v>
      </c>
      <c r="C20" s="191">
        <v>2.55</v>
      </c>
      <c r="D20" s="191">
        <v>3.35</v>
      </c>
      <c r="E20" s="191">
        <v>2.55</v>
      </c>
      <c r="F20" s="191">
        <v>3.35</v>
      </c>
      <c r="G20" s="191">
        <f t="shared" si="0"/>
        <v>11.799999999999999</v>
      </c>
      <c r="H20" s="191">
        <v>3.03</v>
      </c>
      <c r="I20" s="191">
        <f>0.8*2.1*2</f>
        <v>3.3600000000000003</v>
      </c>
      <c r="J20" s="192">
        <f t="shared" si="1"/>
        <v>35.754</v>
      </c>
      <c r="K20" s="192">
        <f t="shared" si="2"/>
        <v>10.37</v>
      </c>
      <c r="L20" s="191">
        <f t="shared" si="3"/>
        <v>8.6</v>
      </c>
      <c r="M20" s="191"/>
      <c r="N20" s="192">
        <f t="shared" si="4"/>
        <v>10.37</v>
      </c>
    </row>
    <row r="21" spans="1:14" ht="15">
      <c r="A21" s="191" t="s">
        <v>423</v>
      </c>
      <c r="B21" s="191">
        <v>12.15</v>
      </c>
      <c r="C21" s="191">
        <v>3</v>
      </c>
      <c r="D21" s="191">
        <v>4.02</v>
      </c>
      <c r="E21" s="191">
        <v>3</v>
      </c>
      <c r="F21" s="191">
        <v>4.02</v>
      </c>
      <c r="G21" s="191">
        <f t="shared" si="0"/>
        <v>14.04</v>
      </c>
      <c r="H21" s="191">
        <v>3.03</v>
      </c>
      <c r="I21" s="191">
        <f>(3*0.8*2.1)+(0.9*2.1)+(0.7*2.1)</f>
        <v>8.400000000000002</v>
      </c>
      <c r="J21" s="192">
        <f t="shared" si="1"/>
        <v>42.541199999999996</v>
      </c>
      <c r="K21" s="193">
        <f t="shared" si="2"/>
        <v>14.256</v>
      </c>
      <c r="L21" s="191">
        <f t="shared" si="3"/>
        <v>12.15</v>
      </c>
      <c r="M21" s="191"/>
      <c r="N21" s="192">
        <f t="shared" si="4"/>
        <v>14.256</v>
      </c>
    </row>
    <row r="22" spans="1:14" ht="15">
      <c r="A22" s="191" t="s">
        <v>424</v>
      </c>
      <c r="B22" s="191">
        <v>7.65</v>
      </c>
      <c r="C22" s="191">
        <v>2.55</v>
      </c>
      <c r="D22" s="191">
        <v>3</v>
      </c>
      <c r="E22" s="191">
        <v>2.55</v>
      </c>
      <c r="F22" s="191">
        <v>3</v>
      </c>
      <c r="G22" s="191">
        <f t="shared" si="0"/>
        <v>11.1</v>
      </c>
      <c r="H22" s="191">
        <v>3.03</v>
      </c>
      <c r="I22" s="191">
        <f>2*0.8*2.1</f>
        <v>3.3600000000000003</v>
      </c>
      <c r="J22" s="192">
        <f t="shared" si="1"/>
        <v>33.632999999999996</v>
      </c>
      <c r="K22" s="193">
        <f t="shared" si="2"/>
        <v>9.315</v>
      </c>
      <c r="L22" s="191">
        <f t="shared" si="3"/>
        <v>7.65</v>
      </c>
      <c r="M22" s="191"/>
      <c r="N22" s="192">
        <f t="shared" si="4"/>
        <v>9.315</v>
      </c>
    </row>
    <row r="23" spans="1:14" ht="15">
      <c r="A23" s="191" t="s">
        <v>425</v>
      </c>
      <c r="B23" s="191">
        <v>3.6</v>
      </c>
      <c r="C23" s="191">
        <v>1.7</v>
      </c>
      <c r="D23" s="191">
        <v>1.7</v>
      </c>
      <c r="E23" s="191">
        <v>1.7</v>
      </c>
      <c r="F23" s="191">
        <v>1.7</v>
      </c>
      <c r="G23" s="191">
        <f t="shared" si="0"/>
        <v>6.8</v>
      </c>
      <c r="H23" s="191">
        <v>3.03</v>
      </c>
      <c r="I23" s="191">
        <f>0.8*2.1</f>
        <v>1.6800000000000002</v>
      </c>
      <c r="J23" s="192">
        <f t="shared" si="1"/>
        <v>20.604</v>
      </c>
      <c r="K23" s="193">
        <f t="shared" si="2"/>
        <v>4.62</v>
      </c>
      <c r="L23" s="191">
        <f t="shared" si="3"/>
        <v>3.6</v>
      </c>
      <c r="M23" s="191"/>
      <c r="N23" s="192">
        <f t="shared" si="4"/>
        <v>4.62</v>
      </c>
    </row>
    <row r="24" spans="1:14" ht="15">
      <c r="A24" s="191" t="s">
        <v>426</v>
      </c>
      <c r="B24" s="191">
        <v>2.46</v>
      </c>
      <c r="C24" s="191">
        <v>1.7</v>
      </c>
      <c r="D24" s="191">
        <v>1.45</v>
      </c>
      <c r="E24" s="191">
        <v>1.7</v>
      </c>
      <c r="F24" s="191">
        <v>1.45</v>
      </c>
      <c r="G24" s="191">
        <f t="shared" si="0"/>
        <v>6.3</v>
      </c>
      <c r="H24" s="191">
        <v>3.03</v>
      </c>
      <c r="I24" s="191">
        <f>(0.7*2.1)+(0.8*0.4)</f>
        <v>1.79</v>
      </c>
      <c r="J24" s="192">
        <f t="shared" si="1"/>
        <v>19.089</v>
      </c>
      <c r="K24" s="192">
        <f t="shared" si="2"/>
        <v>3.405</v>
      </c>
      <c r="L24" s="191">
        <f t="shared" si="3"/>
        <v>2.46</v>
      </c>
      <c r="M24" s="191">
        <f>(G24*2.1)-I24</f>
        <v>11.440000000000001</v>
      </c>
      <c r="N24" s="192">
        <f t="shared" si="4"/>
        <v>3.405</v>
      </c>
    </row>
    <row r="25" spans="1:14" ht="15">
      <c r="A25" s="191" t="s">
        <v>427</v>
      </c>
      <c r="B25" s="191">
        <v>3.23</v>
      </c>
      <c r="C25" s="191">
        <v>1.9</v>
      </c>
      <c r="D25" s="191">
        <v>1.7</v>
      </c>
      <c r="E25" s="191">
        <v>1.9</v>
      </c>
      <c r="F25" s="191">
        <v>1.7</v>
      </c>
      <c r="G25" s="191">
        <f t="shared" si="0"/>
        <v>7.2</v>
      </c>
      <c r="H25" s="191">
        <v>3.03</v>
      </c>
      <c r="I25" s="191">
        <f>(0.8*2.1)+(0.8*0.4)</f>
        <v>2</v>
      </c>
      <c r="J25" s="192">
        <f t="shared" si="1"/>
        <v>21.816</v>
      </c>
      <c r="K25" s="193">
        <f t="shared" si="2"/>
        <v>4.3100000000000005</v>
      </c>
      <c r="L25" s="191">
        <f t="shared" si="3"/>
        <v>3.23</v>
      </c>
      <c r="M25" s="191">
        <f>(G25*2.1)-I25</f>
        <v>13.120000000000001</v>
      </c>
      <c r="N25" s="192">
        <f t="shared" si="4"/>
        <v>4.3100000000000005</v>
      </c>
    </row>
    <row r="26" spans="1:14" ht="15">
      <c r="A26"/>
      <c r="B26"/>
      <c r="C26"/>
      <c r="D26"/>
      <c r="E26"/>
      <c r="F26"/>
      <c r="G26"/>
      <c r="H26"/>
      <c r="I26"/>
      <c r="J26" s="194">
        <f>SUM(J19:J25)</f>
        <v>207.9186</v>
      </c>
      <c r="K26" s="194"/>
      <c r="L26"/>
      <c r="M26"/>
      <c r="N26" s="194">
        <f>SUM(N19:N25)</f>
        <v>56.483</v>
      </c>
    </row>
    <row r="27" spans="1:14" ht="15">
      <c r="A27"/>
      <c r="B27"/>
      <c r="C27"/>
      <c r="D27"/>
      <c r="E27"/>
      <c r="F27"/>
      <c r="G27"/>
      <c r="H27"/>
      <c r="I27"/>
      <c r="J27" s="194"/>
      <c r="K27"/>
      <c r="L27"/>
      <c r="M27"/>
      <c r="N27"/>
    </row>
    <row r="28" spans="1:14" ht="15">
      <c r="A28"/>
      <c r="B28"/>
      <c r="C28"/>
      <c r="D28"/>
      <c r="E28"/>
      <c r="F28"/>
      <c r="G28"/>
      <c r="H28"/>
      <c r="I28"/>
      <c r="J28" s="194"/>
      <c r="K28"/>
      <c r="L28"/>
      <c r="M28"/>
      <c r="N28"/>
    </row>
    <row r="29" spans="1:14" ht="15">
      <c r="A29"/>
      <c r="B29"/>
      <c r="C29"/>
      <c r="D29"/>
      <c r="E29"/>
      <c r="F29"/>
      <c r="G29"/>
      <c r="H29"/>
      <c r="I29"/>
      <c r="J29" s="194"/>
      <c r="K29"/>
      <c r="L29"/>
      <c r="M29"/>
      <c r="N29"/>
    </row>
    <row r="30" spans="1:14" ht="15">
      <c r="A30"/>
      <c r="B30"/>
      <c r="C30" s="300" t="s">
        <v>428</v>
      </c>
      <c r="D30" s="300"/>
      <c r="E30" s="300"/>
      <c r="F30" s="300"/>
      <c r="G30" s="195"/>
      <c r="H30"/>
      <c r="I30"/>
      <c r="J30" s="194"/>
      <c r="K30"/>
      <c r="L30"/>
      <c r="M30"/>
      <c r="N30"/>
    </row>
    <row r="31" spans="1:14" ht="30">
      <c r="A31" s="196" t="s">
        <v>414</v>
      </c>
      <c r="B31" s="196" t="s">
        <v>53</v>
      </c>
      <c r="C31" s="196" t="s">
        <v>416</v>
      </c>
      <c r="D31" s="196" t="s">
        <v>417</v>
      </c>
      <c r="E31" s="196" t="s">
        <v>418</v>
      </c>
      <c r="F31" s="196" t="s">
        <v>419</v>
      </c>
      <c r="G31" s="196" t="s">
        <v>407</v>
      </c>
      <c r="H31" s="196" t="s">
        <v>408</v>
      </c>
      <c r="I31" s="196" t="s">
        <v>5</v>
      </c>
      <c r="J31" s="197" t="s">
        <v>409</v>
      </c>
      <c r="K31" s="198"/>
      <c r="L31" s="198"/>
      <c r="M31" s="198"/>
      <c r="N31" s="198"/>
    </row>
    <row r="32" spans="1:14" ht="15">
      <c r="A32" s="191" t="s">
        <v>429</v>
      </c>
      <c r="B32" s="191"/>
      <c r="C32" s="191">
        <v>1.1</v>
      </c>
      <c r="D32" s="191">
        <v>5.3</v>
      </c>
      <c r="E32" s="191">
        <v>0</v>
      </c>
      <c r="F32" s="191">
        <v>0</v>
      </c>
      <c r="G32" s="191">
        <f>C32+D32+E32+F32</f>
        <v>6.4</v>
      </c>
      <c r="H32" s="191">
        <v>2.95</v>
      </c>
      <c r="I32" s="191"/>
      <c r="J32" s="192">
        <f>G32*H32</f>
        <v>18.880000000000003</v>
      </c>
      <c r="K32"/>
      <c r="L32"/>
      <c r="M32"/>
      <c r="N32"/>
    </row>
    <row r="33" spans="1:14" ht="15">
      <c r="A33" s="191" t="s">
        <v>421</v>
      </c>
      <c r="B33" s="191"/>
      <c r="C33" s="191">
        <v>2.18</v>
      </c>
      <c r="D33" s="191">
        <v>0</v>
      </c>
      <c r="E33" s="191">
        <v>0</v>
      </c>
      <c r="F33" s="191">
        <v>0</v>
      </c>
      <c r="G33" s="191">
        <f>C33+D33+E33+F33</f>
        <v>2.18</v>
      </c>
      <c r="H33" s="191">
        <v>2.95</v>
      </c>
      <c r="I33" s="191"/>
      <c r="J33" s="192">
        <f>G33*H33</f>
        <v>6.431000000000001</v>
      </c>
      <c r="K33"/>
      <c r="L33"/>
      <c r="M33"/>
      <c r="N33"/>
    </row>
    <row r="34" spans="1:14" ht="15">
      <c r="A34"/>
      <c r="B34"/>
      <c r="C34"/>
      <c r="D34"/>
      <c r="E34"/>
      <c r="F34"/>
      <c r="G34"/>
      <c r="H34"/>
      <c r="I34"/>
      <c r="J34" s="194"/>
      <c r="K34"/>
      <c r="L34"/>
      <c r="M34"/>
      <c r="N34"/>
    </row>
    <row r="35" spans="1:14" ht="15">
      <c r="A35"/>
      <c r="B35"/>
      <c r="C35"/>
      <c r="D35"/>
      <c r="E35"/>
      <c r="F35"/>
      <c r="G35"/>
      <c r="H35"/>
      <c r="I35"/>
      <c r="J35" s="194"/>
      <c r="K35"/>
      <c r="L35"/>
      <c r="M35"/>
      <c r="N35"/>
    </row>
    <row r="36" spans="1:14" ht="15">
      <c r="A36"/>
      <c r="B36" s="301" t="s">
        <v>430</v>
      </c>
      <c r="C36" s="301"/>
      <c r="D36" s="301"/>
      <c r="E36" s="301"/>
      <c r="F36" s="301"/>
      <c r="G36" s="301"/>
      <c r="H36"/>
      <c r="I36"/>
      <c r="J36" s="194"/>
      <c r="K36"/>
      <c r="L36"/>
      <c r="M36"/>
      <c r="N36"/>
    </row>
    <row r="37" spans="1:14" ht="15">
      <c r="A37" s="199" t="s">
        <v>414</v>
      </c>
      <c r="B37" s="199" t="s">
        <v>431</v>
      </c>
      <c r="C37" s="199" t="s">
        <v>432</v>
      </c>
      <c r="D37" s="199" t="s">
        <v>433</v>
      </c>
      <c r="E37" s="199" t="s">
        <v>434</v>
      </c>
      <c r="F37" s="199" t="s">
        <v>435</v>
      </c>
      <c r="G37" s="200" t="s">
        <v>436</v>
      </c>
      <c r="H37" s="200" t="s">
        <v>437</v>
      </c>
      <c r="I37" s="200" t="s">
        <v>438</v>
      </c>
      <c r="J37" s="201" t="s">
        <v>439</v>
      </c>
      <c r="K37" s="202"/>
      <c r="L37" s="202"/>
      <c r="M37" s="202"/>
      <c r="N37" s="202"/>
    </row>
    <row r="38" spans="1:14" ht="15">
      <c r="A38" t="s">
        <v>420</v>
      </c>
      <c r="B38"/>
      <c r="C38"/>
      <c r="D38"/>
      <c r="E38"/>
      <c r="F38"/>
      <c r="G38"/>
      <c r="H38"/>
      <c r="I38"/>
      <c r="J38" s="194"/>
      <c r="K38"/>
      <c r="L38"/>
      <c r="M38"/>
      <c r="N38"/>
    </row>
    <row r="39" spans="1:14" ht="15">
      <c r="A39" t="s">
        <v>421</v>
      </c>
      <c r="B39">
        <v>1</v>
      </c>
      <c r="C39"/>
      <c r="D39"/>
      <c r="E39"/>
      <c r="F39"/>
      <c r="G39"/>
      <c r="H39"/>
      <c r="I39"/>
      <c r="J39" s="194"/>
      <c r="K39"/>
      <c r="L39"/>
      <c r="M39"/>
      <c r="N39"/>
    </row>
    <row r="40" spans="1:14" ht="15">
      <c r="A40" t="s">
        <v>422</v>
      </c>
      <c r="B40"/>
      <c r="C40"/>
      <c r="D40"/>
      <c r="E40"/>
      <c r="F40">
        <v>1</v>
      </c>
      <c r="G40"/>
      <c r="H40"/>
      <c r="I40"/>
      <c r="J40" s="194"/>
      <c r="K40"/>
      <c r="L40"/>
      <c r="M40"/>
      <c r="N40"/>
    </row>
    <row r="41" spans="1:14" ht="15">
      <c r="A41" t="s">
        <v>423</v>
      </c>
      <c r="B41"/>
      <c r="C41"/>
      <c r="D41">
        <v>1</v>
      </c>
      <c r="E41"/>
      <c r="F41"/>
      <c r="G41"/>
      <c r="H41"/>
      <c r="I41"/>
      <c r="J41" s="194"/>
      <c r="K41"/>
      <c r="L41"/>
      <c r="M41"/>
      <c r="N41"/>
    </row>
    <row r="42" spans="1:14" ht="15">
      <c r="A42" t="s">
        <v>424</v>
      </c>
      <c r="B42">
        <v>1</v>
      </c>
      <c r="C42"/>
      <c r="D42"/>
      <c r="E42"/>
      <c r="F42"/>
      <c r="G42"/>
      <c r="H42">
        <v>1</v>
      </c>
      <c r="I42">
        <v>1</v>
      </c>
      <c r="J42" s="194"/>
      <c r="K42"/>
      <c r="L42"/>
      <c r="M42"/>
      <c r="N42"/>
    </row>
    <row r="43" spans="1:14" ht="15">
      <c r="A43" t="s">
        <v>425</v>
      </c>
      <c r="B43"/>
      <c r="C43">
        <v>1</v>
      </c>
      <c r="D43"/>
      <c r="E43"/>
      <c r="F43"/>
      <c r="G43"/>
      <c r="H43"/>
      <c r="I43"/>
      <c r="J43" s="194"/>
      <c r="K43"/>
      <c r="L43"/>
      <c r="M43"/>
      <c r="N43"/>
    </row>
    <row r="44" spans="1:14" ht="15">
      <c r="A44" t="s">
        <v>426</v>
      </c>
      <c r="B44"/>
      <c r="C44"/>
      <c r="D44"/>
      <c r="E44">
        <v>1</v>
      </c>
      <c r="F44"/>
      <c r="G44">
        <v>1</v>
      </c>
      <c r="H44">
        <v>1</v>
      </c>
      <c r="I44">
        <v>1</v>
      </c>
      <c r="J44" s="194">
        <v>1</v>
      </c>
      <c r="K44"/>
      <c r="L44"/>
      <c r="M44"/>
      <c r="N44"/>
    </row>
    <row r="45" spans="1:14" ht="15">
      <c r="A45" t="s">
        <v>427</v>
      </c>
      <c r="B45"/>
      <c r="C45">
        <v>1</v>
      </c>
      <c r="D45"/>
      <c r="E45"/>
      <c r="F45"/>
      <c r="G45">
        <v>1</v>
      </c>
      <c r="H45">
        <v>1</v>
      </c>
      <c r="I45">
        <v>1</v>
      </c>
      <c r="J45" s="194">
        <v>1</v>
      </c>
      <c r="K45"/>
      <c r="L45"/>
      <c r="M45"/>
      <c r="N45"/>
    </row>
    <row r="46" spans="1:14" ht="15">
      <c r="A46" t="s">
        <v>306</v>
      </c>
      <c r="B46" s="203">
        <f>SUM(B38:B45)</f>
        <v>2</v>
      </c>
      <c r="C46" s="203">
        <f aca="true" t="shared" si="5" ref="C46:J46">SUM(C38:C45)</f>
        <v>2</v>
      </c>
      <c r="D46" s="203">
        <f t="shared" si="5"/>
        <v>1</v>
      </c>
      <c r="E46" s="203">
        <f t="shared" si="5"/>
        <v>1</v>
      </c>
      <c r="F46" s="203">
        <f t="shared" si="5"/>
        <v>1</v>
      </c>
      <c r="G46" s="203">
        <f t="shared" si="5"/>
        <v>2</v>
      </c>
      <c r="H46" s="203">
        <f t="shared" si="5"/>
        <v>3</v>
      </c>
      <c r="I46" s="203">
        <f t="shared" si="5"/>
        <v>3</v>
      </c>
      <c r="J46" s="203">
        <f t="shared" si="5"/>
        <v>2</v>
      </c>
      <c r="K46"/>
      <c r="L46"/>
      <c r="M46"/>
      <c r="N46"/>
    </row>
    <row r="47" spans="1:14" ht="15">
      <c r="A47"/>
      <c r="B47"/>
      <c r="C47"/>
      <c r="D47"/>
      <c r="E47"/>
      <c r="F47"/>
      <c r="G47"/>
      <c r="H47"/>
      <c r="I47"/>
      <c r="J47" s="194"/>
      <c r="K47"/>
      <c r="L47"/>
      <c r="M47"/>
      <c r="N47"/>
    </row>
    <row r="48" spans="1:14" ht="15">
      <c r="A48"/>
      <c r="B48"/>
      <c r="C48"/>
      <c r="D48"/>
      <c r="E48"/>
      <c r="F48"/>
      <c r="G48"/>
      <c r="H48"/>
      <c r="I48"/>
      <c r="J48" s="194"/>
      <c r="K48"/>
      <c r="L48"/>
      <c r="M48"/>
      <c r="N48"/>
    </row>
    <row r="49" spans="1:14" ht="15">
      <c r="A49" s="302" t="s">
        <v>64</v>
      </c>
      <c r="B49" s="302"/>
      <c r="C49" s="302"/>
      <c r="D49" s="302"/>
      <c r="E49" s="302"/>
      <c r="F49" s="302"/>
      <c r="G49" s="302"/>
      <c r="H49" s="203" t="s">
        <v>440</v>
      </c>
      <c r="I49" s="204" t="s">
        <v>441</v>
      </c>
      <c r="J49" s="194"/>
      <c r="K49"/>
      <c r="L49"/>
      <c r="M49"/>
      <c r="N49"/>
    </row>
    <row r="50" spans="1:14" ht="15">
      <c r="A50" s="307" t="s">
        <v>442</v>
      </c>
      <c r="B50" s="307"/>
      <c r="C50" s="307"/>
      <c r="D50" s="307"/>
      <c r="E50" s="307"/>
      <c r="F50" s="307"/>
      <c r="G50" s="307"/>
      <c r="H50" t="s">
        <v>440</v>
      </c>
      <c r="I50" s="205">
        <v>4</v>
      </c>
      <c r="J50" s="194"/>
      <c r="K50"/>
      <c r="L50"/>
      <c r="M50"/>
      <c r="N50"/>
    </row>
    <row r="51" spans="1:14" ht="15">
      <c r="A51" s="307" t="s">
        <v>443</v>
      </c>
      <c r="B51" s="307"/>
      <c r="C51" s="307"/>
      <c r="D51" s="307"/>
      <c r="E51" s="307"/>
      <c r="F51" s="307"/>
      <c r="G51" s="307"/>
      <c r="H51" s="206" t="s">
        <v>440</v>
      </c>
      <c r="I51" s="207">
        <v>1</v>
      </c>
      <c r="J51" s="194"/>
      <c r="K51"/>
      <c r="L51"/>
      <c r="M51"/>
      <c r="N51"/>
    </row>
    <row r="52" spans="1:14" ht="15">
      <c r="A52" s="307" t="s">
        <v>444</v>
      </c>
      <c r="B52" s="307"/>
      <c r="C52" s="307"/>
      <c r="D52" s="307"/>
      <c r="E52" s="307"/>
      <c r="F52" s="307"/>
      <c r="G52" s="307"/>
      <c r="H52" t="s">
        <v>440</v>
      </c>
      <c r="I52" s="205">
        <v>1</v>
      </c>
      <c r="J52" s="194"/>
      <c r="K52"/>
      <c r="L52"/>
      <c r="M52"/>
      <c r="N52"/>
    </row>
    <row r="53" spans="1:14" ht="15">
      <c r="A53" s="307" t="s">
        <v>445</v>
      </c>
      <c r="B53" s="307"/>
      <c r="C53" s="307"/>
      <c r="D53" s="307"/>
      <c r="E53" s="307"/>
      <c r="F53" s="307"/>
      <c r="G53" s="307"/>
      <c r="H53" t="s">
        <v>440</v>
      </c>
      <c r="I53" s="205">
        <v>1</v>
      </c>
      <c r="J53" s="194"/>
      <c r="K53"/>
      <c r="L53"/>
      <c r="M53"/>
      <c r="N53"/>
    </row>
    <row r="54" spans="1:14" ht="15">
      <c r="A54" t="s">
        <v>446</v>
      </c>
      <c r="B54"/>
      <c r="C54"/>
      <c r="D54"/>
      <c r="E54"/>
      <c r="F54"/>
      <c r="G54"/>
      <c r="H54" t="s">
        <v>440</v>
      </c>
      <c r="I54" s="205">
        <v>2</v>
      </c>
      <c r="J54" s="194"/>
      <c r="K54"/>
      <c r="L54"/>
      <c r="M54"/>
      <c r="N54"/>
    </row>
    <row r="55" spans="1:14" ht="15">
      <c r="A55" t="s">
        <v>447</v>
      </c>
      <c r="B55"/>
      <c r="C55"/>
      <c r="D55"/>
      <c r="E55"/>
      <c r="F55"/>
      <c r="G55"/>
      <c r="H55" t="s">
        <v>440</v>
      </c>
      <c r="I55" s="205">
        <v>3</v>
      </c>
      <c r="J55" s="194"/>
      <c r="K55"/>
      <c r="L55"/>
      <c r="M55"/>
      <c r="N55"/>
    </row>
    <row r="56" spans="1:14" ht="15">
      <c r="A56" t="s">
        <v>448</v>
      </c>
      <c r="B56"/>
      <c r="C56"/>
      <c r="D56"/>
      <c r="E56"/>
      <c r="F56"/>
      <c r="G56"/>
      <c r="H56" t="s">
        <v>440</v>
      </c>
      <c r="I56" s="205">
        <v>3</v>
      </c>
      <c r="J56" s="194"/>
      <c r="K56"/>
      <c r="L56"/>
      <c r="M56"/>
      <c r="N56"/>
    </row>
    <row r="57" spans="1:14" ht="15">
      <c r="A57" t="s">
        <v>449</v>
      </c>
      <c r="B57"/>
      <c r="C57"/>
      <c r="D57"/>
      <c r="E57"/>
      <c r="F57"/>
      <c r="G57"/>
      <c r="H57" t="s">
        <v>440</v>
      </c>
      <c r="I57" s="205">
        <v>2</v>
      </c>
      <c r="J57" s="194"/>
      <c r="K57"/>
      <c r="L57"/>
      <c r="M57"/>
      <c r="N57"/>
    </row>
    <row r="58" spans="1:14" ht="15">
      <c r="A58" t="s">
        <v>450</v>
      </c>
      <c r="B58"/>
      <c r="C58"/>
      <c r="D58"/>
      <c r="E58"/>
      <c r="F58"/>
      <c r="G58"/>
      <c r="H58" t="s">
        <v>440</v>
      </c>
      <c r="I58" s="205">
        <v>2</v>
      </c>
      <c r="J58" s="194"/>
      <c r="K58"/>
      <c r="L58"/>
      <c r="M58"/>
      <c r="N58"/>
    </row>
    <row r="59" spans="1:14" ht="15">
      <c r="A59" t="s">
        <v>451</v>
      </c>
      <c r="B59"/>
      <c r="C59"/>
      <c r="D59"/>
      <c r="E59"/>
      <c r="F59"/>
      <c r="G59"/>
      <c r="H59" t="s">
        <v>440</v>
      </c>
      <c r="I59" s="205">
        <v>2</v>
      </c>
      <c r="J59" s="194"/>
      <c r="K59"/>
      <c r="L59"/>
      <c r="M59"/>
      <c r="N59"/>
    </row>
    <row r="60" spans="1:14" ht="15">
      <c r="A60" t="s">
        <v>452</v>
      </c>
      <c r="B60"/>
      <c r="C60"/>
      <c r="D60"/>
      <c r="E60"/>
      <c r="F60"/>
      <c r="G60"/>
      <c r="H60" t="s">
        <v>440</v>
      </c>
      <c r="I60" s="205">
        <v>2</v>
      </c>
      <c r="J60" s="194"/>
      <c r="K60"/>
      <c r="L60"/>
      <c r="M60"/>
      <c r="N60"/>
    </row>
    <row r="61" spans="1:14" ht="15">
      <c r="A61" t="s">
        <v>453</v>
      </c>
      <c r="B61"/>
      <c r="C61"/>
      <c r="D61"/>
      <c r="E61"/>
      <c r="F61"/>
      <c r="G61"/>
      <c r="H61" t="s">
        <v>440</v>
      </c>
      <c r="I61" s="205">
        <v>5</v>
      </c>
      <c r="J61" s="194"/>
      <c r="K61"/>
      <c r="L61"/>
      <c r="M61"/>
      <c r="N61"/>
    </row>
    <row r="62" spans="1:14" ht="15">
      <c r="A62" t="s">
        <v>454</v>
      </c>
      <c r="B62"/>
      <c r="C62"/>
      <c r="D62"/>
      <c r="E62"/>
      <c r="F62"/>
      <c r="G62"/>
      <c r="H62" t="s">
        <v>440</v>
      </c>
      <c r="I62" s="205">
        <v>3</v>
      </c>
      <c r="J62" s="194"/>
      <c r="K62"/>
      <c r="L62"/>
      <c r="M62"/>
      <c r="N62"/>
    </row>
    <row r="63" spans="1:14" ht="15">
      <c r="A63" t="s">
        <v>455</v>
      </c>
      <c r="B63"/>
      <c r="C63"/>
      <c r="D63"/>
      <c r="E63"/>
      <c r="F63"/>
      <c r="G63"/>
      <c r="H63" t="s">
        <v>440</v>
      </c>
      <c r="I63" s="205">
        <v>20</v>
      </c>
      <c r="J63" s="194"/>
      <c r="K63"/>
      <c r="L63"/>
      <c r="M63"/>
      <c r="N63"/>
    </row>
    <row r="64" spans="1:14" ht="15">
      <c r="A64" t="s">
        <v>456</v>
      </c>
      <c r="B64"/>
      <c r="C64"/>
      <c r="D64"/>
      <c r="E64"/>
      <c r="F64"/>
      <c r="G64"/>
      <c r="H64" t="s">
        <v>440</v>
      </c>
      <c r="I64" s="205">
        <v>1</v>
      </c>
      <c r="J64" s="194"/>
      <c r="K64"/>
      <c r="L64"/>
      <c r="M64"/>
      <c r="N64"/>
    </row>
    <row r="65" spans="1:14" ht="15">
      <c r="A65" t="s">
        <v>457</v>
      </c>
      <c r="B65"/>
      <c r="C65"/>
      <c r="D65"/>
      <c r="E65"/>
      <c r="F65"/>
      <c r="G65"/>
      <c r="H65" t="s">
        <v>440</v>
      </c>
      <c r="I65" s="205">
        <v>6</v>
      </c>
      <c r="J65" s="194"/>
      <c r="K65"/>
      <c r="L65"/>
      <c r="M65"/>
      <c r="N65"/>
    </row>
    <row r="66" spans="1:14" ht="15">
      <c r="A66" t="s">
        <v>458</v>
      </c>
      <c r="B66"/>
      <c r="C66"/>
      <c r="D66"/>
      <c r="E66"/>
      <c r="F66"/>
      <c r="G66"/>
      <c r="H66" t="s">
        <v>440</v>
      </c>
      <c r="I66" s="205">
        <v>5</v>
      </c>
      <c r="J66" s="194"/>
      <c r="K66"/>
      <c r="L66"/>
      <c r="M66"/>
      <c r="N66"/>
    </row>
    <row r="67" spans="1:14" ht="15">
      <c r="A67" t="s">
        <v>459</v>
      </c>
      <c r="B67"/>
      <c r="C67"/>
      <c r="D67"/>
      <c r="E67"/>
      <c r="F67"/>
      <c r="G67"/>
      <c r="H67" t="s">
        <v>440</v>
      </c>
      <c r="I67" s="205">
        <v>1</v>
      </c>
      <c r="J67" s="194"/>
      <c r="K67"/>
      <c r="L67"/>
      <c r="M67"/>
      <c r="N67"/>
    </row>
    <row r="68" spans="1:14" ht="15">
      <c r="A68" t="s">
        <v>460</v>
      </c>
      <c r="B68"/>
      <c r="C68"/>
      <c r="D68"/>
      <c r="E68"/>
      <c r="F68"/>
      <c r="G68"/>
      <c r="H68" t="s">
        <v>440</v>
      </c>
      <c r="I68" s="205">
        <v>3</v>
      </c>
      <c r="J68" s="194"/>
      <c r="K68"/>
      <c r="L68"/>
      <c r="M68"/>
      <c r="N68"/>
    </row>
    <row r="69" spans="1:14" ht="15">
      <c r="A69" t="s">
        <v>461</v>
      </c>
      <c r="B69"/>
      <c r="C69"/>
      <c r="D69"/>
      <c r="E69"/>
      <c r="F69"/>
      <c r="G69"/>
      <c r="H69" t="s">
        <v>440</v>
      </c>
      <c r="I69" s="205">
        <v>3</v>
      </c>
      <c r="J69" s="194"/>
      <c r="K69"/>
      <c r="L69"/>
      <c r="M69"/>
      <c r="N69"/>
    </row>
    <row r="70" spans="1:14" ht="15">
      <c r="A70" t="s">
        <v>462</v>
      </c>
      <c r="B70"/>
      <c r="C70"/>
      <c r="D70"/>
      <c r="E70"/>
      <c r="F70"/>
      <c r="G70"/>
      <c r="H70" t="s">
        <v>440</v>
      </c>
      <c r="I70" s="205">
        <v>2</v>
      </c>
      <c r="J70" s="194"/>
      <c r="K70"/>
      <c r="L70"/>
      <c r="M70"/>
      <c r="N70"/>
    </row>
    <row r="71" spans="1:14" ht="15">
      <c r="A71" t="s">
        <v>428</v>
      </c>
      <c r="B71"/>
      <c r="C71"/>
      <c r="D71"/>
      <c r="E71"/>
      <c r="F71"/>
      <c r="G71"/>
      <c r="H71" t="s">
        <v>367</v>
      </c>
      <c r="I71" s="208">
        <f>J32+J33</f>
        <v>25.311000000000003</v>
      </c>
      <c r="J71" s="194"/>
      <c r="K71"/>
      <c r="L71"/>
      <c r="M71"/>
      <c r="N71"/>
    </row>
    <row r="72" spans="1:14" ht="15">
      <c r="A72" t="s">
        <v>338</v>
      </c>
      <c r="B72"/>
      <c r="C72"/>
      <c r="D72"/>
      <c r="E72"/>
      <c r="F72"/>
      <c r="G72"/>
      <c r="H72" t="s">
        <v>367</v>
      </c>
      <c r="I72" s="208">
        <f>J19+J20+J21+J22+J23+J24+J25</f>
        <v>207.9186</v>
      </c>
      <c r="J72" s="194"/>
      <c r="K72"/>
      <c r="L72"/>
      <c r="M72"/>
      <c r="N72"/>
    </row>
    <row r="73" spans="1:14" ht="15">
      <c r="A73" t="s">
        <v>463</v>
      </c>
      <c r="B73"/>
      <c r="C73"/>
      <c r="D73"/>
      <c r="E73"/>
      <c r="F73"/>
      <c r="G73"/>
      <c r="H73" t="s">
        <v>367</v>
      </c>
      <c r="I73" s="208">
        <f>K19+K20+K21+K22+K23+K24+K25</f>
        <v>56.483</v>
      </c>
      <c r="J73" s="194"/>
      <c r="K73"/>
      <c r="L73"/>
      <c r="M73"/>
      <c r="N73"/>
    </row>
    <row r="74" spans="1:14" ht="15">
      <c r="A74" t="s">
        <v>464</v>
      </c>
      <c r="B74"/>
      <c r="C74"/>
      <c r="D74"/>
      <c r="E74"/>
      <c r="F74"/>
      <c r="G74"/>
      <c r="H74" t="s">
        <v>367</v>
      </c>
      <c r="I74" s="205">
        <f>L19+L20+L21+L22+L23+L24+L25</f>
        <v>46.19</v>
      </c>
      <c r="J74" s="194"/>
      <c r="K74"/>
      <c r="L74"/>
      <c r="M74"/>
      <c r="N74"/>
    </row>
    <row r="75" spans="1:14" ht="15">
      <c r="A75" t="s">
        <v>465</v>
      </c>
      <c r="B75"/>
      <c r="C75"/>
      <c r="D75"/>
      <c r="E75"/>
      <c r="F75"/>
      <c r="G75"/>
      <c r="H75" t="s">
        <v>367</v>
      </c>
      <c r="I75" s="208">
        <f>I72</f>
        <v>207.9186</v>
      </c>
      <c r="J75" s="194"/>
      <c r="K75"/>
      <c r="L75"/>
      <c r="M75"/>
      <c r="N75"/>
    </row>
    <row r="76" spans="1:14" ht="15">
      <c r="A76" t="s">
        <v>466</v>
      </c>
      <c r="B76"/>
      <c r="C76"/>
      <c r="D76"/>
      <c r="E76"/>
      <c r="F76"/>
      <c r="G76"/>
      <c r="H76" t="s">
        <v>367</v>
      </c>
      <c r="I76" s="205">
        <f>M24+M25</f>
        <v>24.560000000000002</v>
      </c>
      <c r="J76" s="194"/>
      <c r="K76"/>
      <c r="L76"/>
      <c r="M76"/>
      <c r="N76"/>
    </row>
    <row r="77" spans="1:14" ht="15">
      <c r="A77" t="s">
        <v>467</v>
      </c>
      <c r="B77"/>
      <c r="C77"/>
      <c r="D77"/>
      <c r="E77"/>
      <c r="F77"/>
      <c r="G77"/>
      <c r="H77" t="s">
        <v>367</v>
      </c>
      <c r="I77" s="208">
        <f>I73</f>
        <v>56.483</v>
      </c>
      <c r="J77" s="194"/>
      <c r="K77"/>
      <c r="L77"/>
      <c r="M77"/>
      <c r="N77"/>
    </row>
    <row r="78" spans="1:14" ht="15">
      <c r="A78" t="s">
        <v>468</v>
      </c>
      <c r="B78"/>
      <c r="C78"/>
      <c r="D78"/>
      <c r="E78"/>
      <c r="F78"/>
      <c r="G78"/>
      <c r="H78" t="s">
        <v>352</v>
      </c>
      <c r="I78" s="205">
        <v>6</v>
      </c>
      <c r="J78" s="194"/>
      <c r="K78"/>
      <c r="L78"/>
      <c r="M78"/>
      <c r="N78"/>
    </row>
    <row r="79" spans="1:14" ht="15">
      <c r="A79" t="s">
        <v>469</v>
      </c>
      <c r="B79"/>
      <c r="C79"/>
      <c r="D79"/>
      <c r="E79"/>
      <c r="F79"/>
      <c r="G79"/>
      <c r="H79" t="s">
        <v>352</v>
      </c>
      <c r="I79" s="205">
        <v>6</v>
      </c>
      <c r="J79" s="194"/>
      <c r="K79"/>
      <c r="L79"/>
      <c r="M79"/>
      <c r="N79"/>
    </row>
    <row r="80" spans="1:14" ht="15">
      <c r="A80" t="s">
        <v>470</v>
      </c>
      <c r="B80"/>
      <c r="C80"/>
      <c r="D80"/>
      <c r="E80"/>
      <c r="F80"/>
      <c r="G80"/>
      <c r="H80" t="s">
        <v>440</v>
      </c>
      <c r="I80" s="205">
        <v>2</v>
      </c>
      <c r="J80" s="194"/>
      <c r="K80"/>
      <c r="L80"/>
      <c r="M80"/>
      <c r="N80"/>
    </row>
    <row r="81" spans="1:14" ht="15">
      <c r="A81" t="s">
        <v>471</v>
      </c>
      <c r="B81"/>
      <c r="C81"/>
      <c r="D81"/>
      <c r="E81"/>
      <c r="F81"/>
      <c r="G81"/>
      <c r="H81" t="s">
        <v>440</v>
      </c>
      <c r="I81" s="205">
        <v>2</v>
      </c>
      <c r="J81" s="194"/>
      <c r="K81"/>
      <c r="L81"/>
      <c r="M81"/>
      <c r="N81"/>
    </row>
  </sheetData>
  <sheetProtection/>
  <mergeCells count="33">
    <mergeCell ref="A50:G50"/>
    <mergeCell ref="A51:G51"/>
    <mergeCell ref="A52:G52"/>
    <mergeCell ref="A53:G53"/>
    <mergeCell ref="C7:F7"/>
    <mergeCell ref="L16:L17"/>
    <mergeCell ref="K16:K17"/>
    <mergeCell ref="C9:F9"/>
    <mergeCell ref="C10:F10"/>
    <mergeCell ref="A14:I14"/>
    <mergeCell ref="M16:M17"/>
    <mergeCell ref="N16:N17"/>
    <mergeCell ref="C30:F30"/>
    <mergeCell ref="B36:G36"/>
    <mergeCell ref="A49:G49"/>
    <mergeCell ref="C16:F16"/>
    <mergeCell ref="G16:G17"/>
    <mergeCell ref="H16:H17"/>
    <mergeCell ref="I16:I17"/>
    <mergeCell ref="J16:J17"/>
    <mergeCell ref="A11:I11"/>
    <mergeCell ref="A12:I12"/>
    <mergeCell ref="A13:I13"/>
    <mergeCell ref="A9:B9"/>
    <mergeCell ref="M9:O9"/>
    <mergeCell ref="A10:B10"/>
    <mergeCell ref="M10:O10"/>
    <mergeCell ref="C8:F8"/>
    <mergeCell ref="C1:I2"/>
    <mergeCell ref="C3:I4"/>
    <mergeCell ref="C5:I6"/>
    <mergeCell ref="A7:B8"/>
    <mergeCell ref="M8:O8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4"/>
  <sheetViews>
    <sheetView zoomScalePageLayoutView="0" workbookViewId="0" topLeftCell="A19">
      <selection activeCell="G31" sqref="G31"/>
    </sheetView>
  </sheetViews>
  <sheetFormatPr defaultColWidth="11.421875" defaultRowHeight="15"/>
  <cols>
    <col min="1" max="1" width="4.7109375" style="124" customWidth="1"/>
    <col min="2" max="2" width="6.7109375" style="124" customWidth="1"/>
    <col min="3" max="3" width="30.7109375" style="124" customWidth="1"/>
    <col min="4" max="4" width="13.28125" style="125" customWidth="1"/>
    <col min="5" max="5" width="19.28125" style="124" customWidth="1"/>
    <col min="6" max="6" width="10.7109375" style="125" customWidth="1"/>
    <col min="7" max="7" width="14.7109375" style="125" customWidth="1"/>
    <col min="8" max="8" width="10.7109375" style="125" customWidth="1"/>
    <col min="9" max="9" width="17.28125" style="125" customWidth="1"/>
    <col min="10" max="10" width="10.7109375" style="125" customWidth="1"/>
    <col min="11" max="11" width="18.00390625" style="125" customWidth="1"/>
    <col min="12" max="12" width="17.8515625" style="125" customWidth="1"/>
    <col min="13" max="13" width="11.421875" style="126" customWidth="1"/>
    <col min="14" max="16384" width="11.421875" style="124" customWidth="1"/>
  </cols>
  <sheetData>
    <row r="1" spans="1:12" s="105" customFormat="1" ht="22.5" customHeight="1">
      <c r="A1" s="186"/>
      <c r="B1" s="320" t="s">
        <v>310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2" s="105" customFormat="1" ht="22.5" customHeight="1">
      <c r="A2" s="187"/>
      <c r="B2" s="320" t="s">
        <v>311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2" s="105" customFormat="1" ht="22.5" customHeight="1">
      <c r="A3" s="187"/>
      <c r="B3" s="320" t="s">
        <v>28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1:9" s="105" customFormat="1" ht="6.75" customHeight="1">
      <c r="A4" s="188"/>
      <c r="B4" s="183"/>
      <c r="C4" s="183"/>
      <c r="D4" s="184"/>
      <c r="E4" s="184"/>
      <c r="F4" s="185"/>
      <c r="G4" s="184"/>
      <c r="H4" s="184"/>
      <c r="I4" s="184"/>
    </row>
    <row r="5" spans="5:13" s="127" customFormat="1" ht="4.5" customHeight="1">
      <c r="E5" s="128"/>
      <c r="F5" s="129"/>
      <c r="G5" s="129"/>
      <c r="H5" s="129"/>
      <c r="I5" s="322"/>
      <c r="J5" s="322"/>
      <c r="K5" s="322"/>
      <c r="L5" s="322"/>
      <c r="M5" s="130"/>
    </row>
    <row r="6" spans="1:12" ht="18" customHeight="1">
      <c r="A6" s="131"/>
      <c r="B6" s="323" t="s">
        <v>324</v>
      </c>
      <c r="C6" s="324"/>
      <c r="D6" s="324"/>
      <c r="E6" s="324"/>
      <c r="F6" s="324"/>
      <c r="G6" s="324"/>
      <c r="H6" s="324"/>
      <c r="I6" s="324"/>
      <c r="J6" s="324"/>
      <c r="K6" s="324"/>
      <c r="L6" s="325"/>
    </row>
    <row r="7" ht="4.5" customHeight="1"/>
    <row r="8" spans="2:12" ht="18" customHeight="1">
      <c r="B8" s="326" t="s">
        <v>404</v>
      </c>
      <c r="C8" s="327"/>
      <c r="D8" s="327"/>
      <c r="E8" s="327"/>
      <c r="F8" s="327"/>
      <c r="G8" s="327"/>
      <c r="H8" s="328"/>
      <c r="I8" s="329" t="s">
        <v>405</v>
      </c>
      <c r="J8" s="330"/>
      <c r="K8" s="330"/>
      <c r="L8" s="331"/>
    </row>
    <row r="9" spans="2:12" ht="4.5" customHeight="1">
      <c r="B9" s="127"/>
      <c r="C9" s="132"/>
      <c r="D9" s="132"/>
      <c r="E9" s="132"/>
      <c r="F9" s="132"/>
      <c r="G9" s="132"/>
      <c r="H9" s="132"/>
      <c r="I9" s="132"/>
      <c r="J9" s="132"/>
      <c r="K9" s="132"/>
      <c r="L9" s="127"/>
    </row>
    <row r="10" spans="2:12" ht="18" customHeight="1">
      <c r="B10" s="318" t="s">
        <v>312</v>
      </c>
      <c r="C10" s="318" t="s">
        <v>325</v>
      </c>
      <c r="D10" s="318" t="s">
        <v>326</v>
      </c>
      <c r="E10" s="318" t="s">
        <v>327</v>
      </c>
      <c r="F10" s="316" t="s">
        <v>328</v>
      </c>
      <c r="G10" s="317"/>
      <c r="H10" s="316" t="s">
        <v>329</v>
      </c>
      <c r="I10" s="317"/>
      <c r="J10" s="316" t="s">
        <v>330</v>
      </c>
      <c r="K10" s="317"/>
      <c r="L10" s="318" t="s">
        <v>306</v>
      </c>
    </row>
    <row r="11" spans="2:12" ht="18" customHeight="1">
      <c r="B11" s="319"/>
      <c r="C11" s="319"/>
      <c r="D11" s="319"/>
      <c r="E11" s="319"/>
      <c r="F11" s="133" t="s">
        <v>331</v>
      </c>
      <c r="G11" s="133" t="s">
        <v>65</v>
      </c>
      <c r="H11" s="133" t="s">
        <v>331</v>
      </c>
      <c r="I11" s="133" t="s">
        <v>65</v>
      </c>
      <c r="J11" s="133" t="s">
        <v>331</v>
      </c>
      <c r="K11" s="133" t="s">
        <v>65</v>
      </c>
      <c r="L11" s="319"/>
    </row>
    <row r="12" spans="5:12" ht="4.5" customHeight="1">
      <c r="E12" s="134"/>
      <c r="L12" s="134"/>
    </row>
    <row r="13" spans="2:12" ht="18" customHeight="1">
      <c r="B13" s="135" t="s">
        <v>203</v>
      </c>
      <c r="C13" s="150" t="str">
        <f>'ORÇAMENTO SAMVIS 2016'!D11</f>
        <v>SERVIÇOS INICIAIS</v>
      </c>
      <c r="D13" s="136">
        <f>E13/E23</f>
        <v>0.024649977993871496</v>
      </c>
      <c r="E13" s="137">
        <f>'ORÇAMENTO SAMVIS 2016'!I11</f>
        <v>1334.3795504999998</v>
      </c>
      <c r="F13" s="136">
        <v>1</v>
      </c>
      <c r="G13" s="138">
        <f>F13*E13</f>
        <v>1334.3795504999998</v>
      </c>
      <c r="H13" s="139"/>
      <c r="I13" s="138"/>
      <c r="J13" s="139"/>
      <c r="K13" s="138"/>
      <c r="L13" s="137">
        <f>G13+I13+K13</f>
        <v>1334.3795504999998</v>
      </c>
    </row>
    <row r="14" spans="2:12" ht="30">
      <c r="B14" s="135" t="s">
        <v>211</v>
      </c>
      <c r="C14" s="150" t="str">
        <f>'ORÇAMENTO SAMVIS 2016'!D13</f>
        <v>RETIRADAS E DEMOLIÇÕES</v>
      </c>
      <c r="D14" s="136">
        <f>E14/E23</f>
        <v>0.02377560576828146</v>
      </c>
      <c r="E14" s="137">
        <f>'ORÇAMENTO SAMVIS 2016'!I13</f>
        <v>1287.04707752</v>
      </c>
      <c r="F14" s="136">
        <v>1</v>
      </c>
      <c r="G14" s="138">
        <f aca="true" t="shared" si="0" ref="G14:G22">F14*E14</f>
        <v>1287.04707752</v>
      </c>
      <c r="H14" s="136"/>
      <c r="I14" s="138">
        <f aca="true" t="shared" si="1" ref="I14:I20">E14*H14</f>
        <v>0</v>
      </c>
      <c r="J14" s="139"/>
      <c r="K14" s="138"/>
      <c r="L14" s="137">
        <f aca="true" t="shared" si="2" ref="L14:L22">G14+I14+K14</f>
        <v>1287.04707752</v>
      </c>
    </row>
    <row r="15" spans="2:12" ht="15">
      <c r="B15" s="135" t="s">
        <v>214</v>
      </c>
      <c r="C15" s="150" t="str">
        <f>'ORÇAMENTO SAMVIS 2016'!D18</f>
        <v>PAREDES</v>
      </c>
      <c r="D15" s="136">
        <f>E15/E23</f>
        <v>0.4076716039745743</v>
      </c>
      <c r="E15" s="137">
        <f>'ORÇAMENTO SAMVIS 2016'!I18</f>
        <v>22068.52484</v>
      </c>
      <c r="F15" s="136">
        <v>1</v>
      </c>
      <c r="G15" s="138">
        <f t="shared" si="0"/>
        <v>22068.52484</v>
      </c>
      <c r="H15" s="136"/>
      <c r="I15" s="138">
        <f t="shared" si="1"/>
        <v>0</v>
      </c>
      <c r="J15" s="136"/>
      <c r="K15" s="138">
        <f aca="true" t="shared" si="3" ref="K15:K20">E15*J15</f>
        <v>0</v>
      </c>
      <c r="L15" s="137">
        <f t="shared" si="2"/>
        <v>22068.52484</v>
      </c>
    </row>
    <row r="16" spans="2:12" ht="59.25" customHeight="1">
      <c r="B16" s="135" t="s">
        <v>217</v>
      </c>
      <c r="C16" s="150" t="str">
        <f>'ORÇAMENTO SAMVIS 2016'!D20</f>
        <v>INSTALAÇÕES ELÉTRICAS, LÓGICA E TELEFONE</v>
      </c>
      <c r="D16" s="136">
        <f>E16/E23</f>
        <v>0.11385910910703097</v>
      </c>
      <c r="E16" s="137">
        <f>'ORÇAMENTO SAMVIS 2016'!I20</f>
        <v>6163.545739</v>
      </c>
      <c r="F16" s="136">
        <v>1</v>
      </c>
      <c r="G16" s="138">
        <f t="shared" si="0"/>
        <v>6163.545739</v>
      </c>
      <c r="H16" s="136"/>
      <c r="I16" s="138">
        <f t="shared" si="1"/>
        <v>0</v>
      </c>
      <c r="J16" s="136"/>
      <c r="K16" s="138">
        <f t="shared" si="3"/>
        <v>0</v>
      </c>
      <c r="L16" s="137">
        <f t="shared" si="2"/>
        <v>6163.545739</v>
      </c>
    </row>
    <row r="17" spans="2:12" ht="48" customHeight="1">
      <c r="B17" s="135" t="s">
        <v>220</v>
      </c>
      <c r="C17" s="150" t="str">
        <f>'ORÇAMENTO SAMVIS 2016'!D29</f>
        <v>INSTALAÇÕES HIDRO-SANITÁRIAS</v>
      </c>
      <c r="D17" s="136">
        <f>E17/E23</f>
        <v>0.04492894834695683</v>
      </c>
      <c r="E17" s="137">
        <f>'ORÇAMENTO SAMVIS 2016'!I29</f>
        <v>2432.142938</v>
      </c>
      <c r="F17" s="136">
        <v>1</v>
      </c>
      <c r="G17" s="138">
        <f t="shared" si="0"/>
        <v>2432.142938</v>
      </c>
      <c r="H17" s="136"/>
      <c r="I17" s="138">
        <f t="shared" si="1"/>
        <v>0</v>
      </c>
      <c r="J17" s="136"/>
      <c r="K17" s="138">
        <f t="shared" si="3"/>
        <v>0</v>
      </c>
      <c r="L17" s="137">
        <f t="shared" si="2"/>
        <v>2432.142938</v>
      </c>
    </row>
    <row r="18" spans="2:12" ht="30" customHeight="1">
      <c r="B18" s="135" t="s">
        <v>223</v>
      </c>
      <c r="C18" s="150" t="str">
        <f>'ORÇAMENTO SAMVIS 2016'!D42</f>
        <v>ESQUADRIAS</v>
      </c>
      <c r="D18" s="136">
        <f>E18/E23</f>
        <v>0.03884098288504496</v>
      </c>
      <c r="E18" s="137">
        <f>'ORÇAMENTO SAMVIS 2016'!I42</f>
        <v>2102.58253764</v>
      </c>
      <c r="F18" s="136">
        <v>1</v>
      </c>
      <c r="G18" s="138">
        <f t="shared" si="0"/>
        <v>2102.58253764</v>
      </c>
      <c r="H18" s="136"/>
      <c r="I18" s="138">
        <f t="shared" si="1"/>
        <v>0</v>
      </c>
      <c r="J18" s="136"/>
      <c r="K18" s="138">
        <f t="shared" si="3"/>
        <v>0</v>
      </c>
      <c r="L18" s="137">
        <f t="shared" si="2"/>
        <v>2102.58253764</v>
      </c>
    </row>
    <row r="19" spans="2:12" ht="30" customHeight="1">
      <c r="B19" s="135" t="s">
        <v>238</v>
      </c>
      <c r="C19" s="150" t="str">
        <f>'ORÇAMENTO SAMVIS 2016'!D48</f>
        <v>REVESTIMENTOS</v>
      </c>
      <c r="D19" s="136">
        <f>E19/E23</f>
        <v>0.13964655481832716</v>
      </c>
      <c r="E19" s="137">
        <f>'ORÇAMENTO SAMVIS 2016'!I48</f>
        <v>7559.4999351999995</v>
      </c>
      <c r="F19" s="136">
        <v>1</v>
      </c>
      <c r="G19" s="138">
        <f t="shared" si="0"/>
        <v>7559.4999351999995</v>
      </c>
      <c r="H19" s="136"/>
      <c r="I19" s="138">
        <f t="shared" si="1"/>
        <v>0</v>
      </c>
      <c r="J19" s="136"/>
      <c r="K19" s="138">
        <f t="shared" si="3"/>
        <v>0</v>
      </c>
      <c r="L19" s="137">
        <f t="shared" si="2"/>
        <v>7559.4999351999995</v>
      </c>
    </row>
    <row r="20" spans="2:12" ht="18" customHeight="1">
      <c r="B20" s="135" t="s">
        <v>250</v>
      </c>
      <c r="C20" s="150" t="str">
        <f>'ORÇAMENTO SAMVIS 2016'!D51</f>
        <v>PINTURA</v>
      </c>
      <c r="D20" s="136">
        <f>E20/E23</f>
        <v>0.144846358470145</v>
      </c>
      <c r="E20" s="137">
        <f>'ORÇAMENTO SAMVIS 2016'!I51</f>
        <v>7840.981389719999</v>
      </c>
      <c r="F20" s="136">
        <v>1</v>
      </c>
      <c r="G20" s="138">
        <f t="shared" si="0"/>
        <v>7840.981389719999</v>
      </c>
      <c r="H20" s="139"/>
      <c r="I20" s="138">
        <f t="shared" si="1"/>
        <v>0</v>
      </c>
      <c r="J20" s="136"/>
      <c r="K20" s="138">
        <f t="shared" si="3"/>
        <v>0</v>
      </c>
      <c r="L20" s="137">
        <f t="shared" si="2"/>
        <v>7840.981389719999</v>
      </c>
    </row>
    <row r="21" spans="2:12" ht="18" customHeight="1">
      <c r="B21" s="135" t="s">
        <v>255</v>
      </c>
      <c r="C21" s="150" t="str">
        <f>'ORÇAMENTO SAMVIS 2016'!D57</f>
        <v>DIVERSOS</v>
      </c>
      <c r="D21" s="136">
        <f>E21/E23</f>
        <v>0.0596963200401554</v>
      </c>
      <c r="E21" s="137">
        <f>'ORÇAMENTO SAMVIS 2016'!I57</f>
        <v>3231.5464428199994</v>
      </c>
      <c r="F21" s="136">
        <v>1</v>
      </c>
      <c r="G21" s="138">
        <f t="shared" si="0"/>
        <v>3231.5464428199994</v>
      </c>
      <c r="H21" s="139"/>
      <c r="I21" s="138"/>
      <c r="J21" s="136"/>
      <c r="K21" s="138"/>
      <c r="L21" s="137">
        <f t="shared" si="2"/>
        <v>3231.5464428199994</v>
      </c>
    </row>
    <row r="22" spans="2:12" ht="18" customHeight="1">
      <c r="B22" s="135" t="s">
        <v>260</v>
      </c>
      <c r="C22" s="150" t="str">
        <f>'ORÇAMENTO SAMVIS 2016'!D62</f>
        <v>LIMPEZA DA OBRA</v>
      </c>
      <c r="D22" s="136">
        <f>E22/E23</f>
        <v>0.0020845385956122452</v>
      </c>
      <c r="E22" s="137">
        <f>'ORÇAMENTO SAMVIS 2016'!I62</f>
        <v>112.84252159999998</v>
      </c>
      <c r="F22" s="136">
        <v>1</v>
      </c>
      <c r="G22" s="138">
        <f t="shared" si="0"/>
        <v>112.84252159999998</v>
      </c>
      <c r="H22" s="139"/>
      <c r="I22" s="138"/>
      <c r="J22" s="136"/>
      <c r="K22" s="138"/>
      <c r="L22" s="137">
        <f t="shared" si="2"/>
        <v>112.84252159999998</v>
      </c>
    </row>
    <row r="23" spans="3:12" ht="15">
      <c r="C23" s="151" t="s">
        <v>332</v>
      </c>
      <c r="D23" s="214">
        <f>SUM(D13:D22)</f>
        <v>0.9999999999999998</v>
      </c>
      <c r="E23" s="152">
        <f>SUM(E13:E22)</f>
        <v>54133.092972000006</v>
      </c>
      <c r="F23" s="136">
        <v>1</v>
      </c>
      <c r="G23" s="153">
        <f>SUM(G13:G22)</f>
        <v>54133.092972000006</v>
      </c>
      <c r="H23" s="153"/>
      <c r="I23" s="153">
        <f>SUM(I13:I20)</f>
        <v>0</v>
      </c>
      <c r="J23" s="153"/>
      <c r="K23" s="153">
        <f>SUM(K13:K20)</f>
        <v>0</v>
      </c>
      <c r="L23" s="137">
        <f>SUM(L13:L22)</f>
        <v>54133.092972000006</v>
      </c>
    </row>
    <row r="25" spans="2:9" ht="15.75" customHeight="1">
      <c r="B25" s="321" t="s">
        <v>403</v>
      </c>
      <c r="C25" s="321"/>
      <c r="D25" s="140"/>
      <c r="E25" s="141"/>
      <c r="F25" s="142"/>
      <c r="G25" s="143"/>
      <c r="H25" s="142"/>
      <c r="I25" s="144"/>
    </row>
    <row r="26" spans="2:9" ht="14.25">
      <c r="B26" s="145"/>
      <c r="C26" s="145"/>
      <c r="D26" s="140"/>
      <c r="E26" s="141"/>
      <c r="F26" s="142"/>
      <c r="G26" s="143"/>
      <c r="H26" s="142"/>
      <c r="I26" s="144"/>
    </row>
    <row r="27" spans="2:9" ht="14.25">
      <c r="B27" s="145"/>
      <c r="C27" s="145"/>
      <c r="D27" s="140"/>
      <c r="E27" s="141"/>
      <c r="F27" s="142"/>
      <c r="G27" s="143"/>
      <c r="H27" s="142"/>
      <c r="I27" s="144"/>
    </row>
    <row r="28" spans="2:12" ht="14.25">
      <c r="B28" s="315"/>
      <c r="C28" s="315"/>
      <c r="D28" s="315"/>
      <c r="E28" s="315"/>
      <c r="F28" s="315"/>
      <c r="G28" s="315"/>
      <c r="H28" s="315"/>
      <c r="I28" s="315"/>
      <c r="J28" s="124"/>
      <c r="K28" s="124"/>
      <c r="L28" s="124"/>
    </row>
    <row r="29" spans="2:9" ht="15" customHeight="1">
      <c r="B29" s="315"/>
      <c r="C29" s="315"/>
      <c r="D29" s="315"/>
      <c r="E29" s="315"/>
      <c r="F29" s="315"/>
      <c r="G29" s="315"/>
      <c r="H29" s="315"/>
      <c r="I29" s="315"/>
    </row>
    <row r="30" spans="2:9" ht="13.5" customHeight="1">
      <c r="B30" s="315"/>
      <c r="C30" s="315"/>
      <c r="D30" s="146"/>
      <c r="E30" s="146"/>
      <c r="F30" s="146"/>
      <c r="G30" s="146"/>
      <c r="H30" s="146"/>
      <c r="I30" s="146"/>
    </row>
    <row r="31" spans="2:12" ht="14.25">
      <c r="B31" s="131"/>
      <c r="E31" s="131"/>
      <c r="I31" s="124"/>
      <c r="J31" s="124"/>
      <c r="K31" s="124"/>
      <c r="L31" s="124"/>
    </row>
    <row r="32" spans="2:5" ht="14.25">
      <c r="B32" s="131"/>
      <c r="C32" s="147"/>
      <c r="E32" s="131"/>
    </row>
    <row r="33" spans="2:5" ht="14.25">
      <c r="B33" s="131"/>
      <c r="C33" s="147"/>
      <c r="E33" s="131"/>
    </row>
    <row r="34" spans="2:12" ht="14.25">
      <c r="B34" s="131"/>
      <c r="I34" s="124"/>
      <c r="J34" s="124"/>
      <c r="K34" s="124"/>
      <c r="L34" s="124"/>
    </row>
    <row r="35" spans="2:5" ht="14.25">
      <c r="B35" s="131"/>
      <c r="E35" s="131"/>
    </row>
    <row r="36" spans="2:5" ht="14.25">
      <c r="B36" s="131"/>
      <c r="E36" s="131"/>
    </row>
    <row r="37" spans="2:5" ht="14.25">
      <c r="B37" s="131"/>
      <c r="E37" s="131"/>
    </row>
    <row r="38" spans="2:12" ht="14.25">
      <c r="B38" s="131"/>
      <c r="D38" s="124"/>
      <c r="E38" s="131"/>
      <c r="I38" s="124"/>
      <c r="J38" s="124"/>
      <c r="K38" s="124"/>
      <c r="L38" s="124"/>
    </row>
    <row r="39" spans="2:5" ht="14.25">
      <c r="B39" s="131"/>
      <c r="E39" s="131"/>
    </row>
    <row r="40" spans="2:5" ht="14.25">
      <c r="B40" s="131"/>
      <c r="E40" s="131"/>
    </row>
    <row r="41" spans="2:8" ht="14.25">
      <c r="B41" s="131"/>
      <c r="E41" s="131"/>
      <c r="F41" s="124"/>
      <c r="G41" s="124"/>
      <c r="H41" s="124"/>
    </row>
    <row r="42" spans="2:12" ht="14.25">
      <c r="B42" s="131"/>
      <c r="E42" s="131"/>
      <c r="I42" s="124"/>
      <c r="J42" s="124"/>
      <c r="K42" s="124"/>
      <c r="L42" s="124"/>
    </row>
    <row r="43" spans="2:12" ht="14.25">
      <c r="B43" s="131"/>
      <c r="E43" s="131"/>
      <c r="I43" s="124"/>
      <c r="J43" s="124"/>
      <c r="K43" s="124"/>
      <c r="L43" s="124"/>
    </row>
    <row r="44" spans="2:5" ht="14.25">
      <c r="B44" s="131"/>
      <c r="E44" s="131"/>
    </row>
    <row r="45" spans="2:5" ht="14.25">
      <c r="B45" s="131"/>
      <c r="E45" s="131"/>
    </row>
    <row r="46" spans="2:5" ht="14.25">
      <c r="B46" s="131"/>
      <c r="E46" s="131"/>
    </row>
    <row r="47" spans="2:5" ht="14.25">
      <c r="B47" s="131"/>
      <c r="E47" s="131"/>
    </row>
    <row r="48" spans="2:5" ht="14.25">
      <c r="B48" s="131"/>
      <c r="E48" s="131"/>
    </row>
    <row r="49" spans="2:5" ht="14.25">
      <c r="B49" s="131"/>
      <c r="E49" s="131"/>
    </row>
    <row r="50" spans="2:5" ht="14.25">
      <c r="B50" s="131"/>
      <c r="E50" s="131"/>
    </row>
    <row r="51" spans="2:5" ht="14.25">
      <c r="B51" s="131"/>
      <c r="E51" s="131"/>
    </row>
    <row r="52" spans="2:5" ht="14.25">
      <c r="B52" s="131"/>
      <c r="E52" s="131"/>
    </row>
    <row r="53" spans="2:5" ht="14.25">
      <c r="B53" s="131"/>
      <c r="E53" s="131"/>
    </row>
    <row r="54" spans="2:5" ht="14.25">
      <c r="B54" s="131"/>
      <c r="E54" s="131"/>
    </row>
    <row r="55" spans="2:5" ht="14.25">
      <c r="B55" s="131"/>
      <c r="C55" s="147"/>
      <c r="E55" s="131"/>
    </row>
    <row r="56" spans="2:5" ht="14.25">
      <c r="B56" s="131"/>
      <c r="C56" s="147"/>
      <c r="E56" s="131"/>
    </row>
    <row r="57" spans="2:5" ht="14.25">
      <c r="B57" s="131"/>
      <c r="C57" s="147"/>
      <c r="E57" s="131"/>
    </row>
    <row r="58" spans="2:5" ht="14.25">
      <c r="B58" s="131"/>
      <c r="C58" s="147"/>
      <c r="E58" s="131"/>
    </row>
    <row r="59" spans="2:5" ht="14.25">
      <c r="B59" s="131"/>
      <c r="C59" s="147"/>
      <c r="E59" s="131"/>
    </row>
    <row r="60" spans="2:5" ht="14.25">
      <c r="B60" s="131"/>
      <c r="C60" s="147"/>
      <c r="E60" s="131"/>
    </row>
    <row r="61" spans="2:5" ht="14.25">
      <c r="B61" s="131"/>
      <c r="C61" s="147"/>
      <c r="E61" s="131"/>
    </row>
    <row r="62" spans="2:5" ht="14.25">
      <c r="B62" s="131"/>
      <c r="C62" s="147"/>
      <c r="E62" s="131"/>
    </row>
    <row r="63" spans="2:5" ht="14.25">
      <c r="B63" s="131"/>
      <c r="C63" s="147"/>
      <c r="E63" s="131"/>
    </row>
    <row r="64" spans="2:5" ht="14.25">
      <c r="B64" s="131"/>
      <c r="C64" s="147"/>
      <c r="E64" s="131"/>
    </row>
    <row r="65" spans="2:5" ht="14.25">
      <c r="B65" s="131"/>
      <c r="C65" s="147"/>
      <c r="E65" s="131"/>
    </row>
    <row r="66" spans="2:5" ht="14.25">
      <c r="B66" s="131"/>
      <c r="C66" s="147"/>
      <c r="E66" s="131"/>
    </row>
    <row r="67" spans="2:5" ht="14.25">
      <c r="B67" s="131"/>
      <c r="C67" s="147"/>
      <c r="E67" s="131"/>
    </row>
    <row r="68" spans="2:5" ht="14.25">
      <c r="B68" s="131"/>
      <c r="C68" s="147"/>
      <c r="E68" s="131"/>
    </row>
    <row r="69" spans="2:12" ht="14.25">
      <c r="B69" s="131"/>
      <c r="E69" s="131"/>
      <c r="I69" s="124"/>
      <c r="J69" s="124"/>
      <c r="K69" s="124"/>
      <c r="L69" s="124"/>
    </row>
    <row r="70" spans="2:5" ht="14.25">
      <c r="B70" s="131"/>
      <c r="C70" s="148"/>
      <c r="E70" s="131"/>
    </row>
    <row r="71" spans="2:5" ht="14.25">
      <c r="B71" s="131"/>
      <c r="E71" s="131"/>
    </row>
    <row r="72" spans="2:5" ht="14.25">
      <c r="B72" s="131"/>
      <c r="E72" s="131"/>
    </row>
    <row r="73" spans="2:5" ht="14.25">
      <c r="B73" s="131"/>
      <c r="E73" s="131"/>
    </row>
    <row r="74" spans="2:5" ht="14.25">
      <c r="B74" s="131"/>
      <c r="E74" s="131"/>
    </row>
    <row r="75" spans="2:5" ht="14.25">
      <c r="B75" s="131"/>
      <c r="E75" s="131"/>
    </row>
    <row r="76" spans="2:5" ht="14.25">
      <c r="B76" s="131"/>
      <c r="E76" s="131"/>
    </row>
    <row r="77" spans="2:5" ht="14.25">
      <c r="B77" s="131"/>
      <c r="E77" s="131"/>
    </row>
    <row r="78" spans="2:5" ht="14.25">
      <c r="B78" s="131"/>
      <c r="E78" s="131"/>
    </row>
    <row r="79" spans="2:5" ht="14.25">
      <c r="B79" s="131"/>
      <c r="E79" s="131"/>
    </row>
    <row r="80" spans="2:5" ht="14.25">
      <c r="B80" s="131"/>
      <c r="E80" s="131"/>
    </row>
    <row r="81" spans="2:5" ht="14.25">
      <c r="B81" s="131"/>
      <c r="E81" s="131"/>
    </row>
    <row r="82" spans="2:5" ht="14.25">
      <c r="B82" s="131"/>
      <c r="C82" s="147"/>
      <c r="E82" s="131"/>
    </row>
    <row r="83" spans="1:19" s="125" customFormat="1" ht="14.25">
      <c r="A83" s="124"/>
      <c r="B83" s="131"/>
      <c r="C83" s="147"/>
      <c r="E83" s="131"/>
      <c r="M83" s="126"/>
      <c r="N83" s="124"/>
      <c r="O83" s="124"/>
      <c r="P83" s="124"/>
      <c r="Q83" s="124"/>
      <c r="R83" s="124"/>
      <c r="S83" s="124"/>
    </row>
    <row r="84" spans="1:19" s="125" customFormat="1" ht="14.25">
      <c r="A84" s="124"/>
      <c r="B84" s="131"/>
      <c r="C84" s="147"/>
      <c r="E84" s="131"/>
      <c r="M84" s="126"/>
      <c r="N84" s="124"/>
      <c r="O84" s="124"/>
      <c r="P84" s="124"/>
      <c r="Q84" s="124"/>
      <c r="R84" s="124"/>
      <c r="S84" s="124"/>
    </row>
    <row r="85" spans="1:19" s="125" customFormat="1" ht="14.25">
      <c r="A85" s="124"/>
      <c r="B85" s="131"/>
      <c r="C85" s="147"/>
      <c r="E85" s="131"/>
      <c r="M85" s="126"/>
      <c r="N85" s="124"/>
      <c r="O85" s="124"/>
      <c r="P85" s="124"/>
      <c r="Q85" s="124"/>
      <c r="R85" s="124"/>
      <c r="S85" s="124"/>
    </row>
    <row r="86" spans="1:19" s="125" customFormat="1" ht="14.25">
      <c r="A86" s="124"/>
      <c r="B86" s="131"/>
      <c r="C86" s="147"/>
      <c r="E86" s="131"/>
      <c r="M86" s="126"/>
      <c r="N86" s="124"/>
      <c r="O86" s="124"/>
      <c r="P86" s="124"/>
      <c r="Q86" s="124"/>
      <c r="R86" s="124"/>
      <c r="S86" s="124"/>
    </row>
    <row r="87" spans="1:19" s="125" customFormat="1" ht="14.25">
      <c r="A87" s="124"/>
      <c r="B87" s="131"/>
      <c r="C87" s="147"/>
      <c r="E87" s="131"/>
      <c r="M87" s="126"/>
      <c r="N87" s="124"/>
      <c r="O87" s="124"/>
      <c r="P87" s="124"/>
      <c r="Q87" s="124"/>
      <c r="R87" s="124"/>
      <c r="S87" s="124"/>
    </row>
    <row r="88" spans="1:19" s="125" customFormat="1" ht="14.25">
      <c r="A88" s="124"/>
      <c r="B88" s="131"/>
      <c r="C88" s="147"/>
      <c r="E88" s="131"/>
      <c r="M88" s="126"/>
      <c r="N88" s="124"/>
      <c r="O88" s="124"/>
      <c r="P88" s="124"/>
      <c r="Q88" s="124"/>
      <c r="R88" s="124"/>
      <c r="S88" s="124"/>
    </row>
    <row r="89" spans="1:19" s="125" customFormat="1" ht="14.25">
      <c r="A89" s="124"/>
      <c r="B89" s="131"/>
      <c r="C89" s="147"/>
      <c r="E89" s="131"/>
      <c r="M89" s="126"/>
      <c r="N89" s="124"/>
      <c r="O89" s="124"/>
      <c r="P89" s="124"/>
      <c r="Q89" s="124"/>
      <c r="R89" s="124"/>
      <c r="S89" s="124"/>
    </row>
    <row r="90" spans="1:19" s="125" customFormat="1" ht="14.25">
      <c r="A90" s="124"/>
      <c r="B90" s="131"/>
      <c r="C90" s="124"/>
      <c r="E90" s="131"/>
      <c r="M90" s="126"/>
      <c r="N90" s="124"/>
      <c r="O90" s="124"/>
      <c r="P90" s="124"/>
      <c r="Q90" s="124"/>
      <c r="R90" s="124"/>
      <c r="S90" s="124"/>
    </row>
    <row r="91" spans="1:19" s="125" customFormat="1" ht="14.25">
      <c r="A91" s="124"/>
      <c r="B91" s="131"/>
      <c r="C91" s="148"/>
      <c r="E91" s="131"/>
      <c r="M91" s="126"/>
      <c r="N91" s="124"/>
      <c r="O91" s="124"/>
      <c r="P91" s="124"/>
      <c r="Q91" s="124"/>
      <c r="R91" s="124"/>
      <c r="S91" s="124"/>
    </row>
    <row r="92" spans="1:19" s="125" customFormat="1" ht="14.25">
      <c r="A92" s="124"/>
      <c r="B92" s="131"/>
      <c r="C92" s="124"/>
      <c r="E92" s="131"/>
      <c r="M92" s="126"/>
      <c r="N92" s="124"/>
      <c r="O92" s="124"/>
      <c r="P92" s="124"/>
      <c r="Q92" s="124"/>
      <c r="R92" s="124"/>
      <c r="S92" s="124"/>
    </row>
    <row r="93" spans="1:19" s="125" customFormat="1" ht="14.25">
      <c r="A93" s="124"/>
      <c r="B93" s="131"/>
      <c r="C93" s="124"/>
      <c r="E93" s="131"/>
      <c r="M93" s="126"/>
      <c r="N93" s="124"/>
      <c r="O93" s="124"/>
      <c r="P93" s="124"/>
      <c r="Q93" s="124"/>
      <c r="R93" s="124"/>
      <c r="S93" s="124"/>
    </row>
    <row r="94" spans="1:19" s="125" customFormat="1" ht="14.25">
      <c r="A94" s="124"/>
      <c r="B94" s="131"/>
      <c r="C94" s="124"/>
      <c r="E94" s="131"/>
      <c r="M94" s="126"/>
      <c r="N94" s="124"/>
      <c r="O94" s="124"/>
      <c r="P94" s="124"/>
      <c r="Q94" s="124"/>
      <c r="R94" s="124"/>
      <c r="S94" s="124"/>
    </row>
    <row r="95" spans="1:19" s="125" customFormat="1" ht="14.25">
      <c r="A95" s="124"/>
      <c r="B95" s="131"/>
      <c r="C95" s="124"/>
      <c r="E95" s="131"/>
      <c r="M95" s="126"/>
      <c r="N95" s="124"/>
      <c r="O95" s="124"/>
      <c r="P95" s="124"/>
      <c r="Q95" s="124"/>
      <c r="R95" s="124"/>
      <c r="S95" s="124"/>
    </row>
    <row r="96" spans="1:19" s="125" customFormat="1" ht="14.25">
      <c r="A96" s="124"/>
      <c r="B96" s="131"/>
      <c r="C96" s="124"/>
      <c r="E96" s="131"/>
      <c r="M96" s="126"/>
      <c r="N96" s="124"/>
      <c r="O96" s="124"/>
      <c r="P96" s="124"/>
      <c r="Q96" s="124"/>
      <c r="R96" s="124"/>
      <c r="S96" s="124"/>
    </row>
    <row r="97" spans="1:19" s="125" customFormat="1" ht="14.25">
      <c r="A97" s="124"/>
      <c r="B97" s="131"/>
      <c r="C97" s="124"/>
      <c r="E97" s="131"/>
      <c r="M97" s="126"/>
      <c r="N97" s="124"/>
      <c r="O97" s="124"/>
      <c r="P97" s="124"/>
      <c r="Q97" s="124"/>
      <c r="R97" s="124"/>
      <c r="S97" s="124"/>
    </row>
    <row r="98" spans="1:19" s="125" customFormat="1" ht="14.25">
      <c r="A98" s="124"/>
      <c r="B98" s="131"/>
      <c r="C98" s="124"/>
      <c r="E98" s="131"/>
      <c r="M98" s="126"/>
      <c r="N98" s="124"/>
      <c r="O98" s="124"/>
      <c r="P98" s="124"/>
      <c r="Q98" s="124"/>
      <c r="R98" s="124"/>
      <c r="S98" s="124"/>
    </row>
    <row r="99" spans="2:5" ht="14.25">
      <c r="B99" s="131"/>
      <c r="E99" s="131"/>
    </row>
    <row r="100" spans="2:5" ht="14.25">
      <c r="B100" s="131"/>
      <c r="C100" s="148"/>
      <c r="E100" s="131"/>
    </row>
    <row r="101" spans="2:5" ht="14.25">
      <c r="B101" s="131"/>
      <c r="E101" s="131"/>
    </row>
    <row r="102" spans="2:5" ht="14.25">
      <c r="B102" s="131"/>
      <c r="E102" s="131"/>
    </row>
    <row r="103" spans="2:5" ht="14.25">
      <c r="B103" s="131"/>
      <c r="E103" s="131"/>
    </row>
    <row r="104" spans="2:5" ht="14.25">
      <c r="B104" s="131"/>
      <c r="E104" s="131"/>
    </row>
    <row r="105" spans="2:5" ht="14.25">
      <c r="B105" s="131"/>
      <c r="E105" s="131"/>
    </row>
    <row r="106" spans="2:5" ht="14.25">
      <c r="B106" s="131"/>
      <c r="E106" s="131"/>
    </row>
    <row r="107" spans="2:5" ht="14.25">
      <c r="B107" s="131"/>
      <c r="E107" s="131"/>
    </row>
    <row r="108" spans="2:5" ht="14.25">
      <c r="B108" s="131"/>
      <c r="E108" s="131"/>
    </row>
    <row r="109" spans="2:5" ht="14.25">
      <c r="B109" s="131"/>
      <c r="C109" s="131"/>
      <c r="E109" s="131"/>
    </row>
    <row r="110" spans="2:5" ht="14.25">
      <c r="B110" s="131"/>
      <c r="E110" s="131"/>
    </row>
    <row r="111" spans="2:5" ht="14.25">
      <c r="B111" s="131"/>
      <c r="E111" s="131"/>
    </row>
    <row r="112" spans="2:5" ht="14.25">
      <c r="B112" s="131"/>
      <c r="E112" s="131"/>
    </row>
    <row r="113" spans="2:5" ht="14.25">
      <c r="B113" s="131"/>
      <c r="E113" s="131"/>
    </row>
    <row r="114" spans="2:5" ht="14.25">
      <c r="B114" s="131"/>
      <c r="E114" s="131"/>
    </row>
    <row r="115" spans="1:19" s="125" customFormat="1" ht="14.25">
      <c r="A115" s="124"/>
      <c r="B115" s="131"/>
      <c r="C115" s="124"/>
      <c r="E115" s="131"/>
      <c r="M115" s="126"/>
      <c r="N115" s="124"/>
      <c r="O115" s="124"/>
      <c r="P115" s="124"/>
      <c r="Q115" s="124"/>
      <c r="R115" s="124"/>
      <c r="S115" s="124"/>
    </row>
    <row r="116" spans="1:19" s="125" customFormat="1" ht="14.25">
      <c r="A116" s="124"/>
      <c r="B116" s="131"/>
      <c r="C116" s="124"/>
      <c r="E116" s="131"/>
      <c r="M116" s="126"/>
      <c r="N116" s="124"/>
      <c r="O116" s="124"/>
      <c r="P116" s="124"/>
      <c r="Q116" s="124"/>
      <c r="R116" s="124"/>
      <c r="S116" s="124"/>
    </row>
    <row r="117" spans="1:19" s="125" customFormat="1" ht="14.25">
      <c r="A117" s="124"/>
      <c r="B117" s="131"/>
      <c r="C117" s="124"/>
      <c r="E117" s="131"/>
      <c r="M117" s="126"/>
      <c r="N117" s="124"/>
      <c r="O117" s="124"/>
      <c r="P117" s="124"/>
      <c r="Q117" s="124"/>
      <c r="R117" s="124"/>
      <c r="S117" s="124"/>
    </row>
    <row r="118" spans="1:19" s="125" customFormat="1" ht="14.25">
      <c r="A118" s="124"/>
      <c r="B118" s="131"/>
      <c r="C118" s="124"/>
      <c r="E118" s="131"/>
      <c r="M118" s="126"/>
      <c r="N118" s="124"/>
      <c r="O118" s="124"/>
      <c r="P118" s="124"/>
      <c r="Q118" s="124"/>
      <c r="R118" s="124"/>
      <c r="S118" s="124"/>
    </row>
    <row r="119" spans="1:19" s="125" customFormat="1" ht="14.25">
      <c r="A119" s="124"/>
      <c r="B119" s="131"/>
      <c r="C119" s="124"/>
      <c r="E119" s="131"/>
      <c r="M119" s="126"/>
      <c r="N119" s="124"/>
      <c r="O119" s="124"/>
      <c r="P119" s="124"/>
      <c r="Q119" s="124"/>
      <c r="R119" s="124"/>
      <c r="S119" s="124"/>
    </row>
    <row r="120" spans="1:19" s="125" customFormat="1" ht="14.25">
      <c r="A120" s="124"/>
      <c r="B120" s="131"/>
      <c r="C120" s="124"/>
      <c r="E120" s="131"/>
      <c r="M120" s="126"/>
      <c r="N120" s="124"/>
      <c r="O120" s="124"/>
      <c r="P120" s="124"/>
      <c r="Q120" s="124"/>
      <c r="R120" s="124"/>
      <c r="S120" s="124"/>
    </row>
    <row r="121" spans="1:19" s="125" customFormat="1" ht="14.25">
      <c r="A121" s="124"/>
      <c r="B121" s="131"/>
      <c r="C121" s="124"/>
      <c r="E121" s="131"/>
      <c r="M121" s="126"/>
      <c r="N121" s="124"/>
      <c r="O121" s="124"/>
      <c r="P121" s="124"/>
      <c r="Q121" s="124"/>
      <c r="R121" s="124"/>
      <c r="S121" s="124"/>
    </row>
    <row r="122" spans="1:19" s="125" customFormat="1" ht="14.25">
      <c r="A122" s="124"/>
      <c r="B122" s="131"/>
      <c r="C122" s="124"/>
      <c r="E122" s="131"/>
      <c r="M122" s="126"/>
      <c r="N122" s="124"/>
      <c r="O122" s="124"/>
      <c r="P122" s="124"/>
      <c r="Q122" s="124"/>
      <c r="R122" s="124"/>
      <c r="S122" s="124"/>
    </row>
    <row r="123" spans="1:19" s="125" customFormat="1" ht="14.25">
      <c r="A123" s="124"/>
      <c r="B123" s="131"/>
      <c r="C123" s="124"/>
      <c r="E123" s="131"/>
      <c r="M123" s="126"/>
      <c r="N123" s="124"/>
      <c r="O123" s="124"/>
      <c r="P123" s="124"/>
      <c r="Q123" s="124"/>
      <c r="R123" s="124"/>
      <c r="S123" s="124"/>
    </row>
    <row r="124" spans="1:19" s="125" customFormat="1" ht="14.25">
      <c r="A124" s="124"/>
      <c r="B124" s="131"/>
      <c r="C124" s="124"/>
      <c r="E124" s="131"/>
      <c r="M124" s="126"/>
      <c r="N124" s="124"/>
      <c r="O124" s="124"/>
      <c r="P124" s="124"/>
      <c r="Q124" s="124"/>
      <c r="R124" s="124"/>
      <c r="S124" s="124"/>
    </row>
    <row r="125" spans="1:19" s="125" customFormat="1" ht="14.25">
      <c r="A125" s="124"/>
      <c r="B125" s="131"/>
      <c r="C125" s="124"/>
      <c r="E125" s="131"/>
      <c r="M125" s="126"/>
      <c r="N125" s="124"/>
      <c r="O125" s="124"/>
      <c r="P125" s="124"/>
      <c r="Q125" s="124"/>
      <c r="R125" s="124"/>
      <c r="S125" s="124"/>
    </row>
    <row r="126" spans="1:19" s="125" customFormat="1" ht="14.25">
      <c r="A126" s="124"/>
      <c r="B126" s="124"/>
      <c r="C126" s="124"/>
      <c r="E126" s="131"/>
      <c r="M126" s="126"/>
      <c r="N126" s="124"/>
      <c r="O126" s="124"/>
      <c r="P126" s="124"/>
      <c r="Q126" s="124"/>
      <c r="R126" s="124"/>
      <c r="S126" s="124"/>
    </row>
    <row r="127" spans="1:19" s="125" customFormat="1" ht="14.25">
      <c r="A127" s="124"/>
      <c r="B127" s="124"/>
      <c r="C127" s="124"/>
      <c r="E127" s="131"/>
      <c r="M127" s="126"/>
      <c r="N127" s="124"/>
      <c r="O127" s="124"/>
      <c r="P127" s="124"/>
      <c r="Q127" s="124"/>
      <c r="R127" s="124"/>
      <c r="S127" s="124"/>
    </row>
    <row r="128" spans="1:19" s="125" customFormat="1" ht="14.25">
      <c r="A128" s="124"/>
      <c r="B128" s="124"/>
      <c r="C128" s="124"/>
      <c r="E128" s="131"/>
      <c r="M128" s="126"/>
      <c r="N128" s="124"/>
      <c r="O128" s="124"/>
      <c r="P128" s="124"/>
      <c r="Q128" s="124"/>
      <c r="R128" s="124"/>
      <c r="S128" s="124"/>
    </row>
    <row r="129" spans="1:19" s="125" customFormat="1" ht="14.25">
      <c r="A129" s="124"/>
      <c r="B129" s="124"/>
      <c r="C129" s="124"/>
      <c r="E129" s="131"/>
      <c r="M129" s="126"/>
      <c r="N129" s="124"/>
      <c r="O129" s="124"/>
      <c r="P129" s="124"/>
      <c r="Q129" s="124"/>
      <c r="R129" s="124"/>
      <c r="S129" s="124"/>
    </row>
    <row r="130" spans="1:19" s="125" customFormat="1" ht="14.25">
      <c r="A130" s="124"/>
      <c r="B130" s="124"/>
      <c r="C130" s="124"/>
      <c r="E130" s="131"/>
      <c r="M130" s="126"/>
      <c r="N130" s="124"/>
      <c r="O130" s="124"/>
      <c r="P130" s="124"/>
      <c r="Q130" s="124"/>
      <c r="R130" s="124"/>
      <c r="S130" s="124"/>
    </row>
    <row r="131" spans="1:19" s="125" customFormat="1" ht="14.25">
      <c r="A131" s="124"/>
      <c r="B131" s="124"/>
      <c r="C131" s="124"/>
      <c r="E131" s="131"/>
      <c r="M131" s="126"/>
      <c r="N131" s="124"/>
      <c r="O131" s="124"/>
      <c r="P131" s="124"/>
      <c r="Q131" s="124"/>
      <c r="R131" s="124"/>
      <c r="S131" s="124"/>
    </row>
    <row r="132" spans="1:19" s="125" customFormat="1" ht="14.25">
      <c r="A132" s="124"/>
      <c r="B132" s="124"/>
      <c r="C132" s="124"/>
      <c r="E132" s="131"/>
      <c r="M132" s="126"/>
      <c r="N132" s="124"/>
      <c r="O132" s="124"/>
      <c r="P132" s="124"/>
      <c r="Q132" s="124"/>
      <c r="R132" s="124"/>
      <c r="S132" s="124"/>
    </row>
    <row r="133" spans="1:19" s="125" customFormat="1" ht="14.25">
      <c r="A133" s="124"/>
      <c r="B133" s="124"/>
      <c r="C133" s="124"/>
      <c r="E133" s="131"/>
      <c r="M133" s="126"/>
      <c r="N133" s="124"/>
      <c r="O133" s="124"/>
      <c r="P133" s="124"/>
      <c r="Q133" s="124"/>
      <c r="R133" s="124"/>
      <c r="S133" s="124"/>
    </row>
    <row r="134" spans="1:19" s="125" customFormat="1" ht="14.25">
      <c r="A134" s="124"/>
      <c r="B134" s="124"/>
      <c r="C134" s="124"/>
      <c r="E134" s="131"/>
      <c r="M134" s="126"/>
      <c r="N134" s="124"/>
      <c r="O134" s="124"/>
      <c r="P134" s="124"/>
      <c r="Q134" s="124"/>
      <c r="R134" s="124"/>
      <c r="S134" s="124"/>
    </row>
  </sheetData>
  <sheetProtection/>
  <mergeCells count="21">
    <mergeCell ref="B10:B11"/>
    <mergeCell ref="D29:I29"/>
    <mergeCell ref="B1:L1"/>
    <mergeCell ref="B2:L2"/>
    <mergeCell ref="B3:L3"/>
    <mergeCell ref="L10:L11"/>
    <mergeCell ref="B25:C25"/>
    <mergeCell ref="I5:L5"/>
    <mergeCell ref="B6:L6"/>
    <mergeCell ref="B8:H8"/>
    <mergeCell ref="I8:L8"/>
    <mergeCell ref="B30:C30"/>
    <mergeCell ref="J10:K10"/>
    <mergeCell ref="F10:G10"/>
    <mergeCell ref="H10:I10"/>
    <mergeCell ref="C10:C11"/>
    <mergeCell ref="D10:D11"/>
    <mergeCell ref="E10:E11"/>
    <mergeCell ref="B28:C28"/>
    <mergeCell ref="D28:I28"/>
    <mergeCell ref="B29:C29"/>
  </mergeCells>
  <printOptions/>
  <pageMargins left="0.5118110236220472" right="0.5118110236220472" top="0.7874015748031497" bottom="0.7874015748031497" header="0.31496062992125984" footer="0.31496062992125984"/>
  <pageSetup orientation="landscape" paperSize="9" scale="77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Nepe10</cp:lastModifiedBy>
  <cp:lastPrinted>2016-04-11T15:38:18Z</cp:lastPrinted>
  <dcterms:created xsi:type="dcterms:W3CDTF">2008-07-14T14:43:26Z</dcterms:created>
  <dcterms:modified xsi:type="dcterms:W3CDTF">2016-04-11T16:39:44Z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