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990" tabRatio="822" activeTab="2"/>
  </bookViews>
  <sheets>
    <sheet name="PLANILHA ORÇAMENTÁRIA M.SANIT." sheetId="1" r:id="rId1"/>
    <sheet name=" CANTEIRO OBRA" sheetId="2" r:id="rId2"/>
    <sheet name="RESUMO GERAL" sheetId="3" r:id="rId3"/>
    <sheet name="CRONOGRAMA FÍSICO-FINANCEIRO" sheetId="4" r:id="rId4"/>
    <sheet name="BDI" sheetId="5" r:id="rId5"/>
    <sheet name="MEMÓRIA" sheetId="6" r:id="rId6"/>
  </sheets>
  <externalReferences>
    <externalReference r:id="rId9"/>
  </externalReferences>
  <definedNames>
    <definedName name="_xlnm.Print_Area" localSheetId="1">' CANTEIRO OBRA'!$B$1:$J$24</definedName>
    <definedName name="_xlnm.Print_Area" localSheetId="3">'CRONOGRAMA FÍSICO-FINANCEIRO'!$B$1:$N$16</definedName>
    <definedName name="_xlnm.Print_Area" localSheetId="5">'MEMÓRIA'!$A$1:$G$114</definedName>
    <definedName name="_xlnm.Print_Area" localSheetId="0">'PLANILHA ORÇAMENTÁRIA M.SANIT.'!$B$1:$J$116</definedName>
    <definedName name="_xlnm.Print_Area" localSheetId="2">'RESUMO GERAL'!$B$1:$G$21</definedName>
    <definedName name="resumo" localSheetId="2">#REF!</definedName>
    <definedName name="resumo">#REF!</definedName>
    <definedName name="telha" localSheetId="1">#REF!</definedName>
    <definedName name="telha" localSheetId="2">#REF!</definedName>
    <definedName name="telha">#REF!</definedName>
    <definedName name="_xlnm.Print_Titles" localSheetId="1">' CANTEIRO OBRA'!$7:$14</definedName>
    <definedName name="_xlnm.Print_Titles" localSheetId="5">'MEMÓRIA'!$1:$13</definedName>
    <definedName name="_xlnm.Print_Titles" localSheetId="0">'PLANILHA ORÇAMENTÁRIA M.SANIT.'!$1:$15</definedName>
    <definedName name="_xlnm.Print_Titles" localSheetId="2">'RESUMO GERAL'!$5:$12</definedName>
  </definedNames>
  <calcPr fullCalcOnLoad="1"/>
</workbook>
</file>

<file path=xl/sharedStrings.xml><?xml version="1.0" encoding="utf-8"?>
<sst xmlns="http://schemas.openxmlformats.org/spreadsheetml/2006/main" count="716" uniqueCount="326">
  <si>
    <t>m2</t>
  </si>
  <si>
    <t>unid.</t>
  </si>
  <si>
    <t>SERVIÇOS PRELIMINARES</t>
  </si>
  <si>
    <t>PINTURA</t>
  </si>
  <si>
    <t>ITEM</t>
  </si>
  <si>
    <t>DISCRIMINAÇÃO</t>
  </si>
  <si>
    <t>m3</t>
  </si>
  <si>
    <t>COBERTURA</t>
  </si>
  <si>
    <t>CRONOGRAMA FÍSICO-FINANCEIRO</t>
  </si>
  <si>
    <t>% DO ITEM</t>
  </si>
  <si>
    <t>VALOR DO ITEM</t>
  </si>
  <si>
    <t>30 DIAS</t>
  </si>
  <si>
    <t>60 DIAS</t>
  </si>
  <si>
    <t>%</t>
  </si>
  <si>
    <t>VALOR</t>
  </si>
  <si>
    <t>90 DIAS</t>
  </si>
  <si>
    <t>m</t>
  </si>
  <si>
    <t>CÓDIGO</t>
  </si>
  <si>
    <t>ESQUADRIAS</t>
  </si>
  <si>
    <t>UNIDADE</t>
  </si>
  <si>
    <t>QUANTIDADE</t>
  </si>
  <si>
    <t>CUSTO TOTAL</t>
  </si>
  <si>
    <t>CUSTO TOTAL DO ITEM</t>
  </si>
  <si>
    <t>DESCRIÇÃO DOS SERVIÇOS</t>
  </si>
  <si>
    <t>MOVIMENTO DE TERRA</t>
  </si>
  <si>
    <t>1.0</t>
  </si>
  <si>
    <t>1.1</t>
  </si>
  <si>
    <t>1.2</t>
  </si>
  <si>
    <t>2.0</t>
  </si>
  <si>
    <t>2.1</t>
  </si>
  <si>
    <t>2.2</t>
  </si>
  <si>
    <t>2.3</t>
  </si>
  <si>
    <t>3.0</t>
  </si>
  <si>
    <t>PISOS</t>
  </si>
  <si>
    <t xml:space="preserve">CUSTO UNITÁRIO </t>
  </si>
  <si>
    <t>1.1.1</t>
  </si>
  <si>
    <t>1.2.1</t>
  </si>
  <si>
    <t>FOSSA E SUMIDOURO</t>
  </si>
  <si>
    <t>CALÇADA DE CONTORNO</t>
  </si>
  <si>
    <t>REVESTIMENTO</t>
  </si>
  <si>
    <t>LIMPEZA FINAL</t>
  </si>
  <si>
    <t>Limpeza final da obra</t>
  </si>
  <si>
    <t>PLANILHA  ORÇAMENTÁRIA DISCRIMINATIVA DA UNIDADE SANITÁRIA - CANTEIRO DE OBRAS</t>
  </si>
  <si>
    <t>SINALIZAÇÃO</t>
  </si>
  <si>
    <t>PLANILHA RESUMO GERAL</t>
  </si>
  <si>
    <t>CANTEIRO DE OBRAS</t>
  </si>
  <si>
    <t xml:space="preserve">MÓDULO SANITÁRIO </t>
  </si>
  <si>
    <t>UNID.</t>
  </si>
  <si>
    <t>MÓDULOS SANITÁRIOS</t>
  </si>
  <si>
    <t>GOVERNO DO ESTADO DO PIAUÍ</t>
  </si>
  <si>
    <t>SECRETARIA DE ESTADO DA SAÚDE</t>
  </si>
  <si>
    <t>CUSTO PARCIAL</t>
  </si>
  <si>
    <t>TOTAL</t>
  </si>
  <si>
    <t>SISTEMA REFERÊNCIAL</t>
  </si>
  <si>
    <t xml:space="preserve">DIRETORIA DE PROGRAMAS ESPECIAIS DE SAÚDE - DIPES </t>
  </si>
  <si>
    <t>OBRA: CONSTRUÇÃO DE MÓDULO SANITÁRIO -  PADRÃO DIPES</t>
  </si>
  <si>
    <t>SINAPI</t>
  </si>
  <si>
    <t>73948/016</t>
  </si>
  <si>
    <t>LOCACAO CONVENCIONAL DE OBRA, ATRAVÉS DE GABARITO DE TABUAS CORRIDAS PONTALETADAS, COM REAPROVEITAMENTO DE 3 VEZES</t>
  </si>
  <si>
    <t>LIMPEZA MANUAL DO TERRENO (C/ RASPAGEM SUPERFICIAL)</t>
  </si>
  <si>
    <t>ESCAVACAO MANUAL DE VALAS EM TERRA COMPACTA, PROF. DE 0 M &lt; H &lt;= 1 M - PAREDES DA ESTRUTURA</t>
  </si>
  <si>
    <t xml:space="preserve">ESCAVACAO MANUAL DE VALAS EM TERRA COMPACTA, PROF. DE 0 M &lt; H &lt;= 1 M - PARA TUBULAÇÕES </t>
  </si>
  <si>
    <t>ATERRO INTERNO SEM APILOAMENTO COM TRANSPORTE EM CARRINHO DE MAO</t>
  </si>
  <si>
    <t>APILOAMENTO COM MACO DE 30KG</t>
  </si>
  <si>
    <t>ATERRO APILOADO(MANUAL) EM CAMADAS DE 20 CM COM MATERIAL DE EMPRÉSTIMO</t>
  </si>
  <si>
    <t>73904/001</t>
  </si>
  <si>
    <t>ALVENARIA EM PEDRA RACHAO OU PEDRA DE MAO, ASSENTADA COM ARGAMASSA TRACO 1:6 (CIMENTO E AREIA)</t>
  </si>
  <si>
    <t>INFRA  ESTRUTURA</t>
  </si>
  <si>
    <t>ESTRUTURA</t>
  </si>
  <si>
    <t>2.4</t>
  </si>
  <si>
    <t>2.5</t>
  </si>
  <si>
    <t>2.6</t>
  </si>
  <si>
    <t>73964/006</t>
  </si>
  <si>
    <t>REATERRO MANUAL DE VALAS</t>
  </si>
  <si>
    <t>3.1</t>
  </si>
  <si>
    <t>3.2</t>
  </si>
  <si>
    <t>4.0</t>
  </si>
  <si>
    <t>4.1</t>
  </si>
  <si>
    <t>4.2</t>
  </si>
  <si>
    <t>ALVENARIA EM TIJOLO CERAMICO FURADO 9X14X19CM, 1/2 VEZ (ESPESSURA 9 CM), ASSENTADO EM ARGAMASSA TRACO 1:4 (CIMENTO E AREIA MEDIA NAO PENEIRADA), PREPARO MANUAL, JUNTA 1 CM</t>
  </si>
  <si>
    <t>73935/005</t>
  </si>
  <si>
    <t>5.0</t>
  </si>
  <si>
    <t>5.1</t>
  </si>
  <si>
    <t>5.2</t>
  </si>
  <si>
    <t>ESTRUTURA DE MADEIRA DE LEI, PRIMEIRA QUALIDADE, SERRADA, NAO APARELHA DA, PARA TELHAS CERAMICAS, VAOS DE ATE 7M</t>
  </si>
  <si>
    <t>COBERTURA EM TELHA CERAMICA TIPO COLONIAL, COM ARGAMASSA TRACO 1:3 (CIMENTO E AREIA)</t>
  </si>
  <si>
    <t>73938/001</t>
  </si>
  <si>
    <t>INSTALAÇÕES ELÉTRICAS</t>
  </si>
  <si>
    <t>INSTALAÇÕES HIDRO - SANITÁRIAS</t>
  </si>
  <si>
    <t>INTERRUPTOR SIMPLES DE EMBUTIR 10A/250V SEM PLACA, 1 TECLA - FORNECIMENTO E INSTALACAO</t>
  </si>
  <si>
    <t>6.0</t>
  </si>
  <si>
    <t>6.1</t>
  </si>
  <si>
    <t>6.2</t>
  </si>
  <si>
    <t>6.3</t>
  </si>
  <si>
    <t>6.4</t>
  </si>
  <si>
    <t>6.5</t>
  </si>
  <si>
    <t>6.6</t>
  </si>
  <si>
    <t>ESPELHO PLÁSTICO - 4"X2" - FORNECIMENTO E INSTALACAO</t>
  </si>
  <si>
    <t>CAIXA DE PASSAGEM PVC 4X2" - FORNECIMENTO E INSTALACAO</t>
  </si>
  <si>
    <t>LAMPADA INCANDESCENTE 40W - FORNECIMENTO E INSTALACAO</t>
  </si>
  <si>
    <t>ELETRODUTO DE PVC FLEXIVEL CORRUGADO DN 20MM (3/4") FORNECIMENTO E INSTALAÇÃO</t>
  </si>
  <si>
    <t>CABO DE COBRE ISOLADO PVC 450/750V 1,5MM2 RESISTENTE A CHAMA - FORNECIMENTO E INSTALACAO</t>
  </si>
  <si>
    <t>73860/007</t>
  </si>
  <si>
    <t>TUBO PVC ESGOTO PREDIAL DN 100MM, INCLUSIVE CONEXOES - FORNECIMENTO E INSTALACAO</t>
  </si>
  <si>
    <t>74165/004</t>
  </si>
  <si>
    <t>TUBO PVC ESGOTO PREDIAL DN 50MM, INCLUSIVE CONEXOES - FORNECIMENTO E INSTALACAO</t>
  </si>
  <si>
    <t>74165/002</t>
  </si>
  <si>
    <t>TUBO PVC SOLDAVEL AGUA FRIA DN 20MM, INCLUSIVE CONEXOES - FORNECIMENTO E INSTALACAO</t>
  </si>
  <si>
    <t>75030/008</t>
  </si>
  <si>
    <t>SEINFRA -CE</t>
  </si>
  <si>
    <t>C0798</t>
  </si>
  <si>
    <t>CLEATS PARA FIAÇÃO APARENTE</t>
  </si>
  <si>
    <t>SOQUETE PADRÃO POPULAR</t>
  </si>
  <si>
    <t>C3580</t>
  </si>
  <si>
    <t>6.7</t>
  </si>
  <si>
    <t>6.8</t>
  </si>
  <si>
    <t>CHUVEIRO PLASTICO BRANCO SIMPLES - FORNECIMENTO E INSTALACAO</t>
  </si>
  <si>
    <t>TORNEIRA PLASTICA 1/2 PARA PIA - FORNECIMENTO E INSTALACAO</t>
  </si>
  <si>
    <t>73956/002</t>
  </si>
  <si>
    <t>REGISTRO DE PRESSÃO D=20MM - PADRÃO POPULAR</t>
  </si>
  <si>
    <t>C3601</t>
  </si>
  <si>
    <t>7.0</t>
  </si>
  <si>
    <t>7.1</t>
  </si>
  <si>
    <t>7.2</t>
  </si>
  <si>
    <t>7.3</t>
  </si>
  <si>
    <t>7.4</t>
  </si>
  <si>
    <t>REGISTRO GAVETA 1/2" BRUTO LATAO - FORNECIMENTO E INSTALACAO</t>
  </si>
  <si>
    <t>CAIXA SIFONADA EM PVC 100X100X50MM SIMPLES, COM GRELHA- FORNECIMENTO E INSTALAÇÃO</t>
  </si>
  <si>
    <t>74165/001</t>
  </si>
  <si>
    <t>TUBO PVC ESGOTO  PREDIAL DN 40MM, INCLUSIVE CONEXOES - FORNECIMENTO</t>
  </si>
  <si>
    <t>JOELHO PVC 90º ESGOTO 40MM - FORNECIMENTO E INSTALACAO</t>
  </si>
  <si>
    <t>JOELHO PVC 90º ESGOTO 100MM - FORNECIMENTO E INSTALACAO</t>
  </si>
  <si>
    <t>TE DE PVC SOLDAVEL AGUA FRIA 40MM - FORNECIMENTO E INSTALACAO</t>
  </si>
  <si>
    <t>TE SANITARIO 100X100MM, JUNTA SOLDADA - FORNECIMENTO E INSTALACAO</t>
  </si>
  <si>
    <t>TE SANITARIO 100X50MM, COM ANÉIS - FORNECIMENTO E INSTALACAO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</si>
  <si>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</si>
  <si>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</si>
  <si>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</si>
  <si>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</si>
  <si>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</si>
  <si>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</si>
  <si>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</si>
  <si>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</si>
  <si>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</si>
  <si>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</si>
  <si>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</si>
  <si>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</si>
  <si>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SIFAO PLASTICO PARA LAVATORIO OU PIA TIPO COPO 1.1/4" - FORNECIMENTO E INSTALACAO</t>
  </si>
  <si>
    <t>73951/001</t>
  </si>
  <si>
    <t>VASO SANITARIO, ASSENTO PLASTICO, CAIXA DE DESCARGA PVC DE SOBREPOR ENGATE PLASTICO, TUBO DE DESCIDA E BOLSA DE BORRACHA</t>
  </si>
  <si>
    <t>74101/001</t>
  </si>
  <si>
    <t>8.0</t>
  </si>
  <si>
    <t>8.1</t>
  </si>
  <si>
    <t>8.2</t>
  </si>
  <si>
    <t>74115/001</t>
  </si>
  <si>
    <t>PISO CIMENTADO TRACO 1:3 (CIMENTO E AREIA) COM ACABAMENTO LISO ESPESSURA 1,5CM PREPARO MANUAL DA ARGAMASSA</t>
  </si>
  <si>
    <t>73991/002</t>
  </si>
  <si>
    <t>9.0</t>
  </si>
  <si>
    <t>9.1</t>
  </si>
  <si>
    <t>EXECUÇÃO DE LASTRO EM CONCRETO (1:2,5:6), PREPARO MANUAL e = 6,0 cm</t>
  </si>
  <si>
    <t>EXECUÇÃO DE LASTRO EM CONCRETO (1:2,5:6), PREPARO MANUAL e = 8,0 cm</t>
  </si>
  <si>
    <t>10.0</t>
  </si>
  <si>
    <t>10.1</t>
  </si>
  <si>
    <t>CHAPISCO TRACO 1:3 (CIMENTO E AREIA MEDIA), ESPESSURA 0,5CM, PREPARO MANUAL DA ARGAMASSA</t>
  </si>
  <si>
    <t>REBOCO C/ ARGAMASSA DE CIMENTO E AREIA PENEIRADA, TRAÇO 1:6</t>
  </si>
  <si>
    <t>9.2</t>
  </si>
  <si>
    <t xml:space="preserve"> PORTA DE FERRO COMPACTA EM CHAPA, INCLUS. BATENTES E FERRAGENS</t>
  </si>
  <si>
    <t>PINTURA ESMALTE BRILHANTE (2 DEMAOS) SOBRE SUPERFICIE METALICA, INCLUSIVE PROTECAO COM ZARCAO (1 DEMAO)</t>
  </si>
  <si>
    <t>9.3</t>
  </si>
  <si>
    <t>11.0</t>
  </si>
  <si>
    <t>11.1</t>
  </si>
  <si>
    <t>11.2</t>
  </si>
  <si>
    <t>BARRA LISA TRACO 1:3 (CIMENTO E AREIA MEDIA), ESPESSURA 1,5CM, PREPARO MANUAL DA ARGAMASSA</t>
  </si>
  <si>
    <t>7.17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</si>
  <si>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</si>
  <si>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74104/001</t>
  </si>
  <si>
    <t>ANEL OU ADUELA CONCRETO ARMADO D = 1,00M, H = 0,50M</t>
  </si>
  <si>
    <t>ANEL OU ADUELA CONCRETO ARMADO D = 1,00M, H = 0,40M</t>
  </si>
  <si>
    <t>LASTRO DE BRITA</t>
  </si>
  <si>
    <t>74164/004</t>
  </si>
  <si>
    <t>PINTURA A BASE DE CAL E FIXADOR A BASE DE COLA, DUAS DEMAOS</t>
  </si>
  <si>
    <t>79334/001</t>
  </si>
  <si>
    <t>12.0</t>
  </si>
  <si>
    <t>12.1</t>
  </si>
  <si>
    <t>12.2</t>
  </si>
  <si>
    <t>12.3</t>
  </si>
  <si>
    <t>12.4</t>
  </si>
  <si>
    <t>12.5</t>
  </si>
  <si>
    <t>12.6</t>
  </si>
  <si>
    <t>12.7</t>
  </si>
  <si>
    <t>12.8</t>
  </si>
  <si>
    <t>13.0</t>
  </si>
  <si>
    <t>13.1</t>
  </si>
  <si>
    <t>13.2</t>
  </si>
  <si>
    <t>13.3</t>
  </si>
  <si>
    <t>13.4</t>
  </si>
  <si>
    <t>13.6</t>
  </si>
  <si>
    <t>13.7</t>
  </si>
  <si>
    <t>13.8</t>
  </si>
  <si>
    <t>ESCAVACAO MANUAL CAMPO ABERTO EM SOLO EXCETO ROCHA ATE 2,00M PROFUNDID</t>
  </si>
  <si>
    <t>7.18</t>
  </si>
  <si>
    <t>7.19</t>
  </si>
  <si>
    <t>VALVULA EM PLASTICO BRANCO 1" PARA PIA, TANQUE OU LAVATORIO SEM LADRAO - FORNECIMENTO E INSTALACAO</t>
  </si>
  <si>
    <t>74127/001</t>
  </si>
  <si>
    <t xml:space="preserve">TOTAL GERAL </t>
  </si>
  <si>
    <t>PLACA DE OBRA EM CHAPA DE ACO GALVANIZADO</t>
  </si>
  <si>
    <t>74209/001</t>
  </si>
  <si>
    <t>7.20</t>
  </si>
  <si>
    <t>REFERÊNCIA</t>
  </si>
  <si>
    <t>74242/001</t>
  </si>
  <si>
    <t>7.21</t>
  </si>
  <si>
    <t>CONCRETO ARMADO DOSADO 15 MPA INCL MAT P/ 1 M3 PREPARO CONF COMP 5845 COLOC CONF COMP 7090 14 M2 DE AREA MOLDADA FORMAS E ESCORAMENTO CONF COMPS 5306 E 5708 60 KG DE ACO CA-50 INC MAO DE OBRA P/CORTE DOBRAGEM MONTAGEM E COLOCAÇÃO - VERGAS</t>
  </si>
  <si>
    <t>CONCRETO ARMADO DOSADO 15 MPA INCL MAT P/ 1 M3 PREPARO CONF COMP 5845 COLOC CONF COMP 7090 14 M2 DE AREA  60 KG DE ACO CA-50 INC MAO DE OBRA P/CORTE DOBRAGEM MONTAGEM E COLOCAÇÃO - TAMPA EM CONCRETO ARMADO D = 1,0 M e E = 0,08 M</t>
  </si>
  <si>
    <t>INS11690 + 20234</t>
  </si>
  <si>
    <t>TANQUE DE MÁRMORE SINTÉTICO 22L, MAIS TANQUE MONOBLOCO DE GRANITINA OU MARMORITE, MODELO POPULAR (1 ESFREGADOR), PARA LAVAR ROUPAS - DIMENSÕES 1,20 X 0,50 M</t>
  </si>
  <si>
    <t>BRACADEIRA C/ PARAFUSO D = 2"</t>
  </si>
  <si>
    <t>INS.4365</t>
  </si>
  <si>
    <t>INS.20088</t>
  </si>
  <si>
    <t>CAP PVC SERIE R P/ ESG PREDIAL DN 100 MM</t>
  </si>
  <si>
    <t>73935/002</t>
  </si>
  <si>
    <t>ALVENARIA EM TIJOLO CERAMICO FURADO 9X19X19CM, 1 VEZ (ESPESSURA 19 CM) ASSENTADO EM ARGAMASSA TRACO 1:4 (CIMENTO E AREIA MEDIA NAO PENEIRADA), PREPARO MANUAL, JUNTA 1 CM - BALDRAME</t>
  </si>
  <si>
    <t>COMPOSIÇÃO</t>
  </si>
  <si>
    <t>Composição do BDI</t>
  </si>
  <si>
    <t>Percentuais (%)</t>
  </si>
  <si>
    <t>1. Lucro</t>
  </si>
  <si>
    <t>2. Administração central</t>
  </si>
  <si>
    <t>3. Despesas financeiras</t>
  </si>
  <si>
    <t>4. ISSQN</t>
  </si>
  <si>
    <t>5. PIS</t>
  </si>
  <si>
    <t>6. COFINS</t>
  </si>
  <si>
    <t>7. GARANTIAS  SEGUROS E RISCOS</t>
  </si>
  <si>
    <t>FÓRMULA</t>
  </si>
  <si>
    <t>CÁLCULO</t>
  </si>
  <si>
    <t>BDI =</t>
  </si>
  <si>
    <t xml:space="preserve">TOTAL DO PERÍODO (R$) </t>
  </si>
  <si>
    <t xml:space="preserve"> SERVIÇOS - VALOR ADOTADO </t>
  </si>
  <si>
    <t xml:space="preserve">PLANILHA  ORÇAMENTÁRIA DISCRIMINATIVA DE MÓDULO SANITÁRIO - CONTENDO FOSSA SÉPTICA COM 1 (UM) SUMIDOURO </t>
  </si>
  <si>
    <t>MEMÓRIA DE CÁLCULO</t>
  </si>
  <si>
    <t>4,0*4,90 = 19,60 m2</t>
  </si>
  <si>
    <t>2,80*2,40 = 6,72 m2</t>
  </si>
  <si>
    <t>(1,80+1,40)*2,0*0,40*0,50 = 1,28 m3</t>
  </si>
  <si>
    <t>9,0*0,20*0,40 = 0,72 m2</t>
  </si>
  <si>
    <t>1,65*0,20 = 0,33 m3</t>
  </si>
  <si>
    <t>1,10*1,50 = 1,65 m2</t>
  </si>
  <si>
    <t>1,65*0,15 = 0,25 m3</t>
  </si>
  <si>
    <t>(1,80+1,40)*2,0 = 1,28 m3</t>
  </si>
  <si>
    <t>(1,80+1,40)*2,0*0,20 = 1,28 m2</t>
  </si>
  <si>
    <t>(1,80*2,35)+(1,80*2,05)+(2,0*1,40*2,05)+(0,85*0,50*2,0) = 14,51 m2</t>
  </si>
  <si>
    <t>0,10*0,10*1,0 = 0,01 m3</t>
  </si>
  <si>
    <t>2,50*2,50 = 5,50 m2</t>
  </si>
  <si>
    <t>28,0 M</t>
  </si>
  <si>
    <t>3,0 UND</t>
  </si>
  <si>
    <t>1,0 UND</t>
  </si>
  <si>
    <t>1,0 M</t>
  </si>
  <si>
    <t>18,0 M</t>
  </si>
  <si>
    <t>8,5 M</t>
  </si>
  <si>
    <t>4,5 M</t>
  </si>
  <si>
    <t>3,0 M</t>
  </si>
  <si>
    <t>2,0 UND</t>
  </si>
  <si>
    <t>1,10*1,50*0,06 = 0,09 M3</t>
  </si>
  <si>
    <t>1,10*1,50 = 1,65 M2</t>
  </si>
  <si>
    <t>2,0*(91,80*2,32)+(1,80*2,05)+(1,40*2,05)*2,0) = 27,32 M2</t>
  </si>
  <si>
    <t>(1,40*0,50)+(1,50*5,20) = 8,50 M2</t>
  </si>
  <si>
    <t>2,10*0,60 = 1,26 M2</t>
  </si>
  <si>
    <t>2,10*0,60*2,5 = 3,15 M2</t>
  </si>
  <si>
    <t>(1,80*2,35)+(1,80*2,05)+(1,40*2,05*2,0) + (1,80*0,85)+(1,80*0,55)+(1,40*0,55*2,0) = 17,72 M2</t>
  </si>
  <si>
    <t>(2,90+2,0)*20*0,30*0,30 = 0,88 M3</t>
  </si>
  <si>
    <t>(2,90+2,0)*2,0*0,20 = 1,96 M2</t>
  </si>
  <si>
    <t>0,30*0,20*9,20 = 0,59 M3</t>
  </si>
  <si>
    <t>0,30*9,8 = 2,94 M2</t>
  </si>
  <si>
    <t>0,30*9,80*0,08 = 0,24 M3</t>
  </si>
  <si>
    <t>9,80*0,30 = 2,94 M2</t>
  </si>
  <si>
    <t>1,80+1,67 = 3,47</t>
  </si>
  <si>
    <t>0,062 M3</t>
  </si>
  <si>
    <t>0,065 M3</t>
  </si>
  <si>
    <t>1,25 M3</t>
  </si>
  <si>
    <t>14.0</t>
  </si>
  <si>
    <t>14.1</t>
  </si>
  <si>
    <t>1,65 M2</t>
  </si>
  <si>
    <t>BARRACAO DE OBRA EM CHAPA DE MADEIRA COMPENSADA COM BANHEIRO, COBERTURA EM FIBROCIMENTO 4 MM, INCLUSO INSTALACOES HIDRO-SANITARIAS E ELETRICAS - 6,0 X 4,0 = 24,0 M2</t>
  </si>
  <si>
    <t>LOCACAO CONVENCIONAL DE OBRA, ATRAVÉS DE GABARITO DE TABUAS CORRIDAS PONTALETADAS, COM REAPROVEITAMENTO DE 10 VEZES</t>
  </si>
  <si>
    <t>74077/002</t>
  </si>
  <si>
    <t>CONCRETO ARMADO FCK = 15 MPA, PREPARO C/ BETONEIRA, INCLU ILANCAMENTO e= 0,05 M</t>
  </si>
  <si>
    <t>CONCRETO ARMADO FCK = 15 MPA, PREPARO C/ BETONEIRA, INCLU ILANCAMENTO e= 0,08 M</t>
  </si>
  <si>
    <t>REBOCO PARA PAREDES ARGAMASSA TRACO 1:4,5 (CAL E AREIA FINA PENEIRADA</t>
  </si>
  <si>
    <t>PORTA DE FERRO, DE ABRIR, BARRA CHATA COM REQUADRO E GUARNIÇÃO</t>
  </si>
  <si>
    <t>73933/004</t>
  </si>
  <si>
    <t>CHAPISCO EM PAREDES TRACO 1:4 (CIMENTO E AREIA), ESPESSURA 0,5CM, PREPARO MECANICO</t>
  </si>
  <si>
    <t>ESTRUTURA PARA TELHA CERAMICA, EM MADEIRA APARELHADA, APOIADA EM PAREDE</t>
  </si>
  <si>
    <t>73931/003</t>
  </si>
  <si>
    <t>INTERRUPTOR SIMPLES - 1 TECLA - FORNECIMENTO E INSTALACAO</t>
  </si>
  <si>
    <t>74053/003</t>
  </si>
  <si>
    <t>ALVENARIA EM PEDRA RACHAO OU PEDRA DE MAO, ASSENTADA COM ARGAMASSA TRACO 1:10 (CIMENTO E AREIA)</t>
  </si>
  <si>
    <t>SERVIÇO: CONSTRUÇÃO DE MÓDULOS SANITÁRIOS DOMICILIARES - MSD</t>
  </si>
  <si>
    <t>SERVIÇOS: BDI 23,0%</t>
  </si>
  <si>
    <t>PREÇO  UNITÁRIO COM BDI - 23,00%</t>
  </si>
  <si>
    <t>SERVIÇOS: BDI 23,00%</t>
  </si>
  <si>
    <t>TOTAL GERAL C/BDI - 23,00%</t>
  </si>
  <si>
    <t>7. INSS (2% SOBRE O FATURAMENTO)</t>
  </si>
  <si>
    <t>(1+0,049+0,0065)*(1+0,005)(1+0,065)</t>
  </si>
  <si>
    <t xml:space="preserve"> = 23%</t>
  </si>
  <si>
    <t>(1-0,025-0,0065-0,03-0,02)</t>
  </si>
  <si>
    <t>QUANT.</t>
  </si>
  <si>
    <t>MOBILIZAÇÃO E DESMOBILIZAÇÃO</t>
  </si>
  <si>
    <t>BASE DE DADOS: SINAPI OUT/13. SEINFRA - COMPOSIÇÃO</t>
  </si>
  <si>
    <r>
      <rPr>
        <sz val="11"/>
        <color indexed="8"/>
        <rFont val="Arial"/>
        <family val="2"/>
      </rPr>
      <t>Importa o seguinte Orçamento o</t>
    </r>
    <r>
      <rPr>
        <b/>
        <sz val="11"/>
        <color indexed="8"/>
        <rFont val="Arial"/>
        <family val="2"/>
      </rPr>
      <t xml:space="preserve"> Valor Total de R$ 6.261,34 (</t>
    </r>
    <r>
      <rPr>
        <b/>
        <i/>
        <sz val="11"/>
        <color indexed="8"/>
        <rFont val="Arial"/>
        <family val="2"/>
      </rPr>
      <t>SEIS MIL, DUZENTOS E SESSENTA E UM REAIS, TRINTA E QUATRO CENTAVOS</t>
    </r>
    <r>
      <rPr>
        <b/>
        <sz val="11"/>
        <color indexed="8"/>
        <rFont val="Arial"/>
        <family val="2"/>
      </rPr>
      <t xml:space="preserve">), </t>
    </r>
    <r>
      <rPr>
        <sz val="11"/>
        <color indexed="8"/>
        <rFont val="Arial"/>
        <family val="2"/>
      </rPr>
      <t>para a execução do Canteiro de Obras referente a Construção dos Módulos Sanitários - MSD.</t>
    </r>
  </si>
  <si>
    <t>120 DIAS</t>
  </si>
  <si>
    <t>ENCARGOS SICIAIS APLICADOS: 89,46%</t>
  </si>
  <si>
    <t>ANEL OU ADUELA CONCRETO ARMADO D = 0,60M, H = 0,50M</t>
  </si>
  <si>
    <t>CONCRETO ARMADO FCK = 15 MPA, PREPARO C/ BETONEIRA, INCLU ILANCAMENTO e= 0,05 M P/ TAMPA D=1,00 M</t>
  </si>
  <si>
    <t>CONCRETO ARMADO FCK = 15 MPA, PREPARO C/ BETONEIRA, INCLU ILANCAMENTO e= 0,05 M P/ TAMPA D=0,60 M</t>
  </si>
  <si>
    <t>13.5</t>
  </si>
  <si>
    <t>13.9</t>
  </si>
  <si>
    <t>INS.12547</t>
  </si>
  <si>
    <t>INS. 12546</t>
  </si>
  <si>
    <t>INS. 12532</t>
  </si>
  <si>
    <r>
      <rPr>
        <sz val="11"/>
        <color indexed="8"/>
        <rFont val="Arial"/>
        <family val="2"/>
      </rPr>
      <t>Importa o seguinte Orçamento o</t>
    </r>
    <r>
      <rPr>
        <b/>
        <sz val="11"/>
        <color indexed="8"/>
        <rFont val="Arial"/>
        <family val="2"/>
      </rPr>
      <t xml:space="preserve"> Valor Total de R$ 5.941,83 (CINCO MIL, NOVECENTOS E QUARENTA E UM REAIS, OITENTA E TER^S CENTAVOS), </t>
    </r>
    <r>
      <rPr>
        <sz val="11"/>
        <color indexed="8"/>
        <rFont val="Arial"/>
        <family val="2"/>
      </rPr>
      <t>para a Construção de UM  Módulo Sanitário Padrão DIPES.</t>
    </r>
  </si>
  <si>
    <t>0,04 M3</t>
  </si>
  <si>
    <t>0,01 M3</t>
  </si>
  <si>
    <t xml:space="preserve"> </t>
  </si>
  <si>
    <t xml:space="preserve">ENDEREÇO:  ZONA RURAL </t>
  </si>
  <si>
    <t>1.14</t>
  </si>
  <si>
    <t>1.14.1</t>
  </si>
  <si>
    <t>MUNICÍPIO: MONSENHOR GIL - PI</t>
  </si>
  <si>
    <t>MUNICÍPIO: MONSENHOR GIL - ZONA RURAL</t>
  </si>
  <si>
    <r>
      <rPr>
        <sz val="11"/>
        <rFont val="Arial"/>
        <family val="2"/>
      </rPr>
      <t>Importa o seguinte Orçamento o</t>
    </r>
    <r>
      <rPr>
        <b/>
        <sz val="11"/>
        <rFont val="Arial"/>
        <family val="2"/>
      </rPr>
      <t xml:space="preserve"> Valor Total de R$ 307.903,19 (TREZENTOS E SETE MIL,NOVECENTOS E TRÊS REAIS, DEZENOVE CENTAVOS).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</si>
</sst>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0_);_(* \(#,##0.000\);_(* &quot;-&quot;??_);_(@_)"/>
    <numFmt numFmtId="174" formatCode="#,##0.0000_ ;\-#,##0.0000\ "/>
    <numFmt numFmtId="175" formatCode="_-* #,##0.000_-;\-* #,##0.000_-;_-* &quot;-&quot;??_-;_-@_-"/>
    <numFmt numFmtId="176" formatCode="_-* #,##0.0000_-;\-* #,##0.0000_-;_-* &quot;-&quot;??_-;_-@_-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_(* #,##0.00_);_(* \(#,##0.00\);_(* \-??_);_(@_)"/>
    <numFmt numFmtId="181" formatCode="#,##0.0000_);\(#,##0.0000\)"/>
    <numFmt numFmtId="182" formatCode="0.0000"/>
    <numFmt numFmtId="183" formatCode="#,##0.000"/>
    <numFmt numFmtId="184" formatCode="#,##0.0000"/>
    <numFmt numFmtId="185" formatCode="_-* #,##0.0_-;\-* #,##0.0_-;_-* &quot;-&quot;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mbria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mbria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mbria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 Narrow"/>
      <family val="2"/>
    </font>
    <font>
      <b/>
      <i/>
      <sz val="12"/>
      <color rgb="FF000000"/>
      <name val="Cambria"/>
      <family val="1"/>
    </font>
    <font>
      <b/>
      <i/>
      <sz val="14"/>
      <color rgb="FF000000"/>
      <name val="Cambria"/>
      <family val="1"/>
    </font>
    <font>
      <b/>
      <sz val="10"/>
      <color theme="1"/>
      <name val="Arial Narrow"/>
      <family val="2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4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6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6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6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6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6" fillId="2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7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8" fillId="31" borderId="1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59" fillId="32" borderId="3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60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6" fillId="3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6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56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56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6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61" fillId="44" borderId="1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62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48" borderId="7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9" fontId="0" fillId="0" borderId="0" applyFont="0" applyFill="0" applyBorder="0" applyAlignment="0" applyProtection="0"/>
    <xf numFmtId="0" fontId="64" fillId="31" borderId="9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70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171" fontId="1" fillId="0" borderId="0" applyFont="0" applyFill="0" applyBorder="0" applyAlignment="0" applyProtection="0"/>
  </cellStyleXfs>
  <cellXfs count="590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326" applyFont="1" applyFill="1" applyAlignment="1">
      <alignment vertical="center" wrapText="1"/>
      <protection/>
    </xf>
    <xf numFmtId="0" fontId="3" fillId="0" borderId="0" xfId="326" applyFont="1" applyFill="1" applyAlignment="1">
      <alignment horizontal="center" vertical="center" wrapText="1"/>
      <protection/>
    </xf>
    <xf numFmtId="43" fontId="3" fillId="0" borderId="0" xfId="326" applyNumberFormat="1" applyFont="1" applyFill="1" applyAlignment="1">
      <alignment horizontal="right" vertical="center" wrapText="1"/>
      <protection/>
    </xf>
    <xf numFmtId="0" fontId="3" fillId="0" borderId="0" xfId="326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vertical="center" wrapText="1"/>
    </xf>
    <xf numFmtId="171" fontId="8" fillId="0" borderId="0" xfId="356" applyFont="1" applyFill="1" applyAlignment="1">
      <alignment/>
    </xf>
    <xf numFmtId="0" fontId="8" fillId="0" borderId="0" xfId="323" applyFont="1" applyFill="1">
      <alignment/>
      <protection/>
    </xf>
    <xf numFmtId="0" fontId="9" fillId="0" borderId="0" xfId="323" applyFont="1" applyFill="1">
      <alignment/>
      <protection/>
    </xf>
    <xf numFmtId="171" fontId="9" fillId="0" borderId="0" xfId="356" applyFont="1" applyFill="1" applyAlignment="1">
      <alignment/>
    </xf>
    <xf numFmtId="0" fontId="9" fillId="0" borderId="0" xfId="323" applyFont="1" applyFill="1" applyAlignment="1">
      <alignment horizontal="center"/>
      <protection/>
    </xf>
    <xf numFmtId="0" fontId="10" fillId="0" borderId="0" xfId="323" applyFont="1" applyFill="1" applyAlignment="1">
      <alignment horizontal="center"/>
      <protection/>
    </xf>
    <xf numFmtId="0" fontId="10" fillId="0" borderId="0" xfId="323" applyFont="1" applyFill="1">
      <alignment/>
      <protection/>
    </xf>
    <xf numFmtId="0" fontId="9" fillId="0" borderId="0" xfId="323" applyFont="1" applyAlignment="1">
      <alignment horizontal="left"/>
      <protection/>
    </xf>
    <xf numFmtId="171" fontId="10" fillId="0" borderId="0" xfId="356" applyFont="1" applyFill="1" applyAlignment="1">
      <alignment/>
    </xf>
    <xf numFmtId="0" fontId="10" fillId="0" borderId="0" xfId="323" applyFont="1" applyAlignment="1">
      <alignment horizontal="left"/>
      <protection/>
    </xf>
    <xf numFmtId="0" fontId="9" fillId="0" borderId="0" xfId="323" applyFont="1" applyFill="1" applyAlignment="1">
      <alignment horizontal="justify" vertical="top"/>
      <protection/>
    </xf>
    <xf numFmtId="0" fontId="11" fillId="0" borderId="0" xfId="323" applyFont="1" applyFill="1" applyAlignment="1">
      <alignment horizontal="center"/>
      <protection/>
    </xf>
    <xf numFmtId="0" fontId="11" fillId="0" borderId="0" xfId="323" applyFont="1" applyAlignment="1">
      <alignment horizontal="left"/>
      <protection/>
    </xf>
    <xf numFmtId="0" fontId="8" fillId="0" borderId="0" xfId="323" applyFont="1" applyFill="1" applyAlignment="1">
      <alignment horizontal="center"/>
      <protection/>
    </xf>
    <xf numFmtId="0" fontId="8" fillId="0" borderId="0" xfId="323" applyFont="1" applyAlignment="1">
      <alignment horizontal="left"/>
      <protection/>
    </xf>
    <xf numFmtId="0" fontId="11" fillId="0" borderId="0" xfId="323" applyFont="1" applyFill="1">
      <alignment/>
      <protection/>
    </xf>
    <xf numFmtId="0" fontId="11" fillId="0" borderId="0" xfId="323" applyFont="1" applyFill="1" applyAlignment="1">
      <alignment horizontal="center" vertical="top"/>
      <protection/>
    </xf>
    <xf numFmtId="0" fontId="11" fillId="0" borderId="0" xfId="323" applyFont="1" applyFill="1" applyAlignment="1">
      <alignment horizontal="justify" vertical="top"/>
      <protection/>
    </xf>
    <xf numFmtId="0" fontId="8" fillId="0" borderId="0" xfId="323" applyFont="1" applyFill="1" applyAlignment="1">
      <alignment horizontal="justify" vertical="top"/>
      <protection/>
    </xf>
    <xf numFmtId="171" fontId="11" fillId="0" borderId="0" xfId="356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171" fontId="3" fillId="0" borderId="0" xfId="350" applyFont="1" applyFill="1" applyAlignment="1">
      <alignment vertical="center" wrapText="1"/>
    </xf>
    <xf numFmtId="171" fontId="3" fillId="0" borderId="0" xfId="350" applyNumberFormat="1" applyFont="1" applyFill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19" xfId="430" applyNumberFormat="1" applyFont="1" applyFill="1" applyBorder="1" applyAlignment="1">
      <alignment horizontal="right" vertical="center"/>
    </xf>
    <xf numFmtId="4" fontId="3" fillId="0" borderId="0" xfId="326" applyNumberFormat="1" applyFont="1" applyFill="1" applyAlignment="1">
      <alignment horizontal="center" vertical="center" wrapText="1"/>
      <protection/>
    </xf>
    <xf numFmtId="4" fontId="3" fillId="0" borderId="0" xfId="349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3" fillId="0" borderId="0" xfId="326" applyNumberFormat="1" applyFont="1" applyFill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326" applyFont="1" applyFill="1" applyBorder="1" applyAlignment="1">
      <alignment horizontal="left" vertical="center"/>
      <protection/>
    </xf>
    <xf numFmtId="171" fontId="8" fillId="0" borderId="0" xfId="356" applyFont="1" applyFill="1" applyAlignment="1">
      <alignment horizontal="left"/>
    </xf>
    <xf numFmtId="0" fontId="6" fillId="0" borderId="0" xfId="0" applyFont="1" applyAlignment="1">
      <alignment wrapText="1"/>
    </xf>
    <xf numFmtId="171" fontId="3" fillId="0" borderId="19" xfId="430" applyFont="1" applyBorder="1" applyAlignment="1">
      <alignment vertical="center"/>
    </xf>
    <xf numFmtId="0" fontId="3" fillId="0" borderId="0" xfId="0" applyFont="1" applyFill="1" applyAlignment="1">
      <alignment wrapText="1"/>
    </xf>
    <xf numFmtId="4" fontId="3" fillId="0" borderId="19" xfId="326" applyNumberFormat="1" applyFont="1" applyFill="1" applyBorder="1" applyAlignment="1">
      <alignment horizontal="right" vertical="center"/>
      <protection/>
    </xf>
    <xf numFmtId="4" fontId="6" fillId="0" borderId="0" xfId="0" applyNumberFormat="1" applyFont="1" applyAlignment="1">
      <alignment vertical="center"/>
    </xf>
    <xf numFmtId="0" fontId="8" fillId="0" borderId="0" xfId="323" applyFont="1" applyFill="1" applyAlignment="1">
      <alignment/>
      <protection/>
    </xf>
    <xf numFmtId="0" fontId="2" fillId="0" borderId="19" xfId="0" applyFont="1" applyBorder="1" applyAlignment="1">
      <alignment horizontal="center" vertical="center" wrapText="1"/>
    </xf>
    <xf numFmtId="171" fontId="6" fillId="3" borderId="19" xfId="430" applyFont="1" applyFill="1" applyBorder="1" applyAlignment="1">
      <alignment horizontal="right" vertical="center"/>
    </xf>
    <xf numFmtId="171" fontId="6" fillId="0" borderId="19" xfId="430" applyFont="1" applyBorder="1" applyAlignment="1">
      <alignment horizontal="right" vertical="center"/>
    </xf>
    <xf numFmtId="0" fontId="6" fillId="49" borderId="19" xfId="0" applyNumberFormat="1" applyFont="1" applyFill="1" applyBorder="1" applyAlignment="1">
      <alignment horizontal="center" vertical="center" wrapText="1"/>
    </xf>
    <xf numFmtId="4" fontId="6" fillId="49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3" fillId="49" borderId="19" xfId="430" applyNumberFormat="1" applyFont="1" applyFill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171" fontId="6" fillId="49" borderId="19" xfId="430" applyFont="1" applyFill="1" applyBorder="1" applyAlignment="1">
      <alignment horizontal="right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2" fillId="49" borderId="19" xfId="0" applyFont="1" applyFill="1" applyBorder="1" applyAlignment="1">
      <alignment horizontal="center" vertical="center" wrapText="1"/>
    </xf>
    <xf numFmtId="0" fontId="3" fillId="0" borderId="0" xfId="326" applyFont="1" applyFill="1" applyBorder="1" applyAlignment="1">
      <alignment horizontal="left" vertical="center" wrapText="1"/>
      <protection/>
    </xf>
    <xf numFmtId="0" fontId="2" fillId="0" borderId="0" xfId="326" applyFont="1" applyFill="1" applyBorder="1" applyAlignment="1">
      <alignment horizontal="left" vertical="top"/>
      <protection/>
    </xf>
    <xf numFmtId="0" fontId="3" fillId="0" borderId="0" xfId="326" applyFont="1" applyFill="1" applyBorder="1" applyAlignment="1">
      <alignment horizontal="left"/>
      <protection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0" xfId="309" applyFont="1" applyAlignment="1">
      <alignment vertical="center"/>
      <protection/>
    </xf>
    <xf numFmtId="43" fontId="3" fillId="0" borderId="19" xfId="356" applyNumberFormat="1" applyFont="1" applyFill="1" applyBorder="1" applyAlignment="1">
      <alignment horizontal="right" vertical="center"/>
    </xf>
    <xf numFmtId="171" fontId="3" fillId="0" borderId="19" xfId="356" applyFont="1" applyFill="1" applyBorder="1" applyAlignment="1">
      <alignment horizontal="right" vertical="center"/>
    </xf>
    <xf numFmtId="0" fontId="3" fillId="0" borderId="0" xfId="323" applyFont="1" applyFill="1">
      <alignment/>
      <protection/>
    </xf>
    <xf numFmtId="171" fontId="3" fillId="0" borderId="0" xfId="356" applyFont="1" applyFill="1" applyAlignment="1">
      <alignment/>
    </xf>
    <xf numFmtId="0" fontId="3" fillId="0" borderId="19" xfId="0" applyFont="1" applyFill="1" applyBorder="1" applyAlignment="1">
      <alignment wrapText="1"/>
    </xf>
    <xf numFmtId="171" fontId="3" fillId="0" borderId="19" xfId="430" applyFont="1" applyFill="1" applyBorder="1" applyAlignment="1">
      <alignment horizontal="center" vertical="center"/>
    </xf>
    <xf numFmtId="4" fontId="3" fillId="0" borderId="0" xfId="43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right" vertical="center"/>
    </xf>
    <xf numFmtId="171" fontId="3" fillId="0" borderId="0" xfId="43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326" applyNumberFormat="1" applyFont="1" applyFill="1" applyBorder="1" applyAlignment="1">
      <alignment horizontal="right" vertical="center"/>
      <protection/>
    </xf>
    <xf numFmtId="4" fontId="3" fillId="0" borderId="0" xfId="43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wrapText="1"/>
    </xf>
    <xf numFmtId="4" fontId="6" fillId="0" borderId="21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4" fontId="6" fillId="0" borderId="21" xfId="0" applyNumberFormat="1" applyFont="1" applyBorder="1" applyAlignment="1">
      <alignment horizontal="left" vertical="center" wrapText="1"/>
    </xf>
    <xf numFmtId="0" fontId="3" fillId="0" borderId="19" xfId="323" applyFont="1" applyFill="1" applyBorder="1" applyAlignment="1">
      <alignment horizontal="center" vertical="center"/>
      <protection/>
    </xf>
    <xf numFmtId="0" fontId="6" fillId="49" borderId="19" xfId="0" applyNumberFormat="1" applyFont="1" applyFill="1" applyBorder="1" applyAlignment="1">
      <alignment horizontal="center" vertical="center" wrapText="1"/>
    </xf>
    <xf numFmtId="0" fontId="6" fillId="49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1" fontId="6" fillId="49" borderId="22" xfId="430" applyFont="1" applyFill="1" applyBorder="1" applyAlignment="1">
      <alignment horizontal="right" vertical="center"/>
    </xf>
    <xf numFmtId="4" fontId="3" fillId="49" borderId="19" xfId="0" applyNumberFormat="1" applyFont="1" applyFill="1" applyBorder="1" applyAlignment="1">
      <alignment vertical="center"/>
    </xf>
    <xf numFmtId="0" fontId="6" fillId="0" borderId="22" xfId="0" applyNumberFormat="1" applyFont="1" applyBorder="1" applyAlignment="1">
      <alignment horizontal="center" vertical="center" wrapText="1"/>
    </xf>
    <xf numFmtId="4" fontId="6" fillId="49" borderId="0" xfId="0" applyNumberFormat="1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4" fontId="3" fillId="49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71" fontId="3" fillId="0" borderId="22" xfId="43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49" borderId="19" xfId="0" applyFont="1" applyFill="1" applyBorder="1" applyAlignment="1">
      <alignment horizontal="center" vertical="center"/>
    </xf>
    <xf numFmtId="4" fontId="3" fillId="49" borderId="19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71" fontId="6" fillId="0" borderId="0" xfId="43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4" fontId="29" fillId="50" borderId="0" xfId="0" applyNumberFormat="1" applyFont="1" applyFill="1" applyBorder="1" applyAlignment="1">
      <alignment horizontal="right" vertical="center"/>
    </xf>
    <xf numFmtId="43" fontId="8" fillId="0" borderId="0" xfId="323" applyNumberFormat="1" applyFont="1" applyFill="1">
      <alignment/>
      <protection/>
    </xf>
    <xf numFmtId="171" fontId="3" fillId="0" borderId="0" xfId="0" applyNumberFormat="1" applyFont="1" applyFill="1" applyBorder="1" applyAlignment="1">
      <alignment wrapText="1"/>
    </xf>
    <xf numFmtId="0" fontId="6" fillId="49" borderId="0" xfId="0" applyFont="1" applyFill="1" applyAlignment="1">
      <alignment wrapText="1"/>
    </xf>
    <xf numFmtId="0" fontId="6" fillId="49" borderId="0" xfId="0" applyFont="1" applyFill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3" fillId="0" borderId="19" xfId="296" applyNumberFormat="1" applyFont="1" applyFill="1" applyBorder="1" applyAlignment="1">
      <alignment horizontal="center" vertical="center" wrapText="1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horizontal="left" vertical="center"/>
    </xf>
    <xf numFmtId="44" fontId="2" fillId="51" borderId="19" xfId="303" applyNumberFormat="1" applyFont="1" applyFill="1" applyBorder="1" applyAlignment="1">
      <alignment vertical="center"/>
      <protection/>
    </xf>
    <xf numFmtId="44" fontId="32" fillId="49" borderId="19" xfId="0" applyNumberFormat="1" applyFont="1" applyFill="1" applyBorder="1" applyAlignment="1">
      <alignment horizontal="left" vertical="center" wrapText="1"/>
    </xf>
    <xf numFmtId="0" fontId="32" fillId="49" borderId="19" xfId="0" applyNumberFormat="1" applyFont="1" applyFill="1" applyBorder="1" applyAlignment="1">
      <alignment horizontal="center" vertical="center" wrapText="1"/>
    </xf>
    <xf numFmtId="44" fontId="32" fillId="0" borderId="19" xfId="0" applyNumberFormat="1" applyFont="1" applyBorder="1" applyAlignment="1">
      <alignment horizontal="left" vertical="center" wrapText="1"/>
    </xf>
    <xf numFmtId="44" fontId="32" fillId="49" borderId="22" xfId="0" applyNumberFormat="1" applyFont="1" applyFill="1" applyBorder="1" applyAlignment="1">
      <alignment horizontal="left" vertical="center" wrapText="1"/>
    </xf>
    <xf numFmtId="43" fontId="3" fillId="0" borderId="19" xfId="43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32" fillId="49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0" fontId="2" fillId="0" borderId="29" xfId="0" applyNumberFormat="1" applyFont="1" applyBorder="1" applyAlignment="1">
      <alignment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71" fontId="3" fillId="0" borderId="29" xfId="430" applyFont="1" applyFill="1" applyBorder="1" applyAlignment="1">
      <alignment horizontal="center" vertical="center"/>
    </xf>
    <xf numFmtId="171" fontId="3" fillId="0" borderId="29" xfId="430" applyFont="1" applyBorder="1" applyAlignment="1">
      <alignment vertical="center"/>
    </xf>
    <xf numFmtId="171" fontId="6" fillId="49" borderId="29" xfId="430" applyFont="1" applyFill="1" applyBorder="1" applyAlignment="1">
      <alignment horizontal="right" vertical="center"/>
    </xf>
    <xf numFmtId="43" fontId="3" fillId="0" borderId="29" xfId="43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44" fontId="4" fillId="52" borderId="28" xfId="0" applyNumberFormat="1" applyFont="1" applyFill="1" applyBorder="1" applyAlignment="1">
      <alignment vertical="center"/>
    </xf>
    <xf numFmtId="44" fontId="2" fillId="0" borderId="19" xfId="0" applyNumberFormat="1" applyFont="1" applyFill="1" applyBorder="1" applyAlignment="1">
      <alignment horizontal="left" vertical="center" wrapText="1"/>
    </xf>
    <xf numFmtId="44" fontId="2" fillId="0" borderId="28" xfId="0" applyNumberFormat="1" applyFont="1" applyFill="1" applyBorder="1" applyAlignment="1">
      <alignment horizontal="left" vertical="center" wrapText="1"/>
    </xf>
    <xf numFmtId="44" fontId="2" fillId="49" borderId="19" xfId="0" applyNumberFormat="1" applyFont="1" applyFill="1" applyBorder="1" applyAlignment="1">
      <alignment horizontal="left" vertical="center" wrapText="1"/>
    </xf>
    <xf numFmtId="44" fontId="2" fillId="0" borderId="19" xfId="0" applyNumberFormat="1" applyFont="1" applyBorder="1" applyAlignment="1">
      <alignment vertical="center" wrapText="1"/>
    </xf>
    <xf numFmtId="44" fontId="2" fillId="49" borderId="19" xfId="303" applyNumberFormat="1" applyFont="1" applyFill="1" applyBorder="1" applyAlignment="1">
      <alignment horizontal="justify" vertical="center" wrapText="1"/>
      <protection/>
    </xf>
    <xf numFmtId="44" fontId="2" fillId="0" borderId="22" xfId="0" applyNumberFormat="1" applyFont="1" applyFill="1" applyBorder="1" applyAlignment="1">
      <alignment horizontal="left" vertical="center" wrapText="1"/>
    </xf>
    <xf numFmtId="44" fontId="33" fillId="0" borderId="19" xfId="0" applyNumberFormat="1" applyFont="1" applyFill="1" applyBorder="1" applyAlignment="1">
      <alignment horizontal="left" vertical="center" wrapText="1"/>
    </xf>
    <xf numFmtId="0" fontId="6" fillId="49" borderId="19" xfId="0" applyNumberFormat="1" applyFont="1" applyFill="1" applyBorder="1" applyAlignment="1">
      <alignment horizontal="center" vertical="center" wrapText="1"/>
    </xf>
    <xf numFmtId="0" fontId="3" fillId="49" borderId="19" xfId="0" applyNumberFormat="1" applyFont="1" applyFill="1" applyBorder="1" applyAlignment="1">
      <alignment horizontal="center" vertical="center" wrapText="1"/>
    </xf>
    <xf numFmtId="171" fontId="3" fillId="49" borderId="19" xfId="430" applyFont="1" applyFill="1" applyBorder="1" applyAlignment="1">
      <alignment horizontal="right" vertical="center"/>
    </xf>
    <xf numFmtId="0" fontId="32" fillId="0" borderId="19" xfId="0" applyFont="1" applyBorder="1" applyAlignment="1">
      <alignment horizontal="center" vertical="center" wrapText="1"/>
    </xf>
    <xf numFmtId="171" fontId="3" fillId="0" borderId="19" xfId="430" applyFont="1" applyFill="1" applyBorder="1" applyAlignment="1">
      <alignment horizontal="left" vertical="center"/>
    </xf>
    <xf numFmtId="171" fontId="3" fillId="49" borderId="19" xfId="43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/>
    </xf>
    <xf numFmtId="44" fontId="2" fillId="51" borderId="19" xfId="303" applyNumberFormat="1" applyFont="1" applyFill="1" applyBorder="1" applyAlignment="1">
      <alignment vertical="center" wrapText="1"/>
      <protection/>
    </xf>
    <xf numFmtId="44" fontId="3" fillId="0" borderId="19" xfId="0" applyNumberFormat="1" applyFont="1" applyFill="1" applyBorder="1" applyAlignment="1">
      <alignment horizontal="left" vertical="center" wrapText="1"/>
    </xf>
    <xf numFmtId="4" fontId="3" fillId="49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174" fontId="73" fillId="0" borderId="0" xfId="430" applyNumberFormat="1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175" fontId="74" fillId="0" borderId="0" xfId="430" applyNumberFormat="1" applyFont="1" applyBorder="1" applyAlignment="1">
      <alignment/>
    </xf>
    <xf numFmtId="0" fontId="74" fillId="0" borderId="30" xfId="0" applyFont="1" applyBorder="1" applyAlignment="1">
      <alignment horizontal="center" vertical="center"/>
    </xf>
    <xf numFmtId="176" fontId="73" fillId="0" borderId="0" xfId="430" applyNumberFormat="1" applyFont="1" applyBorder="1" applyAlignment="1">
      <alignment horizontal="center" vertical="center"/>
    </xf>
    <xf numFmtId="176" fontId="73" fillId="0" borderId="0" xfId="430" applyNumberFormat="1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3" fillId="0" borderId="27" xfId="0" applyFont="1" applyBorder="1" applyAlignment="1">
      <alignment vertical="center"/>
    </xf>
    <xf numFmtId="43" fontId="73" fillId="0" borderId="0" xfId="430" applyNumberFormat="1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3" fillId="0" borderId="30" xfId="0" applyFont="1" applyBorder="1" applyAlignment="1">
      <alignment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/>
    </xf>
    <xf numFmtId="0" fontId="73" fillId="0" borderId="32" xfId="0" applyFont="1" applyBorder="1" applyAlignment="1">
      <alignment/>
    </xf>
    <xf numFmtId="0" fontId="74" fillId="53" borderId="24" xfId="0" applyFont="1" applyFill="1" applyBorder="1" applyAlignment="1">
      <alignment/>
    </xf>
    <xf numFmtId="0" fontId="74" fillId="53" borderId="31" xfId="0" applyFont="1" applyFill="1" applyBorder="1" applyAlignment="1">
      <alignment/>
    </xf>
    <xf numFmtId="0" fontId="74" fillId="53" borderId="27" xfId="0" applyFont="1" applyFill="1" applyBorder="1" applyAlignment="1">
      <alignment/>
    </xf>
    <xf numFmtId="0" fontId="74" fillId="53" borderId="32" xfId="0" applyFont="1" applyFill="1" applyBorder="1" applyAlignment="1">
      <alignment/>
    </xf>
    <xf numFmtId="44" fontId="3" fillId="0" borderId="19" xfId="323" applyNumberFormat="1" applyFont="1" applyFill="1" applyBorder="1" applyAlignment="1">
      <alignment vertical="center"/>
      <protection/>
    </xf>
    <xf numFmtId="10" fontId="75" fillId="0" borderId="29" xfId="0" applyNumberFormat="1" applyFont="1" applyFill="1" applyBorder="1" applyAlignment="1">
      <alignment vertical="center"/>
    </xf>
    <xf numFmtId="0" fontId="8" fillId="0" borderId="24" xfId="323" applyFont="1" applyFill="1" applyBorder="1">
      <alignment/>
      <protection/>
    </xf>
    <xf numFmtId="0" fontId="8" fillId="0" borderId="25" xfId="323" applyFont="1" applyFill="1" applyBorder="1">
      <alignment/>
      <protection/>
    </xf>
    <xf numFmtId="0" fontId="8" fillId="0" borderId="0" xfId="323" applyFont="1" applyFill="1" applyBorder="1">
      <alignment/>
      <protection/>
    </xf>
    <xf numFmtId="0" fontId="8" fillId="0" borderId="26" xfId="323" applyFont="1" applyFill="1" applyBorder="1">
      <alignment/>
      <protection/>
    </xf>
    <xf numFmtId="0" fontId="8" fillId="0" borderId="27" xfId="323" applyFont="1" applyFill="1" applyBorder="1">
      <alignment/>
      <protection/>
    </xf>
    <xf numFmtId="44" fontId="2" fillId="51" borderId="20" xfId="303" applyNumberFormat="1" applyFont="1" applyFill="1" applyBorder="1" applyAlignment="1">
      <alignment vertical="center"/>
      <protection/>
    </xf>
    <xf numFmtId="44" fontId="2" fillId="49" borderId="20" xfId="303" applyNumberFormat="1" applyFont="1" applyFill="1" applyBorder="1" applyAlignment="1">
      <alignment horizontal="justify" vertical="center" wrapText="1"/>
      <protection/>
    </xf>
    <xf numFmtId="0" fontId="4" fillId="0" borderId="0" xfId="296" applyNumberFormat="1" applyFont="1" applyFill="1" applyBorder="1" applyAlignment="1">
      <alignment vertical="center" wrapText="1"/>
      <protection/>
    </xf>
    <xf numFmtId="4" fontId="5" fillId="0" borderId="0" xfId="0" applyNumberFormat="1" applyFont="1" applyFill="1" applyBorder="1" applyAlignment="1">
      <alignment horizontal="right" vertical="center"/>
    </xf>
    <xf numFmtId="173" fontId="3" fillId="0" borderId="22" xfId="430" applyNumberFormat="1" applyFont="1" applyFill="1" applyBorder="1" applyAlignment="1">
      <alignment horizontal="center" vertical="center"/>
    </xf>
    <xf numFmtId="0" fontId="6" fillId="49" borderId="19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77" fillId="0" borderId="24" xfId="0" applyFont="1" applyBorder="1" applyAlignment="1">
      <alignment vertical="center"/>
    </xf>
    <xf numFmtId="44" fontId="32" fillId="49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left" vertical="center" wrapText="1"/>
    </xf>
    <xf numFmtId="44" fontId="2" fillId="0" borderId="0" xfId="0" applyNumberFormat="1" applyFont="1" applyFill="1" applyBorder="1" applyAlignment="1">
      <alignment horizontal="left" vertical="center" wrapText="1"/>
    </xf>
    <xf numFmtId="44" fontId="2" fillId="0" borderId="0" xfId="0" applyNumberFormat="1" applyFont="1" applyFill="1" applyBorder="1" applyAlignment="1">
      <alignment horizontal="left" vertical="center"/>
    </xf>
    <xf numFmtId="170" fontId="4" fillId="0" borderId="0" xfId="296" applyNumberFormat="1" applyFont="1" applyFill="1" applyBorder="1" applyAlignment="1">
      <alignment vertical="center" wrapText="1"/>
      <protection/>
    </xf>
    <xf numFmtId="44" fontId="4" fillId="52" borderId="0" xfId="296" applyNumberFormat="1" applyFont="1" applyFill="1" applyBorder="1" applyAlignment="1">
      <alignment vertical="center" wrapText="1"/>
      <protection/>
    </xf>
    <xf numFmtId="176" fontId="73" fillId="0" borderId="0" xfId="430" applyNumberFormat="1" applyFont="1" applyBorder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0" fontId="78" fillId="0" borderId="23" xfId="0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79" fillId="0" borderId="25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1" fillId="0" borderId="25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44" fontId="75" fillId="0" borderId="25" xfId="0" applyNumberFormat="1" applyFont="1" applyFill="1" applyBorder="1" applyAlignment="1">
      <alignment vertical="center"/>
    </xf>
    <xf numFmtId="44" fontId="75" fillId="0" borderId="26" xfId="0" applyNumberFormat="1" applyFont="1" applyFill="1" applyBorder="1" applyAlignment="1">
      <alignment vertical="center"/>
    </xf>
    <xf numFmtId="44" fontId="75" fillId="0" borderId="27" xfId="0" applyNumberFormat="1" applyFont="1" applyFill="1" applyBorder="1" applyAlignment="1">
      <alignment vertical="center"/>
    </xf>
    <xf numFmtId="171" fontId="73" fillId="0" borderId="27" xfId="430" applyFont="1" applyBorder="1" applyAlignment="1">
      <alignment horizontal="center" vertical="center"/>
    </xf>
    <xf numFmtId="10" fontId="73" fillId="0" borderId="0" xfId="336" applyNumberFormat="1" applyFont="1" applyBorder="1" applyAlignment="1">
      <alignment horizontal="right" vertical="center"/>
    </xf>
    <xf numFmtId="171" fontId="73" fillId="0" borderId="0" xfId="430" applyFont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171" fontId="6" fillId="0" borderId="19" xfId="430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vertical="center" wrapText="1"/>
    </xf>
    <xf numFmtId="171" fontId="3" fillId="0" borderId="19" xfId="430" applyFont="1" applyFill="1" applyBorder="1" applyAlignment="1">
      <alignment vertical="center"/>
    </xf>
    <xf numFmtId="44" fontId="32" fillId="0" borderId="19" xfId="0" applyNumberFormat="1" applyFont="1" applyFill="1" applyBorder="1" applyAlignment="1">
      <alignment horizontal="left" vertical="center" wrapText="1"/>
    </xf>
    <xf numFmtId="173" fontId="6" fillId="0" borderId="19" xfId="43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0" fontId="2" fillId="0" borderId="0" xfId="326" applyFont="1" applyFill="1" applyBorder="1" applyAlignment="1">
      <alignment horizontal="left" vertical="top" wrapText="1"/>
      <protection/>
    </xf>
    <xf numFmtId="0" fontId="3" fillId="0" borderId="0" xfId="326" applyFont="1" applyFill="1" applyBorder="1" applyAlignment="1">
      <alignment horizontal="left" wrapText="1"/>
      <protection/>
    </xf>
    <xf numFmtId="0" fontId="8" fillId="0" borderId="19" xfId="0" applyFont="1" applyFill="1" applyBorder="1" applyAlignment="1">
      <alignment horizontal="center" vertical="center"/>
    </xf>
    <xf numFmtId="44" fontId="2" fillId="49" borderId="29" xfId="0" applyNumberFormat="1" applyFont="1" applyFill="1" applyBorder="1" applyAlignment="1">
      <alignment horizontal="left" vertical="center" wrapText="1"/>
    </xf>
    <xf numFmtId="183" fontId="6" fillId="49" borderId="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54" borderId="0" xfId="0" applyNumberFormat="1" applyFont="1" applyFill="1" applyAlignment="1">
      <alignment vertical="center"/>
    </xf>
    <xf numFmtId="4" fontId="6" fillId="54" borderId="0" xfId="0" applyNumberFormat="1" applyFont="1" applyFill="1" applyAlignment="1">
      <alignment horizontal="center" vertical="center" wrapText="1"/>
    </xf>
    <xf numFmtId="4" fontId="6" fillId="54" borderId="0" xfId="0" applyNumberFormat="1" applyFont="1" applyFill="1" applyAlignment="1">
      <alignment vertical="center" wrapText="1"/>
    </xf>
    <xf numFmtId="0" fontId="6" fillId="54" borderId="0" xfId="0" applyFont="1" applyFill="1" applyAlignment="1">
      <alignment vertical="center" wrapText="1"/>
    </xf>
    <xf numFmtId="0" fontId="4" fillId="54" borderId="19" xfId="296" applyNumberFormat="1" applyFont="1" applyFill="1" applyBorder="1" applyAlignment="1">
      <alignment horizontal="center" vertical="center" wrapText="1"/>
      <protection/>
    </xf>
    <xf numFmtId="0" fontId="4" fillId="54" borderId="20" xfId="296" applyNumberFormat="1" applyFont="1" applyFill="1" applyBorder="1" applyAlignment="1">
      <alignment vertical="center" wrapText="1"/>
      <protection/>
    </xf>
    <xf numFmtId="44" fontId="5" fillId="54" borderId="19" xfId="0" applyNumberFormat="1" applyFont="1" applyFill="1" applyBorder="1" applyAlignment="1">
      <alignment horizontal="left" vertical="center" wrapText="1"/>
    </xf>
    <xf numFmtId="4" fontId="4" fillId="54" borderId="19" xfId="296" applyNumberFormat="1" applyFont="1" applyFill="1" applyBorder="1" applyAlignment="1">
      <alignment horizontal="right" vertical="center" wrapText="1"/>
      <protection/>
    </xf>
    <xf numFmtId="4" fontId="6" fillId="54" borderId="19" xfId="0" applyNumberFormat="1" applyFont="1" applyFill="1" applyBorder="1" applyAlignment="1">
      <alignment vertical="center" wrapText="1"/>
    </xf>
    <xf numFmtId="4" fontId="6" fillId="54" borderId="19" xfId="0" applyNumberFormat="1" applyFont="1" applyFill="1" applyBorder="1" applyAlignment="1">
      <alignment horizontal="center" vertical="center" wrapText="1"/>
    </xf>
    <xf numFmtId="0" fontId="6" fillId="54" borderId="19" xfId="0" applyFont="1" applyFill="1" applyBorder="1" applyAlignment="1">
      <alignment vertical="center" wrapText="1"/>
    </xf>
    <xf numFmtId="0" fontId="5" fillId="54" borderId="28" xfId="0" applyNumberFormat="1" applyFont="1" applyFill="1" applyBorder="1" applyAlignment="1">
      <alignment horizontal="center" vertical="center" wrapText="1"/>
    </xf>
    <xf numFmtId="0" fontId="5" fillId="54" borderId="28" xfId="0" applyNumberFormat="1" applyFont="1" applyFill="1" applyBorder="1" applyAlignment="1" quotePrefix="1">
      <alignment horizontal="center" vertical="center" wrapText="1"/>
    </xf>
    <xf numFmtId="44" fontId="5" fillId="54" borderId="28" xfId="0" applyNumberFormat="1" applyFont="1" applyFill="1" applyBorder="1" applyAlignment="1">
      <alignment horizontal="left" vertical="center" wrapText="1"/>
    </xf>
    <xf numFmtId="4" fontId="5" fillId="54" borderId="28" xfId="0" applyNumberFormat="1" applyFont="1" applyFill="1" applyBorder="1" applyAlignment="1">
      <alignment horizontal="right" vertical="center"/>
    </xf>
    <xf numFmtId="4" fontId="6" fillId="54" borderId="21" xfId="0" applyNumberFormat="1" applyFont="1" applyFill="1" applyBorder="1" applyAlignment="1">
      <alignment vertical="center" wrapText="1"/>
    </xf>
    <xf numFmtId="4" fontId="6" fillId="54" borderId="0" xfId="0" applyNumberFormat="1" applyFont="1" applyFill="1" applyBorder="1" applyAlignment="1">
      <alignment horizontal="center" vertical="center" wrapText="1"/>
    </xf>
    <xf numFmtId="4" fontId="6" fillId="54" borderId="0" xfId="0" applyNumberFormat="1" applyFont="1" applyFill="1" applyBorder="1" applyAlignment="1">
      <alignment vertical="center" wrapText="1"/>
    </xf>
    <xf numFmtId="0" fontId="6" fillId="54" borderId="0" xfId="0" applyFont="1" applyFill="1" applyBorder="1" applyAlignment="1">
      <alignment vertical="center" wrapText="1"/>
    </xf>
    <xf numFmtId="4" fontId="6" fillId="54" borderId="0" xfId="0" applyNumberFormat="1" applyFont="1" applyFill="1" applyBorder="1" applyAlignment="1">
      <alignment horizontal="right" vertical="center"/>
    </xf>
    <xf numFmtId="0" fontId="2" fillId="54" borderId="28" xfId="0" applyFont="1" applyFill="1" applyBorder="1" applyAlignment="1">
      <alignment horizontal="center" vertical="center" wrapText="1"/>
    </xf>
    <xf numFmtId="44" fontId="4" fillId="54" borderId="28" xfId="0" applyNumberFormat="1" applyFont="1" applyFill="1" applyBorder="1" applyAlignment="1">
      <alignment vertical="center" wrapText="1"/>
    </xf>
    <xf numFmtId="4" fontId="3" fillId="54" borderId="0" xfId="0" applyNumberFormat="1" applyFont="1" applyFill="1" applyBorder="1" applyAlignment="1">
      <alignment horizontal="right" vertical="center"/>
    </xf>
    <xf numFmtId="0" fontId="5" fillId="54" borderId="26" xfId="0" applyNumberFormat="1" applyFont="1" applyFill="1" applyBorder="1" applyAlignment="1">
      <alignment horizontal="center" vertical="center" wrapText="1"/>
    </xf>
    <xf numFmtId="0" fontId="3" fillId="54" borderId="19" xfId="0" applyFont="1" applyFill="1" applyBorder="1" applyAlignment="1">
      <alignment vertical="center" wrapText="1"/>
    </xf>
    <xf numFmtId="44" fontId="5" fillId="54" borderId="20" xfId="0" applyNumberFormat="1" applyFont="1" applyFill="1" applyBorder="1" applyAlignment="1">
      <alignment vertical="center" wrapText="1"/>
    </xf>
    <xf numFmtId="0" fontId="3" fillId="54" borderId="21" xfId="0" applyFont="1" applyFill="1" applyBorder="1" applyAlignment="1">
      <alignment vertical="center" wrapText="1"/>
    </xf>
    <xf numFmtId="0" fontId="3" fillId="54" borderId="0" xfId="0" applyFont="1" applyFill="1" applyBorder="1" applyAlignment="1">
      <alignment horizontal="center" vertical="center" wrapText="1"/>
    </xf>
    <xf numFmtId="0" fontId="3" fillId="54" borderId="0" xfId="0" applyFont="1" applyFill="1" applyBorder="1" applyAlignment="1">
      <alignment vertical="center" wrapText="1"/>
    </xf>
    <xf numFmtId="171" fontId="3" fillId="54" borderId="0" xfId="0" applyNumberFormat="1" applyFont="1" applyFill="1" applyBorder="1" applyAlignment="1">
      <alignment vertical="center"/>
    </xf>
    <xf numFmtId="0" fontId="3" fillId="54" borderId="0" xfId="0" applyFont="1" applyFill="1" applyAlignment="1">
      <alignment vertical="center" wrapText="1"/>
    </xf>
    <xf numFmtId="0" fontId="3" fillId="54" borderId="0" xfId="0" applyFont="1" applyFill="1" applyAlignment="1">
      <alignment wrapText="1"/>
    </xf>
    <xf numFmtId="0" fontId="5" fillId="54" borderId="19" xfId="0" applyNumberFormat="1" applyFont="1" applyFill="1" applyBorder="1" applyAlignment="1">
      <alignment horizontal="center" vertical="center" wrapText="1"/>
    </xf>
    <xf numFmtId="44" fontId="4" fillId="54" borderId="20" xfId="0" applyNumberFormat="1" applyFont="1" applyFill="1" applyBorder="1" applyAlignment="1">
      <alignment vertical="center" wrapText="1"/>
    </xf>
    <xf numFmtId="4" fontId="5" fillId="54" borderId="19" xfId="0" applyNumberFormat="1" applyFont="1" applyFill="1" applyBorder="1" applyAlignment="1">
      <alignment horizontal="right" vertical="center"/>
    </xf>
    <xf numFmtId="0" fontId="3" fillId="54" borderId="0" xfId="0" applyFont="1" applyFill="1" applyBorder="1" applyAlignment="1">
      <alignment wrapText="1"/>
    </xf>
    <xf numFmtId="171" fontId="3" fillId="54" borderId="0" xfId="0" applyNumberFormat="1" applyFont="1" applyFill="1" applyBorder="1" applyAlignment="1">
      <alignment/>
    </xf>
    <xf numFmtId="0" fontId="4" fillId="54" borderId="19" xfId="0" applyFont="1" applyFill="1" applyBorder="1" applyAlignment="1">
      <alignment horizontal="center" vertical="center" wrapText="1"/>
    </xf>
    <xf numFmtId="44" fontId="4" fillId="54" borderId="19" xfId="0" applyNumberFormat="1" applyFont="1" applyFill="1" applyBorder="1" applyAlignment="1">
      <alignment vertical="center"/>
    </xf>
    <xf numFmtId="43" fontId="4" fillId="54" borderId="19" xfId="430" applyNumberFormat="1" applyFont="1" applyFill="1" applyBorder="1" applyAlignment="1">
      <alignment horizontal="left" vertical="center"/>
    </xf>
    <xf numFmtId="0" fontId="31" fillId="54" borderId="28" xfId="0" applyFont="1" applyFill="1" applyBorder="1" applyAlignment="1">
      <alignment horizontal="center" vertical="center" wrapText="1"/>
    </xf>
    <xf numFmtId="44" fontId="4" fillId="54" borderId="28" xfId="0" applyNumberFormat="1" applyFont="1" applyFill="1" applyBorder="1" applyAlignment="1">
      <alignment vertical="center"/>
    </xf>
    <xf numFmtId="43" fontId="4" fillId="54" borderId="28" xfId="430" applyNumberFormat="1" applyFont="1" applyFill="1" applyBorder="1" applyAlignment="1">
      <alignment horizontal="left" vertical="center"/>
    </xf>
    <xf numFmtId="171" fontId="5" fillId="54" borderId="28" xfId="430" applyFont="1" applyFill="1" applyBorder="1" applyAlignment="1">
      <alignment horizontal="right" vertical="center"/>
    </xf>
    <xf numFmtId="0" fontId="6" fillId="54" borderId="19" xfId="0" applyNumberFormat="1" applyFont="1" applyFill="1" applyBorder="1" applyAlignment="1">
      <alignment horizontal="center" vertical="center" wrapText="1"/>
    </xf>
    <xf numFmtId="0" fontId="2" fillId="54" borderId="19" xfId="0" applyFont="1" applyFill="1" applyBorder="1" applyAlignment="1">
      <alignment horizontal="center" vertical="center" wrapText="1"/>
    </xf>
    <xf numFmtId="44" fontId="4" fillId="54" borderId="19" xfId="0" applyNumberFormat="1" applyFont="1" applyFill="1" applyBorder="1" applyAlignment="1">
      <alignment horizontal="left" vertical="center" wrapText="1"/>
    </xf>
    <xf numFmtId="0" fontId="31" fillId="54" borderId="19" xfId="0" applyFont="1" applyFill="1" applyBorder="1" applyAlignment="1">
      <alignment horizontal="center" vertical="center" wrapText="1"/>
    </xf>
    <xf numFmtId="4" fontId="6" fillId="54" borderId="0" xfId="0" applyNumberFormat="1" applyFont="1" applyFill="1" applyBorder="1" applyAlignment="1">
      <alignment wrapText="1"/>
    </xf>
    <xf numFmtId="0" fontId="6" fillId="54" borderId="0" xfId="0" applyFont="1" applyFill="1" applyBorder="1" applyAlignment="1">
      <alignment wrapText="1"/>
    </xf>
    <xf numFmtId="4" fontId="3" fillId="54" borderId="0" xfId="430" applyNumberFormat="1" applyFont="1" applyFill="1" applyBorder="1" applyAlignment="1">
      <alignment horizontal="right"/>
    </xf>
    <xf numFmtId="0" fontId="6" fillId="54" borderId="0" xfId="0" applyFont="1" applyFill="1" applyAlignment="1">
      <alignment wrapText="1"/>
    </xf>
    <xf numFmtId="170" fontId="4" fillId="54" borderId="0" xfId="296" applyNumberFormat="1" applyFont="1" applyFill="1" applyBorder="1" applyAlignment="1">
      <alignment vertical="center" wrapText="1"/>
      <protection/>
    </xf>
    <xf numFmtId="2" fontId="5" fillId="54" borderId="19" xfId="0" applyNumberFormat="1" applyFont="1" applyFill="1" applyBorder="1" applyAlignment="1">
      <alignment vertical="center" wrapText="1"/>
    </xf>
    <xf numFmtId="4" fontId="5" fillId="54" borderId="19" xfId="0" applyNumberFormat="1" applyFont="1" applyFill="1" applyBorder="1" applyAlignment="1">
      <alignment vertical="center" wrapText="1"/>
    </xf>
    <xf numFmtId="44" fontId="4" fillId="54" borderId="19" xfId="303" applyNumberFormat="1" applyFont="1" applyFill="1" applyBorder="1" applyAlignment="1">
      <alignment horizontal="justify" vertical="center" wrapText="1"/>
      <protection/>
    </xf>
    <xf numFmtId="0" fontId="8" fillId="54" borderId="0" xfId="323" applyFont="1" applyFill="1">
      <alignment/>
      <protection/>
    </xf>
    <xf numFmtId="0" fontId="4" fillId="54" borderId="19" xfId="323" applyFont="1" applyFill="1" applyBorder="1" applyAlignment="1">
      <alignment horizontal="center" vertical="center" wrapText="1"/>
      <protection/>
    </xf>
    <xf numFmtId="171" fontId="4" fillId="54" borderId="19" xfId="323" applyNumberFormat="1" applyFont="1" applyFill="1" applyBorder="1" applyAlignment="1">
      <alignment horizontal="right" vertical="center"/>
      <protection/>
    </xf>
    <xf numFmtId="43" fontId="4" fillId="54" borderId="19" xfId="356" applyNumberFormat="1" applyFont="1" applyFill="1" applyBorder="1" applyAlignment="1">
      <alignment horizontal="right" vertical="center"/>
    </xf>
    <xf numFmtId="43" fontId="4" fillId="54" borderId="19" xfId="323" applyNumberFormat="1" applyFont="1" applyFill="1" applyBorder="1" applyAlignment="1">
      <alignment horizontal="right" vertical="center"/>
      <protection/>
    </xf>
    <xf numFmtId="44" fontId="31" fillId="54" borderId="21" xfId="296" applyNumberFormat="1" applyFont="1" applyFill="1" applyBorder="1" applyAlignment="1">
      <alignment vertical="center" wrapText="1"/>
      <protection/>
    </xf>
    <xf numFmtId="0" fontId="0" fillId="54" borderId="0" xfId="0" applyFill="1" applyAlignment="1">
      <alignment/>
    </xf>
    <xf numFmtId="0" fontId="4" fillId="54" borderId="29" xfId="296" applyNumberFormat="1" applyFont="1" applyFill="1" applyBorder="1" applyAlignment="1">
      <alignment vertical="center" wrapText="1"/>
      <protection/>
    </xf>
    <xf numFmtId="44" fontId="4" fillId="54" borderId="19" xfId="0" applyNumberFormat="1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4" fontId="31" fillId="54" borderId="37" xfId="296" applyNumberFormat="1" applyFont="1" applyFill="1" applyBorder="1" applyAlignment="1">
      <alignment vertical="center" wrapText="1"/>
      <protection/>
    </xf>
    <xf numFmtId="0" fontId="4" fillId="54" borderId="38" xfId="296" applyNumberFormat="1" applyFont="1" applyFill="1" applyBorder="1" applyAlignment="1">
      <alignment horizontal="center" vertical="center" wrapText="1"/>
      <protection/>
    </xf>
    <xf numFmtId="0" fontId="4" fillId="54" borderId="39" xfId="296" applyNumberFormat="1" applyFont="1" applyFill="1" applyBorder="1" applyAlignment="1">
      <alignment vertical="center" wrapText="1"/>
      <protection/>
    </xf>
    <xf numFmtId="0" fontId="3" fillId="0" borderId="38" xfId="296" applyNumberFormat="1" applyFont="1" applyFill="1" applyBorder="1" applyAlignment="1">
      <alignment horizontal="center" vertical="center" wrapText="1"/>
      <protection/>
    </xf>
    <xf numFmtId="0" fontId="5" fillId="54" borderId="40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left" vertical="center" wrapText="1"/>
    </xf>
    <xf numFmtId="0" fontId="5" fillId="54" borderId="38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43" fontId="3" fillId="0" borderId="39" xfId="430" applyNumberFormat="1" applyFont="1" applyFill="1" applyBorder="1" applyAlignment="1">
      <alignment horizontal="left" vertical="center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44" fontId="2" fillId="0" borderId="41" xfId="0" applyNumberFormat="1" applyFont="1" applyFill="1" applyBorder="1" applyAlignment="1">
      <alignment horizontal="left" vertical="center"/>
    </xf>
    <xf numFmtId="0" fontId="6" fillId="0" borderId="35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5" fillId="52" borderId="40" xfId="0" applyNumberFormat="1" applyFont="1" applyFill="1" applyBorder="1" applyAlignment="1">
      <alignment horizontal="center" vertical="center" wrapText="1"/>
    </xf>
    <xf numFmtId="44" fontId="2" fillId="49" borderId="39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44" fontId="3" fillId="0" borderId="4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0" fontId="4" fillId="54" borderId="19" xfId="323" applyFont="1" applyFill="1" applyBorder="1" applyAlignment="1">
      <alignment horizontal="center" vertical="center" wrapText="1"/>
      <protection/>
    </xf>
    <xf numFmtId="178" fontId="4" fillId="54" borderId="19" xfId="323" applyNumberFormat="1" applyFont="1" applyFill="1" applyBorder="1" applyAlignment="1">
      <alignment horizontal="right" vertical="center"/>
      <protection/>
    </xf>
    <xf numFmtId="4" fontId="6" fillId="50" borderId="0" xfId="0" applyNumberFormat="1" applyFont="1" applyFill="1" applyAlignment="1">
      <alignment vertical="center" wrapText="1"/>
    </xf>
    <xf numFmtId="4" fontId="6" fillId="50" borderId="0" xfId="0" applyNumberFormat="1" applyFont="1" applyFill="1" applyAlignment="1">
      <alignment horizontal="center" vertical="center" wrapText="1"/>
    </xf>
    <xf numFmtId="0" fontId="6" fillId="50" borderId="0" xfId="0" applyFont="1" applyFill="1" applyAlignment="1">
      <alignment vertical="center" wrapText="1"/>
    </xf>
    <xf numFmtId="0" fontId="4" fillId="50" borderId="19" xfId="296" applyNumberFormat="1" applyFont="1" applyFill="1" applyBorder="1" applyAlignment="1">
      <alignment horizontal="center" vertical="center" wrapText="1"/>
      <protection/>
    </xf>
    <xf numFmtId="0" fontId="4" fillId="50" borderId="20" xfId="296" applyNumberFormat="1" applyFont="1" applyFill="1" applyBorder="1" applyAlignment="1">
      <alignment horizontal="center" vertical="center" wrapText="1"/>
      <protection/>
    </xf>
    <xf numFmtId="0" fontId="4" fillId="50" borderId="20" xfId="296" applyNumberFormat="1" applyFont="1" applyFill="1" applyBorder="1" applyAlignment="1">
      <alignment vertical="center" wrapText="1"/>
      <protection/>
    </xf>
    <xf numFmtId="44" fontId="5" fillId="50" borderId="19" xfId="0" applyNumberFormat="1" applyFont="1" applyFill="1" applyBorder="1" applyAlignment="1">
      <alignment horizontal="left" vertical="center" wrapText="1"/>
    </xf>
    <xf numFmtId="4" fontId="4" fillId="50" borderId="19" xfId="296" applyNumberFormat="1" applyFont="1" applyFill="1" applyBorder="1" applyAlignment="1">
      <alignment horizontal="right" vertical="center" wrapText="1"/>
      <protection/>
    </xf>
    <xf numFmtId="4" fontId="6" fillId="50" borderId="19" xfId="0" applyNumberFormat="1" applyFont="1" applyFill="1" applyBorder="1" applyAlignment="1">
      <alignment vertical="center" wrapText="1"/>
    </xf>
    <xf numFmtId="4" fontId="6" fillId="50" borderId="19" xfId="0" applyNumberFormat="1" applyFont="1" applyFill="1" applyBorder="1" applyAlignment="1">
      <alignment horizontal="center" vertical="center" wrapText="1"/>
    </xf>
    <xf numFmtId="0" fontId="6" fillId="50" borderId="19" xfId="0" applyFont="1" applyFill="1" applyBorder="1" applyAlignment="1">
      <alignment vertical="center" wrapText="1"/>
    </xf>
    <xf numFmtId="0" fontId="5" fillId="50" borderId="28" xfId="0" applyNumberFormat="1" applyFont="1" applyFill="1" applyBorder="1" applyAlignment="1">
      <alignment horizontal="center" vertical="center" wrapText="1"/>
    </xf>
    <xf numFmtId="0" fontId="5" fillId="50" borderId="28" xfId="0" applyNumberFormat="1" applyFont="1" applyFill="1" applyBorder="1" applyAlignment="1" quotePrefix="1">
      <alignment horizontal="center" vertical="center" wrapText="1"/>
    </xf>
    <xf numFmtId="44" fontId="5" fillId="50" borderId="28" xfId="0" applyNumberFormat="1" applyFont="1" applyFill="1" applyBorder="1" applyAlignment="1">
      <alignment horizontal="left" vertical="center" wrapText="1"/>
    </xf>
    <xf numFmtId="4" fontId="5" fillId="50" borderId="28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vertical="center" wrapText="1"/>
    </xf>
    <xf numFmtId="4" fontId="6" fillId="50" borderId="0" xfId="0" applyNumberFormat="1" applyFont="1" applyFill="1" applyBorder="1" applyAlignment="1">
      <alignment horizontal="center" vertical="center" wrapText="1"/>
    </xf>
    <xf numFmtId="4" fontId="6" fillId="50" borderId="0" xfId="0" applyNumberFormat="1" applyFont="1" applyFill="1" applyBorder="1" applyAlignment="1">
      <alignment vertical="center" wrapText="1"/>
    </xf>
    <xf numFmtId="0" fontId="6" fillId="50" borderId="0" xfId="0" applyFont="1" applyFill="1" applyBorder="1" applyAlignment="1">
      <alignment vertical="center" wrapText="1"/>
    </xf>
    <xf numFmtId="4" fontId="6" fillId="50" borderId="0" xfId="0" applyNumberFormat="1" applyFont="1" applyFill="1" applyBorder="1" applyAlignment="1">
      <alignment horizontal="right" vertical="center"/>
    </xf>
    <xf numFmtId="4" fontId="5" fillId="50" borderId="19" xfId="0" applyNumberFormat="1" applyFont="1" applyFill="1" applyBorder="1" applyAlignment="1">
      <alignment horizontal="right" vertical="center"/>
    </xf>
    <xf numFmtId="4" fontId="6" fillId="50" borderId="0" xfId="0" applyNumberFormat="1" applyFont="1" applyFill="1" applyBorder="1" applyAlignment="1">
      <alignment wrapText="1"/>
    </xf>
    <xf numFmtId="0" fontId="6" fillId="50" borderId="0" xfId="0" applyFont="1" applyFill="1" applyBorder="1" applyAlignment="1">
      <alignment wrapText="1"/>
    </xf>
    <xf numFmtId="4" fontId="3" fillId="50" borderId="0" xfId="430" applyNumberFormat="1" applyFont="1" applyFill="1" applyBorder="1" applyAlignment="1">
      <alignment horizontal="right"/>
    </xf>
    <xf numFmtId="0" fontId="6" fillId="50" borderId="0" xfId="0" applyFont="1" applyFill="1" applyAlignment="1">
      <alignment wrapText="1"/>
    </xf>
    <xf numFmtId="172" fontId="4" fillId="49" borderId="0" xfId="296" applyNumberFormat="1" applyFont="1" applyFill="1" applyBorder="1" applyAlignment="1">
      <alignment horizontal="center" vertical="center" wrapText="1"/>
      <protection/>
    </xf>
    <xf numFmtId="4" fontId="4" fillId="50" borderId="19" xfId="325" applyNumberFormat="1" applyFont="1" applyFill="1" applyBorder="1" applyAlignment="1" applyProtection="1">
      <alignment horizontal="center" vertical="center" wrapText="1"/>
      <protection/>
    </xf>
    <xf numFmtId="0" fontId="4" fillId="50" borderId="19" xfId="296" applyNumberFormat="1" applyFont="1" applyFill="1" applyBorder="1" applyAlignment="1">
      <alignment horizontal="center" vertical="center" wrapText="1"/>
      <protection/>
    </xf>
    <xf numFmtId="0" fontId="4" fillId="54" borderId="20" xfId="296" applyNumberFormat="1" applyFont="1" applyFill="1" applyBorder="1" applyAlignment="1">
      <alignment horizontal="right" vertical="center" wrapText="1"/>
      <protection/>
    </xf>
    <xf numFmtId="0" fontId="4" fillId="54" borderId="29" xfId="296" applyNumberFormat="1" applyFont="1" applyFill="1" applyBorder="1" applyAlignment="1">
      <alignment horizontal="right" vertical="center" wrapText="1"/>
      <protection/>
    </xf>
    <xf numFmtId="0" fontId="4" fillId="54" borderId="21" xfId="296" applyNumberFormat="1" applyFont="1" applyFill="1" applyBorder="1" applyAlignment="1">
      <alignment horizontal="right" vertical="center" wrapText="1"/>
      <protection/>
    </xf>
    <xf numFmtId="0" fontId="4" fillId="49" borderId="24" xfId="296" applyNumberFormat="1" applyFont="1" applyFill="1" applyBorder="1" applyAlignment="1">
      <alignment horizontal="center" vertical="center" wrapText="1"/>
      <protection/>
    </xf>
    <xf numFmtId="0" fontId="4" fillId="50" borderId="20" xfId="296" applyNumberFormat="1" applyFont="1" applyFill="1" applyBorder="1" applyAlignment="1">
      <alignment horizontal="right" vertical="center" wrapText="1"/>
      <protection/>
    </xf>
    <xf numFmtId="0" fontId="4" fillId="50" borderId="29" xfId="296" applyNumberFormat="1" applyFont="1" applyFill="1" applyBorder="1" applyAlignment="1">
      <alignment horizontal="right" vertical="center" wrapText="1"/>
      <protection/>
    </xf>
    <xf numFmtId="0" fontId="4" fillId="50" borderId="21" xfId="296" applyNumberFormat="1" applyFont="1" applyFill="1" applyBorder="1" applyAlignment="1">
      <alignment horizontal="right" vertical="center" wrapText="1"/>
      <protection/>
    </xf>
    <xf numFmtId="0" fontId="6" fillId="49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 quotePrefix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4" fillId="50" borderId="22" xfId="296" applyNumberFormat="1" applyFont="1" applyFill="1" applyBorder="1" applyAlignment="1">
      <alignment horizontal="center" vertical="center" wrapText="1"/>
      <protection/>
    </xf>
    <xf numFmtId="0" fontId="4" fillId="50" borderId="28" xfId="296" applyNumberFormat="1" applyFont="1" applyFill="1" applyBorder="1" applyAlignment="1">
      <alignment horizontal="center" vertical="center" wrapText="1"/>
      <protection/>
    </xf>
    <xf numFmtId="170" fontId="4" fillId="50" borderId="19" xfId="296" applyNumberFormat="1" applyFont="1" applyFill="1" applyBorder="1" applyAlignment="1">
      <alignment horizontal="left" vertical="center" wrapText="1"/>
      <protection/>
    </xf>
    <xf numFmtId="172" fontId="36" fillId="50" borderId="19" xfId="296" applyNumberFormat="1" applyFont="1" applyFill="1" applyBorder="1" applyAlignment="1">
      <alignment horizontal="center" vertical="center" wrapText="1"/>
      <protection/>
    </xf>
    <xf numFmtId="0" fontId="4" fillId="50" borderId="19" xfId="325" applyNumberFormat="1" applyFont="1" applyFill="1" applyBorder="1" applyAlignment="1" applyProtection="1">
      <alignment horizontal="center" vertical="center" wrapText="1"/>
      <protection/>
    </xf>
    <xf numFmtId="170" fontId="4" fillId="50" borderId="20" xfId="296" applyNumberFormat="1" applyFont="1" applyFill="1" applyBorder="1" applyAlignment="1">
      <alignment horizontal="left" vertical="center" wrapText="1"/>
      <protection/>
    </xf>
    <xf numFmtId="170" fontId="4" fillId="50" borderId="29" xfId="296" applyNumberFormat="1" applyFont="1" applyFill="1" applyBorder="1" applyAlignment="1">
      <alignment horizontal="left" vertical="center" wrapText="1"/>
      <protection/>
    </xf>
    <xf numFmtId="170" fontId="4" fillId="50" borderId="21" xfId="296" applyNumberFormat="1" applyFont="1" applyFill="1" applyBorder="1" applyAlignment="1">
      <alignment horizontal="left" vertical="center" wrapText="1"/>
      <protection/>
    </xf>
    <xf numFmtId="0" fontId="4" fillId="54" borderId="20" xfId="0" applyFont="1" applyFill="1" applyBorder="1" applyAlignment="1">
      <alignment horizontal="center" vertical="center"/>
    </xf>
    <xf numFmtId="0" fontId="4" fillId="54" borderId="29" xfId="0" applyFont="1" applyFill="1" applyBorder="1" applyAlignment="1">
      <alignment horizontal="center" vertical="center"/>
    </xf>
    <xf numFmtId="0" fontId="4" fillId="54" borderId="21" xfId="0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4" fillId="54" borderId="19" xfId="0" applyFont="1" applyFill="1" applyBorder="1" applyAlignment="1">
      <alignment horizontal="center" vertical="center"/>
    </xf>
    <xf numFmtId="0" fontId="2" fillId="0" borderId="0" xfId="326" applyFont="1" applyFill="1" applyBorder="1" applyAlignment="1">
      <alignment horizontal="left" vertical="top" wrapText="1"/>
      <protection/>
    </xf>
    <xf numFmtId="0" fontId="30" fillId="13" borderId="0" xfId="326" applyFont="1" applyFill="1" applyBorder="1" applyAlignment="1">
      <alignment horizontal="center" vertical="center" wrapText="1"/>
      <protection/>
    </xf>
    <xf numFmtId="0" fontId="3" fillId="0" borderId="0" xfId="326" applyFont="1" applyFill="1" applyBorder="1" applyAlignment="1">
      <alignment horizontal="left" vertical="center" wrapText="1"/>
      <protection/>
    </xf>
    <xf numFmtId="0" fontId="3" fillId="0" borderId="0" xfId="326" applyFont="1" applyFill="1" applyBorder="1" applyAlignment="1">
      <alignment horizontal="left" wrapText="1"/>
      <protection/>
    </xf>
    <xf numFmtId="0" fontId="2" fillId="0" borderId="0" xfId="326" applyFont="1" applyFill="1" applyBorder="1" applyAlignment="1">
      <alignment horizontal="left" wrapText="1"/>
      <protection/>
    </xf>
    <xf numFmtId="44" fontId="5" fillId="50" borderId="20" xfId="0" applyNumberFormat="1" applyFont="1" applyFill="1" applyBorder="1" applyAlignment="1">
      <alignment horizontal="right" vertical="center" wrapText="1"/>
    </xf>
    <xf numFmtId="44" fontId="5" fillId="50" borderId="29" xfId="0" applyNumberFormat="1" applyFont="1" applyFill="1" applyBorder="1" applyAlignment="1">
      <alignment horizontal="right" vertical="center" wrapText="1"/>
    </xf>
    <xf numFmtId="44" fontId="5" fillId="50" borderId="21" xfId="0" applyNumberFormat="1" applyFont="1" applyFill="1" applyBorder="1" applyAlignment="1">
      <alignment horizontal="right" vertical="center" wrapText="1"/>
    </xf>
    <xf numFmtId="44" fontId="5" fillId="50" borderId="20" xfId="0" applyNumberFormat="1" applyFont="1" applyFill="1" applyBorder="1" applyAlignment="1">
      <alignment horizontal="left" vertical="center" wrapText="1"/>
    </xf>
    <xf numFmtId="44" fontId="5" fillId="50" borderId="29" xfId="0" applyNumberFormat="1" applyFont="1" applyFill="1" applyBorder="1" applyAlignment="1">
      <alignment horizontal="left" vertical="center" wrapText="1"/>
    </xf>
    <xf numFmtId="44" fontId="5" fillId="50" borderId="21" xfId="0" applyNumberFormat="1" applyFont="1" applyFill="1" applyBorder="1" applyAlignment="1">
      <alignment horizontal="left" vertical="center" wrapText="1"/>
    </xf>
    <xf numFmtId="0" fontId="6" fillId="54" borderId="2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9" fillId="5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3" fillId="54" borderId="20" xfId="0" applyFont="1" applyFill="1" applyBorder="1" applyAlignment="1">
      <alignment horizontal="center" vertical="center"/>
    </xf>
    <xf numFmtId="0" fontId="3" fillId="54" borderId="29" xfId="0" applyFont="1" applyFill="1" applyBorder="1" applyAlignment="1">
      <alignment horizontal="center" vertical="center"/>
    </xf>
    <xf numFmtId="0" fontId="3" fillId="54" borderId="21" xfId="0" applyFont="1" applyFill="1" applyBorder="1" applyAlignment="1">
      <alignment horizontal="center" vertical="center"/>
    </xf>
    <xf numFmtId="0" fontId="5" fillId="54" borderId="19" xfId="0" applyNumberFormat="1" applyFont="1" applyFill="1" applyBorder="1" applyAlignment="1">
      <alignment horizontal="center" vertical="center" wrapText="1"/>
    </xf>
    <xf numFmtId="170" fontId="4" fillId="54" borderId="20" xfId="296" applyNumberFormat="1" applyFont="1" applyFill="1" applyBorder="1" applyAlignment="1">
      <alignment horizontal="left" vertical="center" wrapText="1"/>
      <protection/>
    </xf>
    <xf numFmtId="170" fontId="4" fillId="54" borderId="29" xfId="296" applyNumberFormat="1" applyFont="1" applyFill="1" applyBorder="1" applyAlignment="1">
      <alignment horizontal="left" vertical="center" wrapText="1"/>
      <protection/>
    </xf>
    <xf numFmtId="170" fontId="4" fillId="54" borderId="21" xfId="296" applyNumberFormat="1" applyFont="1" applyFill="1" applyBorder="1" applyAlignment="1">
      <alignment horizontal="left" vertical="center" wrapText="1"/>
      <protection/>
    </xf>
    <xf numFmtId="4" fontId="4" fillId="54" borderId="19" xfId="325" applyNumberFormat="1" applyFont="1" applyFill="1" applyBorder="1" applyAlignment="1" applyProtection="1">
      <alignment horizontal="center" vertical="center" wrapText="1"/>
      <protection/>
    </xf>
    <xf numFmtId="44" fontId="4" fillId="54" borderId="19" xfId="296" applyNumberFormat="1" applyFont="1" applyFill="1" applyBorder="1" applyAlignment="1">
      <alignment horizontal="left" vertical="center" wrapText="1"/>
      <protection/>
    </xf>
    <xf numFmtId="0" fontId="4" fillId="54" borderId="19" xfId="296" applyNumberFormat="1" applyFont="1" applyFill="1" applyBorder="1" applyAlignment="1">
      <alignment horizontal="center" vertical="center" wrapText="1"/>
      <protection/>
    </xf>
    <xf numFmtId="0" fontId="77" fillId="0" borderId="24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44" fontId="5" fillId="54" borderId="20" xfId="0" applyNumberFormat="1" applyFont="1" applyFill="1" applyBorder="1" applyAlignment="1">
      <alignment horizontal="center" vertical="center" wrapText="1"/>
    </xf>
    <xf numFmtId="44" fontId="5" fillId="54" borderId="29" xfId="0" applyNumberFormat="1" applyFont="1" applyFill="1" applyBorder="1" applyAlignment="1">
      <alignment horizontal="center" vertical="center" wrapText="1"/>
    </xf>
    <xf numFmtId="44" fontId="5" fillId="54" borderId="21" xfId="0" applyNumberFormat="1" applyFont="1" applyFill="1" applyBorder="1" applyAlignment="1">
      <alignment horizontal="center" vertical="center" wrapText="1"/>
    </xf>
    <xf numFmtId="172" fontId="12" fillId="54" borderId="19" xfId="296" applyNumberFormat="1" applyFont="1" applyFill="1" applyBorder="1" applyAlignment="1">
      <alignment horizontal="center" vertical="center" wrapText="1"/>
      <protection/>
    </xf>
    <xf numFmtId="0" fontId="4" fillId="54" borderId="19" xfId="325" applyNumberFormat="1" applyFont="1" applyFill="1" applyBorder="1" applyAlignment="1" applyProtection="1">
      <alignment horizontal="center" vertical="center" wrapText="1"/>
      <protection/>
    </xf>
    <xf numFmtId="0" fontId="4" fillId="54" borderId="20" xfId="296" applyNumberFormat="1" applyFont="1" applyFill="1" applyBorder="1" applyAlignment="1">
      <alignment horizontal="center" vertical="center" wrapText="1"/>
      <protection/>
    </xf>
    <xf numFmtId="0" fontId="4" fillId="54" borderId="29" xfId="296" applyNumberFormat="1" applyFont="1" applyFill="1" applyBorder="1" applyAlignment="1">
      <alignment horizontal="center" vertical="center" wrapText="1"/>
      <protection/>
    </xf>
    <xf numFmtId="0" fontId="4" fillId="54" borderId="21" xfId="296" applyNumberFormat="1" applyFont="1" applyFill="1" applyBorder="1" applyAlignment="1">
      <alignment horizontal="center" vertical="center" wrapText="1"/>
      <protection/>
    </xf>
    <xf numFmtId="44" fontId="5" fillId="54" borderId="20" xfId="0" applyNumberFormat="1" applyFont="1" applyFill="1" applyBorder="1" applyAlignment="1">
      <alignment horizontal="left" vertical="center" wrapText="1"/>
    </xf>
    <xf numFmtId="44" fontId="5" fillId="54" borderId="29" xfId="0" applyNumberFormat="1" applyFont="1" applyFill="1" applyBorder="1" applyAlignment="1">
      <alignment horizontal="left" vertical="center" wrapText="1"/>
    </xf>
    <xf numFmtId="44" fontId="5" fillId="54" borderId="21" xfId="0" applyNumberFormat="1" applyFont="1" applyFill="1" applyBorder="1" applyAlignment="1">
      <alignment horizontal="left" vertical="center" wrapText="1"/>
    </xf>
    <xf numFmtId="44" fontId="4" fillId="54" borderId="20" xfId="296" applyNumberFormat="1" applyFont="1" applyFill="1" applyBorder="1" applyAlignment="1">
      <alignment horizontal="left" vertical="center" wrapText="1"/>
      <protection/>
    </xf>
    <xf numFmtId="44" fontId="4" fillId="54" borderId="21" xfId="296" applyNumberFormat="1" applyFont="1" applyFill="1" applyBorder="1" applyAlignment="1">
      <alignment horizontal="left" vertical="center" wrapText="1"/>
      <protection/>
    </xf>
    <xf numFmtId="0" fontId="5" fillId="49" borderId="19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172" fontId="4" fillId="49" borderId="19" xfId="296" applyNumberFormat="1" applyFont="1" applyFill="1" applyBorder="1" applyAlignment="1">
      <alignment horizontal="center" vertical="center" wrapText="1"/>
      <protection/>
    </xf>
    <xf numFmtId="44" fontId="4" fillId="54" borderId="20" xfId="296" applyNumberFormat="1" applyFont="1" applyFill="1" applyBorder="1" applyAlignment="1">
      <alignment vertical="center" wrapText="1"/>
      <protection/>
    </xf>
    <xf numFmtId="44" fontId="4" fillId="54" borderId="21" xfId="296" applyNumberFormat="1" applyFont="1" applyFill="1" applyBorder="1" applyAlignment="1">
      <alignment vertical="center" wrapText="1"/>
      <protection/>
    </xf>
    <xf numFmtId="0" fontId="4" fillId="49" borderId="19" xfId="296" applyNumberFormat="1" applyFont="1" applyFill="1" applyBorder="1" applyAlignment="1">
      <alignment horizontal="center" vertical="center" wrapText="1"/>
      <protection/>
    </xf>
    <xf numFmtId="0" fontId="6" fillId="49" borderId="19" xfId="0" applyNumberFormat="1" applyFont="1" applyFill="1" applyBorder="1" applyAlignment="1">
      <alignment horizontal="center" vertical="center" wrapText="1"/>
    </xf>
    <xf numFmtId="0" fontId="6" fillId="49" borderId="2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 wrapText="1"/>
    </xf>
    <xf numFmtId="44" fontId="4" fillId="54" borderId="20" xfId="0" applyNumberFormat="1" applyFont="1" applyFill="1" applyBorder="1" applyAlignment="1">
      <alignment horizontal="left" vertical="center" wrapText="1"/>
    </xf>
    <xf numFmtId="44" fontId="4" fillId="54" borderId="29" xfId="0" applyNumberFormat="1" applyFont="1" applyFill="1" applyBorder="1" applyAlignment="1">
      <alignment horizontal="left" vertical="center" wrapText="1"/>
    </xf>
    <xf numFmtId="44" fontId="4" fillId="54" borderId="21" xfId="0" applyNumberFormat="1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27" xfId="0" applyFont="1" applyBorder="1" applyAlignment="1">
      <alignment horizontal="left" vertical="center" wrapText="1"/>
    </xf>
    <xf numFmtId="0" fontId="76" fillId="0" borderId="32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left" vertical="center"/>
    </xf>
    <xf numFmtId="0" fontId="76" fillId="0" borderId="31" xfId="0" applyFont="1" applyBorder="1" applyAlignment="1">
      <alignment horizontal="left" vertical="center"/>
    </xf>
    <xf numFmtId="0" fontId="76" fillId="0" borderId="0" xfId="0" applyFont="1" applyBorder="1" applyAlignment="1">
      <alignment horizontal="left"/>
    </xf>
    <xf numFmtId="0" fontId="76" fillId="0" borderId="30" xfId="0" applyFont="1" applyBorder="1" applyAlignment="1">
      <alignment horizontal="left"/>
    </xf>
    <xf numFmtId="4" fontId="2" fillId="0" borderId="0" xfId="326" applyNumberFormat="1" applyFont="1" applyFill="1" applyBorder="1" applyAlignment="1">
      <alignment horizontal="left" vertical="top" wrapText="1"/>
      <protection/>
    </xf>
    <xf numFmtId="0" fontId="4" fillId="54" borderId="28" xfId="323" applyFont="1" applyFill="1" applyBorder="1" applyAlignment="1">
      <alignment horizontal="center" vertical="center" wrapText="1"/>
      <protection/>
    </xf>
    <xf numFmtId="44" fontId="4" fillId="54" borderId="20" xfId="323" applyNumberFormat="1" applyFont="1" applyFill="1" applyBorder="1" applyAlignment="1">
      <alignment horizontal="right" vertical="center"/>
      <protection/>
    </xf>
    <xf numFmtId="44" fontId="4" fillId="54" borderId="21" xfId="323" applyNumberFormat="1" applyFont="1" applyFill="1" applyBorder="1" applyAlignment="1">
      <alignment horizontal="right" vertical="center"/>
      <protection/>
    </xf>
    <xf numFmtId="170" fontId="4" fillId="0" borderId="19" xfId="296" applyNumberFormat="1" applyFont="1" applyFill="1" applyBorder="1" applyAlignment="1">
      <alignment horizontal="left" vertical="center" wrapText="1"/>
      <protection/>
    </xf>
    <xf numFmtId="0" fontId="2" fillId="0" borderId="0" xfId="326" applyFont="1" applyFill="1" applyBorder="1" applyAlignment="1">
      <alignment horizontal="left" vertical="top"/>
      <protection/>
    </xf>
    <xf numFmtId="0" fontId="3" fillId="0" borderId="0" xfId="326" applyFont="1" applyFill="1" applyBorder="1" applyAlignment="1">
      <alignment horizontal="left"/>
      <protection/>
    </xf>
    <xf numFmtId="4" fontId="3" fillId="0" borderId="0" xfId="326" applyNumberFormat="1" applyFont="1" applyFill="1" applyBorder="1" applyAlignment="1">
      <alignment horizontal="left" wrapText="1"/>
      <protection/>
    </xf>
    <xf numFmtId="0" fontId="4" fillId="54" borderId="19" xfId="323" applyFont="1" applyFill="1" applyBorder="1" applyAlignment="1">
      <alignment horizontal="center" vertical="center" wrapText="1"/>
      <protection/>
    </xf>
    <xf numFmtId="44" fontId="4" fillId="0" borderId="19" xfId="296" applyNumberFormat="1" applyFont="1" applyFill="1" applyBorder="1" applyAlignment="1">
      <alignment horizontal="left" vertical="center" wrapText="1"/>
      <protection/>
    </xf>
    <xf numFmtId="0" fontId="77" fillId="0" borderId="24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172" fontId="12" fillId="0" borderId="19" xfId="306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center"/>
    </xf>
    <xf numFmtId="0" fontId="80" fillId="53" borderId="23" xfId="0" applyFont="1" applyFill="1" applyBorder="1" applyAlignment="1">
      <alignment horizontal="center" vertical="center"/>
    </xf>
    <xf numFmtId="0" fontId="80" fillId="53" borderId="26" xfId="0" applyFont="1" applyFill="1" applyBorder="1" applyAlignment="1">
      <alignment horizontal="center" vertical="center"/>
    </xf>
    <xf numFmtId="10" fontId="80" fillId="53" borderId="29" xfId="336" applyNumberFormat="1" applyFont="1" applyFill="1" applyBorder="1" applyAlignment="1">
      <alignment horizontal="center" vertical="center"/>
    </xf>
    <xf numFmtId="10" fontId="80" fillId="53" borderId="27" xfId="336" applyNumberFormat="1" applyFont="1" applyFill="1" applyBorder="1" applyAlignment="1">
      <alignment horizontal="center" vertical="center"/>
    </xf>
    <xf numFmtId="10" fontId="81" fillId="55" borderId="20" xfId="0" applyNumberFormat="1" applyFont="1" applyFill="1" applyBorder="1" applyAlignment="1">
      <alignment horizontal="center" vertical="top" wrapText="1"/>
    </xf>
    <xf numFmtId="10" fontId="81" fillId="55" borderId="29" xfId="0" applyNumberFormat="1" applyFont="1" applyFill="1" applyBorder="1" applyAlignment="1">
      <alignment horizontal="center" vertical="top" wrapText="1"/>
    </xf>
    <xf numFmtId="10" fontId="81" fillId="55" borderId="21" xfId="0" applyNumberFormat="1" applyFont="1" applyFill="1" applyBorder="1" applyAlignment="1">
      <alignment horizontal="center" vertical="top" wrapText="1"/>
    </xf>
    <xf numFmtId="0" fontId="82" fillId="53" borderId="20" xfId="0" applyFont="1" applyFill="1" applyBorder="1" applyAlignment="1">
      <alignment horizontal="center" vertical="top" wrapText="1"/>
    </xf>
    <xf numFmtId="0" fontId="82" fillId="53" borderId="29" xfId="0" applyFont="1" applyFill="1" applyBorder="1" applyAlignment="1">
      <alignment horizontal="center" vertical="top" wrapText="1"/>
    </xf>
    <xf numFmtId="0" fontId="82" fillId="53" borderId="21" xfId="0" applyFont="1" applyFill="1" applyBorder="1" applyAlignment="1">
      <alignment horizontal="center" vertical="top" wrapText="1"/>
    </xf>
    <xf numFmtId="0" fontId="81" fillId="55" borderId="19" xfId="0" applyFont="1" applyFill="1" applyBorder="1" applyAlignment="1">
      <alignment horizontal="left" vertical="top" wrapText="1"/>
    </xf>
    <xf numFmtId="176" fontId="73" fillId="0" borderId="0" xfId="430" applyNumberFormat="1" applyFont="1" applyBorder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44" fontId="35" fillId="53" borderId="23" xfId="303" applyNumberFormat="1" applyFont="1" applyFill="1" applyBorder="1" applyAlignment="1">
      <alignment horizontal="center" vertical="center" wrapText="1"/>
      <protection/>
    </xf>
    <xf numFmtId="44" fontId="35" fillId="53" borderId="24" xfId="303" applyNumberFormat="1" applyFont="1" applyFill="1" applyBorder="1" applyAlignment="1">
      <alignment horizontal="center" vertical="center" wrapText="1"/>
      <protection/>
    </xf>
    <xf numFmtId="44" fontId="35" fillId="53" borderId="31" xfId="303" applyNumberFormat="1" applyFont="1" applyFill="1" applyBorder="1" applyAlignment="1">
      <alignment horizontal="center" vertical="center" wrapText="1"/>
      <protection/>
    </xf>
    <xf numFmtId="0" fontId="83" fillId="53" borderId="26" xfId="0" applyFont="1" applyFill="1" applyBorder="1" applyAlignment="1">
      <alignment horizontal="center"/>
    </xf>
    <xf numFmtId="0" fontId="83" fillId="53" borderId="27" xfId="0" applyFont="1" applyFill="1" applyBorder="1" applyAlignment="1">
      <alignment horizontal="center"/>
    </xf>
    <xf numFmtId="0" fontId="83" fillId="53" borderId="32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left" vertical="top" wrapText="1"/>
    </xf>
    <xf numFmtId="10" fontId="81" fillId="0" borderId="20" xfId="0" applyNumberFormat="1" applyFont="1" applyFill="1" applyBorder="1" applyAlignment="1">
      <alignment horizontal="center" vertical="top" wrapText="1"/>
    </xf>
    <xf numFmtId="10" fontId="81" fillId="0" borderId="29" xfId="0" applyNumberFormat="1" applyFont="1" applyFill="1" applyBorder="1" applyAlignment="1">
      <alignment horizontal="center" vertical="top" wrapText="1"/>
    </xf>
    <xf numFmtId="10" fontId="81" fillId="0" borderId="21" xfId="0" applyNumberFormat="1" applyFont="1" applyFill="1" applyBorder="1" applyAlignment="1">
      <alignment horizontal="center" vertical="top" wrapText="1"/>
    </xf>
    <xf numFmtId="44" fontId="84" fillId="0" borderId="24" xfId="0" applyNumberFormat="1" applyFont="1" applyBorder="1" applyAlignment="1">
      <alignment horizontal="left" vertical="center"/>
    </xf>
    <xf numFmtId="44" fontId="84" fillId="0" borderId="31" xfId="0" applyNumberFormat="1" applyFont="1" applyBorder="1" applyAlignment="1">
      <alignment horizontal="left" vertical="center"/>
    </xf>
    <xf numFmtId="44" fontId="84" fillId="0" borderId="0" xfId="0" applyNumberFormat="1" applyFont="1" applyBorder="1" applyAlignment="1">
      <alignment horizontal="left" vertical="center"/>
    </xf>
    <xf numFmtId="44" fontId="84" fillId="0" borderId="30" xfId="0" applyNumberFormat="1" applyFont="1" applyBorder="1" applyAlignment="1">
      <alignment horizontal="left" vertical="center"/>
    </xf>
    <xf numFmtId="44" fontId="84" fillId="0" borderId="0" xfId="0" applyNumberFormat="1" applyFont="1" applyBorder="1" applyAlignment="1">
      <alignment horizontal="left" vertical="center" wrapText="1"/>
    </xf>
    <xf numFmtId="44" fontId="84" fillId="0" borderId="30" xfId="0" applyNumberFormat="1" applyFont="1" applyBorder="1" applyAlignment="1">
      <alignment horizontal="left" vertical="center" wrapText="1"/>
    </xf>
    <xf numFmtId="44" fontId="84" fillId="0" borderId="27" xfId="0" applyNumberFormat="1" applyFont="1" applyBorder="1" applyAlignment="1">
      <alignment horizontal="left" vertical="center" wrapText="1"/>
    </xf>
    <xf numFmtId="44" fontId="84" fillId="0" borderId="32" xfId="0" applyNumberFormat="1" applyFont="1" applyBorder="1" applyAlignment="1">
      <alignment horizontal="left" vertical="center" wrapText="1"/>
    </xf>
    <xf numFmtId="0" fontId="82" fillId="53" borderId="19" xfId="0" applyFont="1" applyFill="1" applyBorder="1" applyAlignment="1">
      <alignment horizontal="center" vertical="top" wrapText="1"/>
    </xf>
    <xf numFmtId="44" fontId="75" fillId="0" borderId="20" xfId="0" applyNumberFormat="1" applyFont="1" applyFill="1" applyBorder="1" applyAlignment="1">
      <alignment horizontal="left" vertical="center"/>
    </xf>
    <xf numFmtId="44" fontId="75" fillId="0" borderId="29" xfId="0" applyNumberFormat="1" applyFont="1" applyFill="1" applyBorder="1" applyAlignment="1">
      <alignment horizontal="left" vertical="center"/>
    </xf>
    <xf numFmtId="0" fontId="85" fillId="0" borderId="19" xfId="0" applyFont="1" applyBorder="1" applyAlignment="1">
      <alignment horizontal="center"/>
    </xf>
    <xf numFmtId="44" fontId="2" fillId="0" borderId="20" xfId="0" applyNumberFormat="1" applyFont="1" applyFill="1" applyBorder="1" applyAlignment="1">
      <alignment horizontal="left" vertical="center"/>
    </xf>
    <xf numFmtId="44" fontId="2" fillId="0" borderId="29" xfId="0" applyNumberFormat="1" applyFont="1" applyFill="1" applyBorder="1" applyAlignment="1">
      <alignment horizontal="left" vertical="center"/>
    </xf>
    <xf numFmtId="44" fontId="2" fillId="0" borderId="39" xfId="0" applyNumberFormat="1" applyFont="1" applyFill="1" applyBorder="1" applyAlignment="1">
      <alignment horizontal="left" vertical="center"/>
    </xf>
    <xf numFmtId="0" fontId="32" fillId="0" borderId="20" xfId="0" applyNumberFormat="1" applyFont="1" applyBorder="1" applyAlignment="1">
      <alignment horizontal="left" vertical="center" wrapText="1"/>
    </xf>
    <xf numFmtId="0" fontId="32" fillId="0" borderId="29" xfId="0" applyNumberFormat="1" applyFont="1" applyBorder="1" applyAlignment="1">
      <alignment horizontal="left" vertical="center" wrapText="1"/>
    </xf>
    <xf numFmtId="0" fontId="32" fillId="0" borderId="39" xfId="0" applyNumberFormat="1" applyFont="1" applyBorder="1" applyAlignment="1">
      <alignment horizontal="left" vertical="center" wrapText="1"/>
    </xf>
    <xf numFmtId="0" fontId="4" fillId="54" borderId="39" xfId="296" applyNumberFormat="1" applyFont="1" applyFill="1" applyBorder="1" applyAlignment="1">
      <alignment horizontal="center" vertical="center" wrapText="1"/>
      <protection/>
    </xf>
    <xf numFmtId="0" fontId="4" fillId="49" borderId="44" xfId="296" applyNumberFormat="1" applyFont="1" applyFill="1" applyBorder="1" applyAlignment="1">
      <alignment horizontal="center" vertical="center" wrapText="1"/>
      <protection/>
    </xf>
    <xf numFmtId="0" fontId="4" fillId="49" borderId="45" xfId="296" applyNumberFormat="1" applyFont="1" applyFill="1" applyBorder="1" applyAlignment="1">
      <alignment horizontal="center" vertical="center" wrapText="1"/>
      <protection/>
    </xf>
    <xf numFmtId="172" fontId="4" fillId="49" borderId="35" xfId="296" applyNumberFormat="1" applyFont="1" applyFill="1" applyBorder="1" applyAlignment="1">
      <alignment horizontal="center" vertical="center" wrapText="1"/>
      <protection/>
    </xf>
    <xf numFmtId="172" fontId="4" fillId="49" borderId="41" xfId="296" applyNumberFormat="1" applyFont="1" applyFill="1" applyBorder="1" applyAlignment="1">
      <alignment horizontal="center" vertical="center" wrapText="1"/>
      <protection/>
    </xf>
    <xf numFmtId="172" fontId="36" fillId="54" borderId="38" xfId="296" applyNumberFormat="1" applyFont="1" applyFill="1" applyBorder="1" applyAlignment="1">
      <alignment horizontal="center" vertical="center" wrapText="1"/>
      <protection/>
    </xf>
    <xf numFmtId="172" fontId="36" fillId="54" borderId="19" xfId="296" applyNumberFormat="1" applyFont="1" applyFill="1" applyBorder="1" applyAlignment="1">
      <alignment horizontal="center" vertical="center" wrapText="1"/>
      <protection/>
    </xf>
    <xf numFmtId="172" fontId="36" fillId="54" borderId="46" xfId="296" applyNumberFormat="1" applyFont="1" applyFill="1" applyBorder="1" applyAlignment="1">
      <alignment horizontal="center" vertical="center" wrapText="1"/>
      <protection/>
    </xf>
    <xf numFmtId="44" fontId="32" fillId="49" borderId="20" xfId="0" applyNumberFormat="1" applyFont="1" applyFill="1" applyBorder="1" applyAlignment="1">
      <alignment horizontal="left" vertical="center" wrapText="1"/>
    </xf>
    <xf numFmtId="44" fontId="32" fillId="49" borderId="29" xfId="0" applyNumberFormat="1" applyFont="1" applyFill="1" applyBorder="1" applyAlignment="1">
      <alignment horizontal="left" vertical="center" wrapText="1"/>
    </xf>
    <xf numFmtId="44" fontId="32" fillId="49" borderId="39" xfId="0" applyNumberFormat="1" applyFont="1" applyFill="1" applyBorder="1" applyAlignment="1">
      <alignment horizontal="left" vertical="center" wrapText="1"/>
    </xf>
    <xf numFmtId="0" fontId="4" fillId="54" borderId="26" xfId="296" applyNumberFormat="1" applyFont="1" applyFill="1" applyBorder="1" applyAlignment="1">
      <alignment horizontal="center" vertical="center" wrapText="1"/>
      <protection/>
    </xf>
    <xf numFmtId="0" fontId="4" fillId="54" borderId="27" xfId="296" applyNumberFormat="1" applyFont="1" applyFill="1" applyBorder="1" applyAlignment="1">
      <alignment horizontal="center" vertical="center" wrapText="1"/>
      <protection/>
    </xf>
    <xf numFmtId="0" fontId="4" fillId="54" borderId="47" xfId="296" applyNumberFormat="1" applyFont="1" applyFill="1" applyBorder="1" applyAlignment="1">
      <alignment horizontal="center" vertical="center" wrapText="1"/>
      <protection/>
    </xf>
    <xf numFmtId="0" fontId="72" fillId="0" borderId="34" xfId="0" applyFont="1" applyBorder="1" applyAlignment="1">
      <alignment vertical="center"/>
    </xf>
    <xf numFmtId="0" fontId="72" fillId="0" borderId="48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72" fillId="0" borderId="41" xfId="0" applyFont="1" applyBorder="1" applyAlignment="1">
      <alignment vertical="center" wrapText="1"/>
    </xf>
    <xf numFmtId="0" fontId="72" fillId="0" borderId="27" xfId="0" applyFont="1" applyBorder="1" applyAlignment="1">
      <alignment vertical="center" wrapText="1"/>
    </xf>
    <xf numFmtId="0" fontId="72" fillId="0" borderId="47" xfId="0" applyFont="1" applyBorder="1" applyAlignment="1">
      <alignment vertical="center" wrapText="1"/>
    </xf>
    <xf numFmtId="0" fontId="6" fillId="0" borderId="35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41" xfId="0" applyNumberFormat="1" applyFont="1" applyBorder="1" applyAlignment="1" quotePrefix="1">
      <alignment horizontal="center" vertical="center" wrapText="1"/>
    </xf>
    <xf numFmtId="44" fontId="32" fillId="0" borderId="20" xfId="0" applyNumberFormat="1" applyFont="1" applyBorder="1" applyAlignment="1">
      <alignment horizontal="left" vertical="center" wrapText="1"/>
    </xf>
    <xf numFmtId="44" fontId="32" fillId="0" borderId="29" xfId="0" applyNumberFormat="1" applyFont="1" applyBorder="1" applyAlignment="1">
      <alignment horizontal="left" vertical="center" wrapText="1"/>
    </xf>
    <xf numFmtId="44" fontId="32" fillId="0" borderId="39" xfId="0" applyNumberFormat="1" applyFont="1" applyBorder="1" applyAlignment="1">
      <alignment horizontal="left" vertical="center" wrapText="1"/>
    </xf>
    <xf numFmtId="0" fontId="4" fillId="54" borderId="38" xfId="296" applyNumberFormat="1" applyFont="1" applyFill="1" applyBorder="1" applyAlignment="1">
      <alignment horizontal="center" vertical="center" wrapText="1"/>
      <protection/>
    </xf>
    <xf numFmtId="0" fontId="4" fillId="54" borderId="23" xfId="325" applyNumberFormat="1" applyFont="1" applyFill="1" applyBorder="1" applyAlignment="1" applyProtection="1">
      <alignment horizontal="center" vertical="center" wrapText="1"/>
      <protection/>
    </xf>
    <xf numFmtId="0" fontId="4" fillId="54" borderId="24" xfId="325" applyNumberFormat="1" applyFont="1" applyFill="1" applyBorder="1" applyAlignment="1" applyProtection="1">
      <alignment horizontal="center" vertical="center" wrapText="1"/>
      <protection/>
    </xf>
    <xf numFmtId="0" fontId="4" fillId="54" borderId="45" xfId="325" applyNumberFormat="1" applyFont="1" applyFill="1" applyBorder="1" applyAlignment="1" applyProtection="1">
      <alignment horizontal="center" vertical="center" wrapText="1"/>
      <protection/>
    </xf>
    <xf numFmtId="0" fontId="4" fillId="54" borderId="26" xfId="325" applyNumberFormat="1" applyFont="1" applyFill="1" applyBorder="1" applyAlignment="1" applyProtection="1">
      <alignment horizontal="center" vertical="center" wrapText="1"/>
      <protection/>
    </xf>
    <xf numFmtId="0" fontId="4" fillId="54" borderId="27" xfId="325" applyNumberFormat="1" applyFont="1" applyFill="1" applyBorder="1" applyAlignment="1" applyProtection="1">
      <alignment horizontal="center" vertical="center" wrapText="1"/>
      <protection/>
    </xf>
    <xf numFmtId="0" fontId="4" fillId="54" borderId="47" xfId="325" applyNumberFormat="1" applyFont="1" applyFill="1" applyBorder="1" applyAlignment="1" applyProtection="1">
      <alignment horizontal="center" vertical="center" wrapText="1"/>
      <protection/>
    </xf>
    <xf numFmtId="0" fontId="6" fillId="49" borderId="37" xfId="0" applyNumberFormat="1" applyFont="1" applyFill="1" applyBorder="1" applyAlignment="1">
      <alignment horizontal="center" vertical="center" wrapText="1"/>
    </xf>
    <xf numFmtId="0" fontId="6" fillId="49" borderId="27" xfId="0" applyNumberFormat="1" applyFont="1" applyFill="1" applyBorder="1" applyAlignment="1">
      <alignment horizontal="center" vertical="center" wrapText="1"/>
    </xf>
    <xf numFmtId="0" fontId="6" fillId="49" borderId="4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Border="1" applyAlignment="1" quotePrefix="1">
      <alignment horizontal="center" vertical="center" wrapText="1"/>
    </xf>
    <xf numFmtId="0" fontId="6" fillId="0" borderId="39" xfId="0" applyNumberFormat="1" applyFont="1" applyBorder="1" applyAlignment="1" quotePrefix="1">
      <alignment horizontal="center" vertical="center" wrapText="1"/>
    </xf>
    <xf numFmtId="44" fontId="2" fillId="49" borderId="20" xfId="0" applyNumberFormat="1" applyFont="1" applyFill="1" applyBorder="1" applyAlignment="1">
      <alignment horizontal="left" vertical="center" wrapText="1"/>
    </xf>
    <xf numFmtId="44" fontId="2" fillId="49" borderId="29" xfId="0" applyNumberFormat="1" applyFont="1" applyFill="1" applyBorder="1" applyAlignment="1">
      <alignment horizontal="left" vertical="center" wrapText="1"/>
    </xf>
    <xf numFmtId="44" fontId="2" fillId="49" borderId="39" xfId="0" applyNumberFormat="1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4" fontId="2" fillId="0" borderId="20" xfId="0" applyNumberFormat="1" applyFont="1" applyFill="1" applyBorder="1" applyAlignment="1">
      <alignment horizontal="left" vertical="center" wrapText="1"/>
    </xf>
    <xf numFmtId="44" fontId="2" fillId="0" borderId="29" xfId="0" applyNumberFormat="1" applyFont="1" applyFill="1" applyBorder="1" applyAlignment="1">
      <alignment horizontal="left" vertical="center" wrapText="1"/>
    </xf>
    <xf numFmtId="44" fontId="2" fillId="0" borderId="39" xfId="0" applyNumberFormat="1" applyFont="1" applyFill="1" applyBorder="1" applyAlignment="1">
      <alignment horizontal="left" vertical="center" wrapText="1"/>
    </xf>
    <xf numFmtId="0" fontId="4" fillId="54" borderId="39" xfId="0" applyFont="1" applyFill="1" applyBorder="1" applyAlignment="1">
      <alignment horizontal="center" vertical="center"/>
    </xf>
    <xf numFmtId="0" fontId="6" fillId="54" borderId="20" xfId="0" applyNumberFormat="1" applyFont="1" applyFill="1" applyBorder="1" applyAlignment="1">
      <alignment horizontal="center" vertical="center" wrapText="1"/>
    </xf>
    <xf numFmtId="0" fontId="6" fillId="54" borderId="29" xfId="0" applyNumberFormat="1" applyFont="1" applyFill="1" applyBorder="1" applyAlignment="1">
      <alignment horizontal="center" vertical="center" wrapText="1"/>
    </xf>
    <xf numFmtId="0" fontId="6" fillId="54" borderId="39" xfId="0" applyNumberFormat="1" applyFont="1" applyFill="1" applyBorder="1" applyAlignment="1">
      <alignment horizontal="center" vertical="center" wrapText="1"/>
    </xf>
    <xf numFmtId="44" fontId="2" fillId="49" borderId="49" xfId="0" applyNumberFormat="1" applyFont="1" applyFill="1" applyBorder="1" applyAlignment="1">
      <alignment horizontal="left" vertical="center" wrapText="1"/>
    </xf>
    <xf numFmtId="44" fontId="2" fillId="49" borderId="50" xfId="0" applyNumberFormat="1" applyFont="1" applyFill="1" applyBorder="1" applyAlignment="1">
      <alignment horizontal="left" vertical="center" wrapText="1"/>
    </xf>
    <xf numFmtId="44" fontId="2" fillId="49" borderId="51" xfId="0" applyNumberFormat="1" applyFont="1" applyFill="1" applyBorder="1" applyAlignment="1">
      <alignment horizontal="left" vertical="center" wrapText="1"/>
    </xf>
    <xf numFmtId="0" fontId="5" fillId="54" borderId="20" xfId="0" applyNumberFormat="1" applyFont="1" applyFill="1" applyBorder="1" applyAlignment="1">
      <alignment horizontal="center" vertical="center" wrapText="1"/>
    </xf>
    <xf numFmtId="0" fontId="5" fillId="54" borderId="29" xfId="0" applyNumberFormat="1" applyFont="1" applyFill="1" applyBorder="1" applyAlignment="1">
      <alignment horizontal="center" vertical="center" wrapText="1"/>
    </xf>
    <xf numFmtId="0" fontId="5" fillId="54" borderId="39" xfId="0" applyNumberFormat="1" applyFont="1" applyFill="1" applyBorder="1" applyAlignment="1">
      <alignment horizontal="center" vertical="center" wrapText="1"/>
    </xf>
    <xf numFmtId="0" fontId="4" fillId="52" borderId="20" xfId="0" applyFont="1" applyFill="1" applyBorder="1" applyAlignment="1">
      <alignment horizontal="center" vertical="center"/>
    </xf>
    <xf numFmtId="0" fontId="4" fillId="52" borderId="29" xfId="0" applyFont="1" applyFill="1" applyBorder="1" applyAlignment="1">
      <alignment horizontal="center" vertical="center"/>
    </xf>
    <xf numFmtId="0" fontId="4" fillId="52" borderId="39" xfId="0" applyFont="1" applyFill="1" applyBorder="1" applyAlignment="1">
      <alignment horizontal="center" vertical="center"/>
    </xf>
    <xf numFmtId="0" fontId="3" fillId="54" borderId="39" xfId="0" applyFont="1" applyFill="1" applyBorder="1" applyAlignment="1">
      <alignment horizontal="center" vertical="center"/>
    </xf>
    <xf numFmtId="44" fontId="31" fillId="54" borderId="19" xfId="296" applyNumberFormat="1" applyFont="1" applyFill="1" applyBorder="1" applyAlignment="1">
      <alignment horizontal="left" vertical="center" wrapText="1"/>
      <protection/>
    </xf>
    <xf numFmtId="44" fontId="31" fillId="54" borderId="29" xfId="296" applyNumberFormat="1" applyFont="1" applyFill="1" applyBorder="1" applyAlignment="1">
      <alignment horizontal="left" vertical="center" wrapText="1"/>
      <protection/>
    </xf>
    <xf numFmtId="44" fontId="31" fillId="54" borderId="39" xfId="296" applyNumberFormat="1" applyFont="1" applyFill="1" applyBorder="1" applyAlignment="1">
      <alignment horizontal="left" vertical="center" wrapText="1"/>
      <protection/>
    </xf>
    <xf numFmtId="44" fontId="31" fillId="54" borderId="46" xfId="296" applyNumberFormat="1" applyFont="1" applyFill="1" applyBorder="1" applyAlignment="1">
      <alignment horizontal="left" vertical="center" wrapText="1"/>
      <protection/>
    </xf>
  </cellXfs>
  <cellStyles count="417">
    <cellStyle name="Normal" xfId="0"/>
    <cellStyle name="20% - Ênfase1" xfId="15"/>
    <cellStyle name="20% - Ênfase1 2" xfId="16"/>
    <cellStyle name="20% - Ênfase1 3" xfId="17"/>
    <cellStyle name="20% - Ênfase1 4" xfId="18"/>
    <cellStyle name="20% - Ênfase1 5" xfId="19"/>
    <cellStyle name="20% - Ênfase1 6" xfId="20"/>
    <cellStyle name="20% - Ênfase1 7" xfId="21"/>
    <cellStyle name="20% - Ênfase1 8" xfId="22"/>
    <cellStyle name="20% - Ênfase1 9" xfId="23"/>
    <cellStyle name="20% - Ênfase2" xfId="24"/>
    <cellStyle name="20% - Ênfase2 2" xfId="25"/>
    <cellStyle name="20% - Ênfase2 3" xfId="26"/>
    <cellStyle name="20% - Ênfase2 4" xfId="27"/>
    <cellStyle name="20% - Ênfase2 5" xfId="28"/>
    <cellStyle name="20% - Ênfase2 6" xfId="29"/>
    <cellStyle name="20% - Ênfase2 7" xfId="30"/>
    <cellStyle name="20% - Ênfase2 8" xfId="31"/>
    <cellStyle name="20% - Ênfase2 9" xfId="32"/>
    <cellStyle name="20% - Ênfase3" xfId="33"/>
    <cellStyle name="20% - Ênfase3 2" xfId="34"/>
    <cellStyle name="20% - Ênfase3 3" xfId="35"/>
    <cellStyle name="20% - Ênfase3 4" xfId="36"/>
    <cellStyle name="20% - Ênfase3 5" xfId="37"/>
    <cellStyle name="20% - Ênfase3 6" xfId="38"/>
    <cellStyle name="20% - Ênfase3 7" xfId="39"/>
    <cellStyle name="20% - Ênfase3 8" xfId="40"/>
    <cellStyle name="20% - Ênfase3 9" xfId="41"/>
    <cellStyle name="20% - Ênfase4" xfId="42"/>
    <cellStyle name="20% - Ênfase4 2" xfId="43"/>
    <cellStyle name="20% - Ênfase4 3" xfId="44"/>
    <cellStyle name="20% - Ênfase4 4" xfId="45"/>
    <cellStyle name="20% - Ênfase4 5" xfId="46"/>
    <cellStyle name="20% - Ênfase4 6" xfId="47"/>
    <cellStyle name="20% - Ênfase4 7" xfId="48"/>
    <cellStyle name="20% - Ênfase4 8" xfId="49"/>
    <cellStyle name="20% - Ênfase4 9" xfId="50"/>
    <cellStyle name="20% - Ênfase5" xfId="51"/>
    <cellStyle name="20% - Ênfase5 2" xfId="52"/>
    <cellStyle name="20% - Ênfase5 3" xfId="53"/>
    <cellStyle name="20% - Ênfase5 4" xfId="54"/>
    <cellStyle name="20% - Ênfase5 5" xfId="55"/>
    <cellStyle name="20% - Ênfase5 6" xfId="56"/>
    <cellStyle name="20% - Ênfase5 7" xfId="57"/>
    <cellStyle name="20% - Ênfase5 8" xfId="58"/>
    <cellStyle name="20% - Ênfase5 9" xfId="59"/>
    <cellStyle name="20% - Ênfase6" xfId="60"/>
    <cellStyle name="20% - Ênfase6 2" xfId="61"/>
    <cellStyle name="20% - Ênfase6 3" xfId="62"/>
    <cellStyle name="20% - Ênfase6 4" xfId="63"/>
    <cellStyle name="20% - Ênfase6 5" xfId="64"/>
    <cellStyle name="20% - Ênfase6 6" xfId="65"/>
    <cellStyle name="20% - Ênfase6 7" xfId="66"/>
    <cellStyle name="20% - Ênfase6 8" xfId="67"/>
    <cellStyle name="20% - Ênfase6 9" xfId="68"/>
    <cellStyle name="40% - Ênfase1" xfId="69"/>
    <cellStyle name="40% - Ênfase1 2" xfId="70"/>
    <cellStyle name="40% - Ênfase1 3" xfId="71"/>
    <cellStyle name="40% - Ênfase1 4" xfId="72"/>
    <cellStyle name="40% - Ênfase1 5" xfId="73"/>
    <cellStyle name="40% - Ênfase1 6" xfId="74"/>
    <cellStyle name="40% - Ênfase1 7" xfId="75"/>
    <cellStyle name="40% - Ênfase1 8" xfId="76"/>
    <cellStyle name="40% - Ênfase1 9" xfId="77"/>
    <cellStyle name="40% - Ênfase2" xfId="78"/>
    <cellStyle name="40% - Ênfase2 2" xfId="79"/>
    <cellStyle name="40% - Ênfase2 3" xfId="80"/>
    <cellStyle name="40% - Ênfase2 4" xfId="81"/>
    <cellStyle name="40% - Ênfase2 5" xfId="82"/>
    <cellStyle name="40% - Ênfase2 6" xfId="83"/>
    <cellStyle name="40% - Ênfase2 7" xfId="84"/>
    <cellStyle name="40% - Ênfase2 8" xfId="85"/>
    <cellStyle name="40% - Ênfase2 9" xfId="86"/>
    <cellStyle name="40% - Ênfase3" xfId="87"/>
    <cellStyle name="40% - Ênfase3 2" xfId="88"/>
    <cellStyle name="40% - Ênfase3 3" xfId="89"/>
    <cellStyle name="40% - Ênfase3 4" xfId="90"/>
    <cellStyle name="40% - Ênfase3 5" xfId="91"/>
    <cellStyle name="40% - Ênfase3 6" xfId="92"/>
    <cellStyle name="40% - Ênfase3 7" xfId="93"/>
    <cellStyle name="40% - Ênfase3 8" xfId="94"/>
    <cellStyle name="40% - Ênfase3 9" xfId="95"/>
    <cellStyle name="40% - Ênfase4" xfId="96"/>
    <cellStyle name="40% - Ênfase4 2" xfId="97"/>
    <cellStyle name="40% - Ênfase4 3" xfId="98"/>
    <cellStyle name="40% - Ênfase4 4" xfId="99"/>
    <cellStyle name="40% - Ênfase4 5" xfId="100"/>
    <cellStyle name="40% - Ênfase4 6" xfId="101"/>
    <cellStyle name="40% - Ênfase4 7" xfId="102"/>
    <cellStyle name="40% - Ênfase4 8" xfId="103"/>
    <cellStyle name="40% - Ênfase4 9" xfId="104"/>
    <cellStyle name="40% - Ênfase5" xfId="105"/>
    <cellStyle name="40% - Ênfase5 2" xfId="106"/>
    <cellStyle name="40% - Ênfase5 3" xfId="107"/>
    <cellStyle name="40% - Ênfase5 4" xfId="108"/>
    <cellStyle name="40% - Ênfase5 5" xfId="109"/>
    <cellStyle name="40% - Ênfase5 6" xfId="110"/>
    <cellStyle name="40% - Ênfase5 7" xfId="111"/>
    <cellStyle name="40% - Ênfase5 8" xfId="112"/>
    <cellStyle name="40% - Ênfase5 9" xfId="113"/>
    <cellStyle name="40% - Ênfase6" xfId="114"/>
    <cellStyle name="40% - Ênfase6 2" xfId="115"/>
    <cellStyle name="40% - Ênfase6 3" xfId="116"/>
    <cellStyle name="40% - Ênfase6 4" xfId="117"/>
    <cellStyle name="40% - Ênfase6 5" xfId="118"/>
    <cellStyle name="40% - Ênfase6 6" xfId="119"/>
    <cellStyle name="40% - Ênfase6 7" xfId="120"/>
    <cellStyle name="40% - Ênfase6 8" xfId="121"/>
    <cellStyle name="40% - Ênfase6 9" xfId="122"/>
    <cellStyle name="60% - Ênfase1" xfId="123"/>
    <cellStyle name="60% - Ênfase1 2" xfId="124"/>
    <cellStyle name="60% - Ênfase1 3" xfId="125"/>
    <cellStyle name="60% - Ênfase1 4" xfId="126"/>
    <cellStyle name="60% - Ênfase1 5" xfId="127"/>
    <cellStyle name="60% - Ênfase1 6" xfId="128"/>
    <cellStyle name="60% - Ênfase1 7" xfId="129"/>
    <cellStyle name="60% - Ênfase1 8" xfId="130"/>
    <cellStyle name="60% - Ênfase1 9" xfId="131"/>
    <cellStyle name="60% - Ênfase2" xfId="132"/>
    <cellStyle name="60% - Ênfase2 2" xfId="133"/>
    <cellStyle name="60% - Ênfase2 3" xfId="134"/>
    <cellStyle name="60% - Ênfase2 4" xfId="135"/>
    <cellStyle name="60% - Ênfase2 5" xfId="136"/>
    <cellStyle name="60% - Ênfase2 6" xfId="137"/>
    <cellStyle name="60% - Ênfase2 7" xfId="138"/>
    <cellStyle name="60% - Ênfase2 8" xfId="139"/>
    <cellStyle name="60% - Ênfase2 9" xfId="140"/>
    <cellStyle name="60% - Ênfase3" xfId="141"/>
    <cellStyle name="60% - Ênfase3 2" xfId="142"/>
    <cellStyle name="60% - Ênfase3 3" xfId="143"/>
    <cellStyle name="60% - Ênfase3 4" xfId="144"/>
    <cellStyle name="60% - Ênfase3 5" xfId="145"/>
    <cellStyle name="60% - Ênfase3 6" xfId="146"/>
    <cellStyle name="60% - Ênfase3 7" xfId="147"/>
    <cellStyle name="60% - Ênfase3 8" xfId="148"/>
    <cellStyle name="60% - Ênfase3 9" xfId="149"/>
    <cellStyle name="60% - Ênfase4" xfId="150"/>
    <cellStyle name="60% - Ênfase4 2" xfId="151"/>
    <cellStyle name="60% - Ênfase4 3" xfId="152"/>
    <cellStyle name="60% - Ênfase4 4" xfId="153"/>
    <cellStyle name="60% - Ênfase4 5" xfId="154"/>
    <cellStyle name="60% - Ênfase4 6" xfId="155"/>
    <cellStyle name="60% - Ênfase4 7" xfId="156"/>
    <cellStyle name="60% - Ênfase4 8" xfId="157"/>
    <cellStyle name="60% - Ênfase4 9" xfId="158"/>
    <cellStyle name="60% - Ênfase5" xfId="159"/>
    <cellStyle name="60% - Ênfase5 2" xfId="160"/>
    <cellStyle name="60% - Ênfase5 3" xfId="161"/>
    <cellStyle name="60% - Ênfase5 4" xfId="162"/>
    <cellStyle name="60% - Ênfase5 5" xfId="163"/>
    <cellStyle name="60% - Ênfase5 6" xfId="164"/>
    <cellStyle name="60% - Ênfase5 7" xfId="165"/>
    <cellStyle name="60% - Ênfase5 8" xfId="166"/>
    <cellStyle name="60% - Ênfase5 9" xfId="167"/>
    <cellStyle name="60% - Ênfase6" xfId="168"/>
    <cellStyle name="60% - Ênfase6 2" xfId="169"/>
    <cellStyle name="60% - Ênfase6 3" xfId="170"/>
    <cellStyle name="60% - Ênfase6 4" xfId="171"/>
    <cellStyle name="60% - Ênfase6 5" xfId="172"/>
    <cellStyle name="60% - Ênfase6 6" xfId="173"/>
    <cellStyle name="60% - Ênfase6 7" xfId="174"/>
    <cellStyle name="60% - Ênfase6 8" xfId="175"/>
    <cellStyle name="60% - Ênfase6 9" xfId="176"/>
    <cellStyle name="Bom" xfId="177"/>
    <cellStyle name="Bom 2" xfId="178"/>
    <cellStyle name="Bom 3" xfId="179"/>
    <cellStyle name="Bom 4" xfId="180"/>
    <cellStyle name="Bom 5" xfId="181"/>
    <cellStyle name="Bom 6" xfId="182"/>
    <cellStyle name="Bom 7" xfId="183"/>
    <cellStyle name="Bom 8" xfId="184"/>
    <cellStyle name="Bom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élula de Verificação" xfId="195"/>
    <cellStyle name="Célula de Verificação 2" xfId="196"/>
    <cellStyle name="Célula de Verificação 3" xfId="197"/>
    <cellStyle name="Célula de Verificação 4" xfId="198"/>
    <cellStyle name="Célula de Verificação 5" xfId="199"/>
    <cellStyle name="Célula de Verificação 6" xfId="200"/>
    <cellStyle name="Célula de Verificação 7" xfId="201"/>
    <cellStyle name="Célula de Verificação 8" xfId="202"/>
    <cellStyle name="Célula de Verificação 9" xfId="203"/>
    <cellStyle name="Célula Vinculada" xfId="204"/>
    <cellStyle name="Célula Vinculada 2" xfId="205"/>
    <cellStyle name="Célula Vinculada 3" xfId="206"/>
    <cellStyle name="Célula Vinculada 4" xfId="207"/>
    <cellStyle name="Célula Vinculada 5" xfId="208"/>
    <cellStyle name="Célula Vinculada 6" xfId="209"/>
    <cellStyle name="Célula Vinculada 7" xfId="210"/>
    <cellStyle name="Célula Vinculada 8" xfId="211"/>
    <cellStyle name="Célula Vinculada 9" xfId="212"/>
    <cellStyle name="Ênfase1" xfId="213"/>
    <cellStyle name="Ênfase1 2" xfId="214"/>
    <cellStyle name="Ênfase1 3" xfId="215"/>
    <cellStyle name="Ênfase1 4" xfId="216"/>
    <cellStyle name="Ênfase1 5" xfId="217"/>
    <cellStyle name="Ênfase1 6" xfId="218"/>
    <cellStyle name="Ênfase1 7" xfId="219"/>
    <cellStyle name="Ênfase1 8" xfId="220"/>
    <cellStyle name="Ênfase1 9" xfId="221"/>
    <cellStyle name="Ênfase2" xfId="222"/>
    <cellStyle name="Ênfase2 2" xfId="223"/>
    <cellStyle name="Ênfase2 3" xfId="224"/>
    <cellStyle name="Ênfase2 4" xfId="225"/>
    <cellStyle name="Ênfase2 5" xfId="226"/>
    <cellStyle name="Ênfase2 6" xfId="227"/>
    <cellStyle name="Ênfase2 7" xfId="228"/>
    <cellStyle name="Ênfase2 8" xfId="229"/>
    <cellStyle name="Ênfase2 9" xfId="230"/>
    <cellStyle name="Ênfase3" xfId="231"/>
    <cellStyle name="Ênfase3 2" xfId="232"/>
    <cellStyle name="Ênfase3 3" xfId="233"/>
    <cellStyle name="Ênfase3 4" xfId="234"/>
    <cellStyle name="Ênfase3 5" xfId="235"/>
    <cellStyle name="Ênfase3 6" xfId="236"/>
    <cellStyle name="Ênfase3 7" xfId="237"/>
    <cellStyle name="Ênfase3 8" xfId="238"/>
    <cellStyle name="Ênfase3 9" xfId="239"/>
    <cellStyle name="Ênfase4" xfId="240"/>
    <cellStyle name="Ênfase4 2" xfId="241"/>
    <cellStyle name="Ênfase4 3" xfId="242"/>
    <cellStyle name="Ênfase4 4" xfId="243"/>
    <cellStyle name="Ênfase4 5" xfId="244"/>
    <cellStyle name="Ênfase4 6" xfId="245"/>
    <cellStyle name="Ênfase4 7" xfId="246"/>
    <cellStyle name="Ênfase4 8" xfId="247"/>
    <cellStyle name="Ênfase4 9" xfId="248"/>
    <cellStyle name="Ênfase5" xfId="249"/>
    <cellStyle name="Ênfase5 2" xfId="250"/>
    <cellStyle name="Ênfase5 3" xfId="251"/>
    <cellStyle name="Ênfase5 4" xfId="252"/>
    <cellStyle name="Ênfase5 5" xfId="253"/>
    <cellStyle name="Ênfase5 6" xfId="254"/>
    <cellStyle name="Ênfase5 7" xfId="255"/>
    <cellStyle name="Ênfase5 8" xfId="256"/>
    <cellStyle name="Ênfase5 9" xfId="257"/>
    <cellStyle name="Ênfase6" xfId="258"/>
    <cellStyle name="Ênfase6 2" xfId="259"/>
    <cellStyle name="Ênfase6 3" xfId="260"/>
    <cellStyle name="Ênfase6 4" xfId="261"/>
    <cellStyle name="Ênfase6 5" xfId="262"/>
    <cellStyle name="Ênfase6 6" xfId="263"/>
    <cellStyle name="Ênfase6 7" xfId="264"/>
    <cellStyle name="Ênfase6 8" xfId="265"/>
    <cellStyle name="Ênfase6 9" xfId="266"/>
    <cellStyle name="Entrada" xfId="267"/>
    <cellStyle name="Entrada 2" xfId="268"/>
    <cellStyle name="Entrada 3" xfId="269"/>
    <cellStyle name="Entrada 4" xfId="270"/>
    <cellStyle name="Entrada 5" xfId="271"/>
    <cellStyle name="Entrada 6" xfId="272"/>
    <cellStyle name="Entrada 7" xfId="273"/>
    <cellStyle name="Entrada 8" xfId="274"/>
    <cellStyle name="Entrada 9" xfId="275"/>
    <cellStyle name="Incorreto" xfId="276"/>
    <cellStyle name="Incorreto 2" xfId="277"/>
    <cellStyle name="Incorreto 3" xfId="278"/>
    <cellStyle name="Incorreto 4" xfId="279"/>
    <cellStyle name="Incorreto 5" xfId="280"/>
    <cellStyle name="Incorreto 6" xfId="281"/>
    <cellStyle name="Incorreto 7" xfId="282"/>
    <cellStyle name="Incorreto 8" xfId="283"/>
    <cellStyle name="Incorreto 9" xfId="284"/>
    <cellStyle name="Currency" xfId="285"/>
    <cellStyle name="Currency [0]" xfId="286"/>
    <cellStyle name="Neutra" xfId="287"/>
    <cellStyle name="Neutra 2" xfId="288"/>
    <cellStyle name="Neutra 3" xfId="289"/>
    <cellStyle name="Neutra 4" xfId="290"/>
    <cellStyle name="Neutra 5" xfId="291"/>
    <cellStyle name="Neutra 6" xfId="292"/>
    <cellStyle name="Neutra 7" xfId="293"/>
    <cellStyle name="Neutra 8" xfId="294"/>
    <cellStyle name="Neutra 9" xfId="295"/>
    <cellStyle name="Normal 2" xfId="296"/>
    <cellStyle name="Normal 2 2" xfId="297"/>
    <cellStyle name="Normal 2 3" xfId="298"/>
    <cellStyle name="Normal 2 4" xfId="299"/>
    <cellStyle name="Normal 2 5" xfId="300"/>
    <cellStyle name="Normal 2 6" xfId="301"/>
    <cellStyle name="Normal 2 7" xfId="302"/>
    <cellStyle name="Normal 2 8" xfId="303"/>
    <cellStyle name="Normal 2 9" xfId="304"/>
    <cellStyle name="Normal 2_Planilha Valença" xfId="305"/>
    <cellStyle name="Normal 2_Planilha Valença 2" xfId="306"/>
    <cellStyle name="Normal 3" xfId="307"/>
    <cellStyle name="Normal 3 10" xfId="308"/>
    <cellStyle name="Normal 3 11" xfId="309"/>
    <cellStyle name="Normal 3 2" xfId="310"/>
    <cellStyle name="Normal 3 2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5" xfId="320"/>
    <cellStyle name="Normal 6" xfId="321"/>
    <cellStyle name="Normal 7" xfId="322"/>
    <cellStyle name="Normal 8" xfId="323"/>
    <cellStyle name="Normal 9" xfId="324"/>
    <cellStyle name="Normal_ORÇAMENTO-HAB" xfId="325"/>
    <cellStyle name="Normal_Planilha Elesbão Veloso - Urgência e Acesso Lavanderia" xfId="326"/>
    <cellStyle name="Nota" xfId="327"/>
    <cellStyle name="Nota 2" xfId="328"/>
    <cellStyle name="Nota 3" xfId="329"/>
    <cellStyle name="Nota 4" xfId="330"/>
    <cellStyle name="Nota 5" xfId="331"/>
    <cellStyle name="Nota 6" xfId="332"/>
    <cellStyle name="Nota 7" xfId="333"/>
    <cellStyle name="Nota 8" xfId="334"/>
    <cellStyle name="Nota 9" xfId="335"/>
    <cellStyle name="Percent" xfId="336"/>
    <cellStyle name="Saída" xfId="337"/>
    <cellStyle name="Saída 2" xfId="338"/>
    <cellStyle name="Saída 3" xfId="339"/>
    <cellStyle name="Saída 4" xfId="340"/>
    <cellStyle name="Saída 5" xfId="341"/>
    <cellStyle name="Saída 6" xfId="342"/>
    <cellStyle name="Saída 7" xfId="343"/>
    <cellStyle name="Saída 8" xfId="344"/>
    <cellStyle name="Saída 9" xfId="345"/>
    <cellStyle name="Comma [0]" xfId="346"/>
    <cellStyle name="Separador de milhares 10" xfId="347"/>
    <cellStyle name="Separador de milhares 11" xfId="348"/>
    <cellStyle name="Separador de milhares 2" xfId="349"/>
    <cellStyle name="Separador de milhares 2 2" xfId="350"/>
    <cellStyle name="Separador de milhares 3" xfId="351"/>
    <cellStyle name="Separador de milhares 4" xfId="352"/>
    <cellStyle name="Separador de milhares 5" xfId="353"/>
    <cellStyle name="Separador de milhares 6" xfId="354"/>
    <cellStyle name="Separador de milhares 7" xfId="355"/>
    <cellStyle name="Separador de milhares 8" xfId="356"/>
    <cellStyle name="Separador de milhares 9" xfId="357"/>
    <cellStyle name="Texto de Aviso" xfId="358"/>
    <cellStyle name="Texto de Aviso 2" xfId="359"/>
    <cellStyle name="Texto de Aviso 3" xfId="360"/>
    <cellStyle name="Texto de Aviso 4" xfId="361"/>
    <cellStyle name="Texto de Aviso 5" xfId="362"/>
    <cellStyle name="Texto de Aviso 6" xfId="363"/>
    <cellStyle name="Texto de Aviso 7" xfId="364"/>
    <cellStyle name="Texto de Aviso 8" xfId="365"/>
    <cellStyle name="Texto de Aviso 9" xfId="366"/>
    <cellStyle name="Texto Explicativo" xfId="367"/>
    <cellStyle name="Texto Explicativo 2" xfId="368"/>
    <cellStyle name="Texto Explicativo 3" xfId="369"/>
    <cellStyle name="Texto Explicativo 4" xfId="370"/>
    <cellStyle name="Texto Explicativo 5" xfId="371"/>
    <cellStyle name="Texto Explicativo 6" xfId="372"/>
    <cellStyle name="Texto Explicativo 7" xfId="373"/>
    <cellStyle name="Texto Explicativo 8" xfId="374"/>
    <cellStyle name="Texto Explicativo 9" xfId="375"/>
    <cellStyle name="Título" xfId="376"/>
    <cellStyle name="Título 1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12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4 2" xfId="408"/>
    <cellStyle name="Título 4 3" xfId="409"/>
    <cellStyle name="Título 4 4" xfId="410"/>
    <cellStyle name="Título 4 5" xfId="411"/>
    <cellStyle name="Título 4 6" xfId="412"/>
    <cellStyle name="Título 4 7" xfId="413"/>
    <cellStyle name="Título 4 8" xfId="414"/>
    <cellStyle name="Título 4 9" xfId="415"/>
    <cellStyle name="Título 5" xfId="416"/>
    <cellStyle name="Título 6" xfId="417"/>
    <cellStyle name="Título 7" xfId="418"/>
    <cellStyle name="Título 8" xfId="419"/>
    <cellStyle name="Título 9" xfId="420"/>
    <cellStyle name="Total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  <cellStyle name="Comma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76200</xdr:rowOff>
    </xdr:from>
    <xdr:to>
      <xdr:col>4</xdr:col>
      <xdr:colOff>2209800</xdr:colOff>
      <xdr:row>5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76200"/>
          <a:ext cx="22098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76200</xdr:rowOff>
    </xdr:from>
    <xdr:to>
      <xdr:col>4</xdr:col>
      <xdr:colOff>2371725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6200"/>
          <a:ext cx="2371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76200</xdr:rowOff>
    </xdr:from>
    <xdr:to>
      <xdr:col>2</xdr:col>
      <xdr:colOff>3105150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6200"/>
          <a:ext cx="23717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95250</xdr:rowOff>
    </xdr:from>
    <xdr:to>
      <xdr:col>2</xdr:col>
      <xdr:colOff>3448050</xdr:colOff>
      <xdr:row>5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5250"/>
          <a:ext cx="24098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47625</xdr:rowOff>
    </xdr:from>
    <xdr:to>
      <xdr:col>8</xdr:col>
      <xdr:colOff>371475</xdr:colOff>
      <xdr:row>34</xdr:row>
      <xdr:rowOff>133350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2595" b="-7763"/>
        <a:stretch>
          <a:fillRect/>
        </a:stretch>
      </xdr:blipFill>
      <xdr:spPr>
        <a:xfrm>
          <a:off x="152400" y="4781550"/>
          <a:ext cx="50958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0</xdr:rowOff>
    </xdr:from>
    <xdr:to>
      <xdr:col>3</xdr:col>
      <xdr:colOff>66675</xdr:colOff>
      <xdr:row>5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95275"/>
          <a:ext cx="1514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66675</xdr:rowOff>
    </xdr:from>
    <xdr:to>
      <xdr:col>1</xdr:col>
      <xdr:colOff>3133725</xdr:colOff>
      <xdr:row>4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6675"/>
          <a:ext cx="16859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SENHOR%20GIL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 M.SANIT."/>
      <sheetName val=" CANTEIRO OBRA"/>
      <sheetName val="RESUMO GERAL"/>
      <sheetName val="CRONOGRAMA FÍSICO-FINANCEIRO"/>
      <sheetName val="BDI"/>
      <sheetName val="MEMÓRIA"/>
    </sheetNames>
    <sheetDataSet>
      <sheetData sheetId="2">
        <row r="20">
          <cell r="G20">
            <v>187284.02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E173"/>
  <sheetViews>
    <sheetView showGridLines="0" view="pageBreakPreview" zoomScale="80" zoomScaleSheetLayoutView="80" zoomScalePageLayoutView="0" workbookViewId="0" topLeftCell="A4">
      <selection activeCell="B10" sqref="B10:E10"/>
    </sheetView>
  </sheetViews>
  <sheetFormatPr defaultColWidth="9.140625" defaultRowHeight="18" customHeight="1"/>
  <cols>
    <col min="1" max="1" width="4.7109375" style="1" customWidth="1"/>
    <col min="2" max="2" width="7.140625" style="3" customWidth="1"/>
    <col min="3" max="3" width="15.7109375" style="3" customWidth="1"/>
    <col min="4" max="4" width="14.7109375" style="3" customWidth="1"/>
    <col min="5" max="5" width="59.57421875" style="1" customWidth="1"/>
    <col min="6" max="6" width="10.28125" style="2" customWidth="1"/>
    <col min="7" max="7" width="12.8515625" style="40" customWidth="1"/>
    <col min="8" max="8" width="12.7109375" style="40" customWidth="1"/>
    <col min="9" max="9" width="16.28125" style="40" customWidth="1"/>
    <col min="10" max="10" width="17.00390625" style="36" customWidth="1"/>
    <col min="11" max="11" width="15.28125" style="34" customWidth="1"/>
    <col min="12" max="12" width="12.7109375" style="36" customWidth="1"/>
    <col min="13" max="14" width="12.7109375" style="34" customWidth="1"/>
    <col min="15" max="15" width="12.7109375" style="1" customWidth="1"/>
    <col min="16" max="16" width="6.57421875" style="1" customWidth="1"/>
    <col min="17" max="17" width="17.8515625" style="34" customWidth="1"/>
    <col min="18" max="19" width="9.140625" style="1" customWidth="1"/>
    <col min="20" max="20" width="15.8515625" style="1" customWidth="1"/>
    <col min="21" max="16384" width="9.140625" style="1" customWidth="1"/>
  </cols>
  <sheetData>
    <row r="1" spans="2:10" ht="18" customHeight="1">
      <c r="B1" s="115"/>
      <c r="C1" s="116"/>
      <c r="D1" s="116"/>
      <c r="E1" s="117"/>
      <c r="F1" s="376" t="s">
        <v>49</v>
      </c>
      <c r="G1" s="376"/>
      <c r="H1" s="376"/>
      <c r="I1" s="376"/>
      <c r="J1" s="377"/>
    </row>
    <row r="2" spans="2:10" ht="18" customHeight="1">
      <c r="B2" s="118"/>
      <c r="C2" s="119"/>
      <c r="D2" s="119"/>
      <c r="E2" s="8"/>
      <c r="F2" s="378"/>
      <c r="G2" s="378"/>
      <c r="H2" s="378"/>
      <c r="I2" s="378"/>
      <c r="J2" s="379"/>
    </row>
    <row r="3" spans="2:10" ht="18" customHeight="1">
      <c r="B3" s="118"/>
      <c r="C3" s="119"/>
      <c r="D3" s="119"/>
      <c r="E3" s="8"/>
      <c r="F3" s="378" t="s">
        <v>50</v>
      </c>
      <c r="G3" s="378"/>
      <c r="H3" s="378"/>
      <c r="I3" s="378"/>
      <c r="J3" s="379"/>
    </row>
    <row r="4" spans="2:10" ht="18" customHeight="1">
      <c r="B4" s="118"/>
      <c r="C4" s="119"/>
      <c r="D4" s="119"/>
      <c r="E4" s="8"/>
      <c r="F4" s="410" t="s">
        <v>54</v>
      </c>
      <c r="G4" s="410"/>
      <c r="H4" s="410"/>
      <c r="I4" s="410"/>
      <c r="J4" s="411"/>
    </row>
    <row r="5" spans="2:10" ht="18" customHeight="1">
      <c r="B5" s="118"/>
      <c r="C5" s="119"/>
      <c r="D5" s="119"/>
      <c r="E5" s="8"/>
      <c r="F5" s="410"/>
      <c r="G5" s="410"/>
      <c r="H5" s="410"/>
      <c r="I5" s="410"/>
      <c r="J5" s="411"/>
    </row>
    <row r="6" spans="2:10" ht="18" customHeight="1">
      <c r="B6" s="120"/>
      <c r="C6" s="121"/>
      <c r="D6" s="121"/>
      <c r="E6" s="122"/>
      <c r="F6" s="412"/>
      <c r="G6" s="412"/>
      <c r="H6" s="412"/>
      <c r="I6" s="412"/>
      <c r="J6" s="413"/>
    </row>
    <row r="7" spans="2:10" ht="18" customHeight="1">
      <c r="B7" s="120"/>
      <c r="C7" s="121"/>
      <c r="D7" s="121"/>
      <c r="E7" s="122"/>
      <c r="F7" s="126"/>
      <c r="G7" s="126"/>
      <c r="H7" s="126"/>
      <c r="I7" s="126"/>
      <c r="J7" s="126"/>
    </row>
    <row r="8" spans="2:17" s="246" customFormat="1" ht="18" customHeight="1">
      <c r="B8" s="382" t="s">
        <v>55</v>
      </c>
      <c r="C8" s="382"/>
      <c r="D8" s="382"/>
      <c r="E8" s="382"/>
      <c r="F8" s="385" t="s">
        <v>304</v>
      </c>
      <c r="G8" s="386"/>
      <c r="H8" s="386"/>
      <c r="I8" s="386"/>
      <c r="J8" s="387"/>
      <c r="K8" s="243"/>
      <c r="L8" s="244"/>
      <c r="M8" s="245"/>
      <c r="N8" s="245"/>
      <c r="Q8" s="245"/>
    </row>
    <row r="9" spans="2:17" s="246" customFormat="1" ht="18" customHeight="1">
      <c r="B9" s="382" t="s">
        <v>323</v>
      </c>
      <c r="C9" s="382"/>
      <c r="D9" s="382"/>
      <c r="E9" s="382"/>
      <c r="F9" s="385" t="s">
        <v>307</v>
      </c>
      <c r="G9" s="386"/>
      <c r="H9" s="386"/>
      <c r="I9" s="386"/>
      <c r="J9" s="387"/>
      <c r="K9" s="243"/>
      <c r="L9" s="244"/>
      <c r="M9" s="245"/>
      <c r="N9" s="245"/>
      <c r="Q9" s="245"/>
    </row>
    <row r="10" spans="2:17" s="246" customFormat="1" ht="21.75" customHeight="1">
      <c r="B10" s="382" t="s">
        <v>320</v>
      </c>
      <c r="C10" s="382"/>
      <c r="D10" s="382"/>
      <c r="E10" s="382"/>
      <c r="F10" s="385" t="s">
        <v>294</v>
      </c>
      <c r="G10" s="386"/>
      <c r="H10" s="386"/>
      <c r="I10" s="386"/>
      <c r="J10" s="387"/>
      <c r="K10" s="243"/>
      <c r="L10" s="244"/>
      <c r="M10" s="245"/>
      <c r="N10" s="245"/>
      <c r="Q10" s="245"/>
    </row>
    <row r="11" spans="2:11" ht="30" customHeight="1">
      <c r="B11" s="364" t="s">
        <v>319</v>
      </c>
      <c r="C11" s="364"/>
      <c r="D11" s="364"/>
      <c r="E11" s="364"/>
      <c r="F11" s="364"/>
      <c r="G11" s="364"/>
      <c r="H11" s="364"/>
      <c r="I11" s="364"/>
      <c r="J11" s="364"/>
      <c r="K11" s="49"/>
    </row>
    <row r="12" spans="2:17" s="246" customFormat="1" ht="30" customHeight="1">
      <c r="B12" s="383" t="s">
        <v>236</v>
      </c>
      <c r="C12" s="383"/>
      <c r="D12" s="383"/>
      <c r="E12" s="383"/>
      <c r="F12" s="383"/>
      <c r="G12" s="383"/>
      <c r="H12" s="383"/>
      <c r="I12" s="383"/>
      <c r="J12" s="383"/>
      <c r="K12" s="243"/>
      <c r="L12" s="244"/>
      <c r="M12" s="245"/>
      <c r="N12" s="245"/>
      <c r="Q12" s="245"/>
    </row>
    <row r="13" spans="2:10" ht="30" customHeight="1">
      <c r="B13" s="364"/>
      <c r="C13" s="364"/>
      <c r="D13" s="364"/>
      <c r="E13" s="364"/>
      <c r="F13" s="364"/>
      <c r="G13" s="364"/>
      <c r="H13" s="364"/>
      <c r="I13" s="364"/>
      <c r="J13" s="364"/>
    </row>
    <row r="14" spans="2:17" s="341" customFormat="1" ht="15" customHeight="1">
      <c r="B14" s="366" t="s">
        <v>4</v>
      </c>
      <c r="C14" s="380" t="s">
        <v>53</v>
      </c>
      <c r="D14" s="366" t="s">
        <v>17</v>
      </c>
      <c r="E14" s="384" t="s">
        <v>23</v>
      </c>
      <c r="F14" s="384" t="s">
        <v>19</v>
      </c>
      <c r="G14" s="365" t="s">
        <v>302</v>
      </c>
      <c r="H14" s="365" t="s">
        <v>34</v>
      </c>
      <c r="I14" s="365" t="s">
        <v>295</v>
      </c>
      <c r="J14" s="365" t="s">
        <v>52</v>
      </c>
      <c r="K14" s="339"/>
      <c r="L14" s="340"/>
      <c r="M14" s="339"/>
      <c r="N14" s="339"/>
      <c r="Q14" s="339"/>
    </row>
    <row r="15" spans="2:17" s="341" customFormat="1" ht="42.75" customHeight="1">
      <c r="B15" s="366"/>
      <c r="C15" s="381"/>
      <c r="D15" s="366"/>
      <c r="E15" s="384"/>
      <c r="F15" s="384"/>
      <c r="G15" s="365"/>
      <c r="H15" s="365"/>
      <c r="I15" s="365"/>
      <c r="J15" s="365"/>
      <c r="K15" s="339"/>
      <c r="L15" s="340"/>
      <c r="M15" s="339"/>
      <c r="N15" s="339"/>
      <c r="Q15" s="339"/>
    </row>
    <row r="16" spans="2:10" ht="30" customHeight="1">
      <c r="B16" s="370"/>
      <c r="C16" s="370"/>
      <c r="D16" s="370"/>
      <c r="E16" s="370"/>
      <c r="F16" s="370"/>
      <c r="G16" s="370"/>
      <c r="H16" s="370"/>
      <c r="I16" s="370"/>
      <c r="J16" s="370"/>
    </row>
    <row r="17" spans="2:17" s="349" customFormat="1" ht="34.5" customHeight="1">
      <c r="B17" s="342" t="s">
        <v>25</v>
      </c>
      <c r="C17" s="343"/>
      <c r="D17" s="344"/>
      <c r="E17" s="345" t="s">
        <v>2</v>
      </c>
      <c r="F17" s="371" t="s">
        <v>51</v>
      </c>
      <c r="G17" s="372"/>
      <c r="H17" s="372"/>
      <c r="I17" s="373"/>
      <c r="J17" s="346">
        <f>J18+J19</f>
        <v>51.976848</v>
      </c>
      <c r="K17" s="347"/>
      <c r="L17" s="348"/>
      <c r="M17" s="347"/>
      <c r="N17" s="347"/>
      <c r="Q17" s="347"/>
    </row>
    <row r="18" spans="2:57" s="45" customFormat="1" ht="30" customHeight="1">
      <c r="B18" s="124" t="s">
        <v>26</v>
      </c>
      <c r="C18" s="123" t="s">
        <v>56</v>
      </c>
      <c r="D18" s="51" t="s">
        <v>57</v>
      </c>
      <c r="E18" s="127" t="s">
        <v>59</v>
      </c>
      <c r="F18" s="67" t="s">
        <v>0</v>
      </c>
      <c r="G18" s="52">
        <v>19.6</v>
      </c>
      <c r="H18" s="37">
        <v>1.46</v>
      </c>
      <c r="I18" s="53">
        <f>H18*1.23</f>
        <v>1.7957999999999998</v>
      </c>
      <c r="J18" s="53">
        <f>G18*I18</f>
        <v>35.19768</v>
      </c>
      <c r="K18" s="85"/>
      <c r="L18" s="95"/>
      <c r="M18" s="61"/>
      <c r="N18" s="61"/>
      <c r="O18" s="76"/>
      <c r="P18" s="76"/>
      <c r="Q18" s="61"/>
      <c r="R18" s="76"/>
      <c r="S18" s="76"/>
      <c r="T18" s="75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2:57" s="45" customFormat="1" ht="46.5" customHeight="1">
      <c r="B19" s="124" t="s">
        <v>27</v>
      </c>
      <c r="C19" s="123" t="s">
        <v>56</v>
      </c>
      <c r="D19" s="51" t="s">
        <v>281</v>
      </c>
      <c r="E19" s="148" t="s">
        <v>280</v>
      </c>
      <c r="F19" s="54" t="s">
        <v>0</v>
      </c>
      <c r="G19" s="59">
        <v>6.72</v>
      </c>
      <c r="H19" s="37">
        <v>2.03</v>
      </c>
      <c r="I19" s="53">
        <f>H19*1.23</f>
        <v>2.4968999999999997</v>
      </c>
      <c r="J19" s="53">
        <f>G19*I19</f>
        <v>16.779168</v>
      </c>
      <c r="K19" s="85"/>
      <c r="L19" s="95"/>
      <c r="M19" s="61"/>
      <c r="N19" s="61"/>
      <c r="O19" s="76"/>
      <c r="P19" s="76"/>
      <c r="Q19" s="61"/>
      <c r="R19" s="76"/>
      <c r="S19" s="76"/>
      <c r="T19" s="75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2:57" s="45" customFormat="1" ht="30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85"/>
      <c r="L20" s="95"/>
      <c r="M20" s="61"/>
      <c r="N20" s="61"/>
      <c r="O20" s="76"/>
      <c r="P20" s="76"/>
      <c r="Q20" s="61"/>
      <c r="R20" s="76"/>
      <c r="S20" s="76"/>
      <c r="T20" s="7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</row>
    <row r="21" spans="2:57" s="341" customFormat="1" ht="30" customHeight="1">
      <c r="B21" s="350" t="s">
        <v>28</v>
      </c>
      <c r="C21" s="350"/>
      <c r="D21" s="351"/>
      <c r="E21" s="352" t="s">
        <v>24</v>
      </c>
      <c r="F21" s="371" t="s">
        <v>51</v>
      </c>
      <c r="G21" s="372"/>
      <c r="H21" s="372"/>
      <c r="I21" s="373"/>
      <c r="J21" s="353">
        <f>SUM(J22:J27)</f>
        <v>93.991557</v>
      </c>
      <c r="K21" s="354"/>
      <c r="L21" s="355"/>
      <c r="M21" s="356"/>
      <c r="N21" s="356"/>
      <c r="O21" s="357"/>
      <c r="P21" s="357"/>
      <c r="Q21" s="356"/>
      <c r="R21" s="357"/>
      <c r="S21" s="357"/>
      <c r="T21" s="358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</row>
    <row r="22" spans="2:57" s="45" customFormat="1" ht="30" customHeight="1">
      <c r="B22" s="125" t="s">
        <v>29</v>
      </c>
      <c r="C22" s="129" t="s">
        <v>56</v>
      </c>
      <c r="D22" s="63">
        <v>73481</v>
      </c>
      <c r="E22" s="128" t="s">
        <v>60</v>
      </c>
      <c r="F22" s="89" t="s">
        <v>6</v>
      </c>
      <c r="G22" s="59">
        <v>1.28</v>
      </c>
      <c r="H22" s="57">
        <v>14.97</v>
      </c>
      <c r="I22" s="53">
        <f aca="true" t="shared" si="0" ref="I22:I27">H22*1.23</f>
        <v>18.4131</v>
      </c>
      <c r="J22" s="59">
        <f aca="true" t="shared" si="1" ref="J22:J27">G22*I22</f>
        <v>23.568768000000002</v>
      </c>
      <c r="K22" s="85"/>
      <c r="L22" s="95"/>
      <c r="M22" s="61"/>
      <c r="N22" s="61"/>
      <c r="O22" s="61"/>
      <c r="P22" s="76"/>
      <c r="Q22" s="61"/>
      <c r="R22" s="76"/>
      <c r="S22" s="76"/>
      <c r="T22" s="7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2:57" s="45" customFormat="1" ht="30" customHeight="1">
      <c r="B23" s="125" t="s">
        <v>30</v>
      </c>
      <c r="C23" s="129" t="s">
        <v>56</v>
      </c>
      <c r="D23" s="63">
        <v>73481</v>
      </c>
      <c r="E23" s="128" t="s">
        <v>61</v>
      </c>
      <c r="F23" s="67" t="s">
        <v>6</v>
      </c>
      <c r="G23" s="52">
        <v>0.72</v>
      </c>
      <c r="H23" s="57">
        <v>14.97</v>
      </c>
      <c r="I23" s="53">
        <f t="shared" si="0"/>
        <v>18.4131</v>
      </c>
      <c r="J23" s="59">
        <f t="shared" si="1"/>
        <v>13.257432</v>
      </c>
      <c r="K23" s="85"/>
      <c r="L23" s="95"/>
      <c r="M23" s="61"/>
      <c r="N23" s="61"/>
      <c r="O23" s="76"/>
      <c r="P23" s="76"/>
      <c r="Q23" s="61"/>
      <c r="R23" s="76"/>
      <c r="S23" s="76"/>
      <c r="T23" s="7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</row>
    <row r="24" spans="2:57" s="45" customFormat="1" ht="30" customHeight="1">
      <c r="B24" s="125" t="s">
        <v>31</v>
      </c>
      <c r="C24" s="129" t="s">
        <v>56</v>
      </c>
      <c r="D24" s="63" t="s">
        <v>72</v>
      </c>
      <c r="E24" s="128" t="s">
        <v>73</v>
      </c>
      <c r="F24" s="67" t="s">
        <v>6</v>
      </c>
      <c r="G24" s="52">
        <v>0.72</v>
      </c>
      <c r="H24" s="57">
        <v>17.61</v>
      </c>
      <c r="I24" s="53">
        <f t="shared" si="0"/>
        <v>21.6603</v>
      </c>
      <c r="J24" s="59">
        <f t="shared" si="1"/>
        <v>15.595415999999998</v>
      </c>
      <c r="K24" s="85"/>
      <c r="L24" s="95"/>
      <c r="M24" s="61"/>
      <c r="N24" s="61"/>
      <c r="O24" s="76"/>
      <c r="P24" s="76"/>
      <c r="Q24" s="61"/>
      <c r="R24" s="76"/>
      <c r="S24" s="76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</row>
    <row r="25" spans="2:57" s="45" customFormat="1" ht="30" customHeight="1">
      <c r="B25" s="125" t="s">
        <v>69</v>
      </c>
      <c r="C25" s="129" t="s">
        <v>56</v>
      </c>
      <c r="D25" s="63">
        <v>79481</v>
      </c>
      <c r="E25" s="130" t="s">
        <v>62</v>
      </c>
      <c r="F25" s="67" t="s">
        <v>6</v>
      </c>
      <c r="G25" s="52">
        <v>0.33</v>
      </c>
      <c r="H25" s="57">
        <v>11.74</v>
      </c>
      <c r="I25" s="53">
        <f t="shared" si="0"/>
        <v>14.4402</v>
      </c>
      <c r="J25" s="59">
        <f t="shared" si="1"/>
        <v>4.7652660000000004</v>
      </c>
      <c r="K25" s="85"/>
      <c r="L25" s="95"/>
      <c r="M25" s="61"/>
      <c r="N25" s="61"/>
      <c r="O25" s="76"/>
      <c r="P25" s="76"/>
      <c r="Q25" s="61"/>
      <c r="R25" s="76"/>
      <c r="S25" s="76"/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2:57" s="45" customFormat="1" ht="30" customHeight="1">
      <c r="B26" s="125" t="s">
        <v>70</v>
      </c>
      <c r="C26" s="129" t="s">
        <v>56</v>
      </c>
      <c r="D26" s="63">
        <v>79483</v>
      </c>
      <c r="E26" s="130" t="s">
        <v>63</v>
      </c>
      <c r="F26" s="67" t="s">
        <v>0</v>
      </c>
      <c r="G26" s="52">
        <v>1.65</v>
      </c>
      <c r="H26" s="57">
        <v>8.8</v>
      </c>
      <c r="I26" s="53">
        <f t="shared" si="0"/>
        <v>10.824</v>
      </c>
      <c r="J26" s="59">
        <f t="shared" si="1"/>
        <v>17.8596</v>
      </c>
      <c r="K26" s="85"/>
      <c r="L26" s="95"/>
      <c r="M26" s="61"/>
      <c r="N26" s="61"/>
      <c r="O26" s="76"/>
      <c r="P26" s="76"/>
      <c r="Q26" s="61"/>
      <c r="R26" s="76"/>
      <c r="S26" s="76"/>
      <c r="T26" s="7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2:57" s="45" customFormat="1" ht="30" customHeight="1">
      <c r="B27" s="125" t="s">
        <v>71</v>
      </c>
      <c r="C27" s="129" t="s">
        <v>56</v>
      </c>
      <c r="D27" s="63" t="s">
        <v>65</v>
      </c>
      <c r="E27" s="131" t="s">
        <v>64</v>
      </c>
      <c r="F27" s="90" t="s">
        <v>6</v>
      </c>
      <c r="G27" s="92">
        <v>0.25</v>
      </c>
      <c r="H27" s="57">
        <v>61.61</v>
      </c>
      <c r="I27" s="53">
        <f t="shared" si="0"/>
        <v>75.7803</v>
      </c>
      <c r="J27" s="59">
        <f t="shared" si="1"/>
        <v>18.945075</v>
      </c>
      <c r="K27" s="85"/>
      <c r="L27" s="95"/>
      <c r="M27" s="61"/>
      <c r="N27" s="61"/>
      <c r="O27" s="76"/>
      <c r="P27" s="76"/>
      <c r="Q27" s="61"/>
      <c r="R27" s="76"/>
      <c r="S27" s="76"/>
      <c r="T27" s="7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2:57" s="45" customFormat="1" ht="30" customHeight="1">
      <c r="B28" s="375"/>
      <c r="C28" s="375"/>
      <c r="D28" s="375"/>
      <c r="E28" s="375"/>
      <c r="F28" s="375"/>
      <c r="G28" s="375"/>
      <c r="H28" s="375"/>
      <c r="I28" s="375"/>
      <c r="J28" s="375"/>
      <c r="K28" s="85"/>
      <c r="L28" s="95"/>
      <c r="M28" s="61"/>
      <c r="N28" s="61"/>
      <c r="O28" s="76"/>
      <c r="P28" s="76"/>
      <c r="Q28" s="61"/>
      <c r="R28" s="76"/>
      <c r="S28" s="76"/>
      <c r="T28" s="7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:57" s="246" customFormat="1" ht="30" customHeight="1">
      <c r="B29" s="254" t="s">
        <v>32</v>
      </c>
      <c r="C29" s="254"/>
      <c r="D29" s="255"/>
      <c r="E29" s="256" t="s">
        <v>67</v>
      </c>
      <c r="F29" s="367" t="s">
        <v>51</v>
      </c>
      <c r="G29" s="368"/>
      <c r="H29" s="368"/>
      <c r="I29" s="369"/>
      <c r="J29" s="257">
        <f>SUM(J30:J31)</f>
        <v>418.69593599999996</v>
      </c>
      <c r="K29" s="258"/>
      <c r="L29" s="259"/>
      <c r="M29" s="260"/>
      <c r="N29" s="260"/>
      <c r="O29" s="261"/>
      <c r="P29" s="261"/>
      <c r="Q29" s="260"/>
      <c r="R29" s="261"/>
      <c r="S29" s="261"/>
      <c r="T29" s="262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</row>
    <row r="30" spans="2:57" s="45" customFormat="1" ht="36.75" customHeight="1">
      <c r="B30" s="125" t="s">
        <v>74</v>
      </c>
      <c r="C30" s="129" t="s">
        <v>56</v>
      </c>
      <c r="D30" s="63" t="s">
        <v>291</v>
      </c>
      <c r="E30" s="128" t="s">
        <v>292</v>
      </c>
      <c r="F30" s="89" t="s">
        <v>6</v>
      </c>
      <c r="G30" s="59">
        <v>1.28</v>
      </c>
      <c r="H30" s="93">
        <v>226.69</v>
      </c>
      <c r="I30" s="53">
        <f>H30*1.23</f>
        <v>278.82869999999997</v>
      </c>
      <c r="J30" s="59">
        <f>G30*I30</f>
        <v>356.900736</v>
      </c>
      <c r="K30" s="85"/>
      <c r="L30" s="95"/>
      <c r="M30" s="61"/>
      <c r="N30" s="61"/>
      <c r="O30" s="76"/>
      <c r="P30" s="76"/>
      <c r="Q30" s="61"/>
      <c r="R30" s="76"/>
      <c r="S30" s="76"/>
      <c r="T30" s="62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:57" s="45" customFormat="1" ht="58.5" customHeight="1">
      <c r="B31" s="158" t="s">
        <v>75</v>
      </c>
      <c r="C31" s="129" t="s">
        <v>56</v>
      </c>
      <c r="D31" s="159" t="s">
        <v>219</v>
      </c>
      <c r="E31" s="146" t="s">
        <v>220</v>
      </c>
      <c r="F31" s="67" t="s">
        <v>0</v>
      </c>
      <c r="G31" s="74">
        <v>1.28</v>
      </c>
      <c r="H31" s="74">
        <v>39.25</v>
      </c>
      <c r="I31" s="53">
        <f>H31*1.23</f>
        <v>48.277499999999996</v>
      </c>
      <c r="J31" s="153">
        <f>G31*I31</f>
        <v>61.795199999999994</v>
      </c>
      <c r="K31" s="85"/>
      <c r="L31" s="95"/>
      <c r="M31" s="61"/>
      <c r="N31" s="61"/>
      <c r="O31" s="76"/>
      <c r="P31" s="76"/>
      <c r="Q31" s="61"/>
      <c r="R31" s="76"/>
      <c r="S31" s="76"/>
      <c r="T31" s="62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:57" s="45" customFormat="1" ht="30" customHeight="1">
      <c r="B32" s="375"/>
      <c r="C32" s="375"/>
      <c r="D32" s="375"/>
      <c r="E32" s="375"/>
      <c r="F32" s="375"/>
      <c r="G32" s="375"/>
      <c r="H32" s="375"/>
      <c r="I32" s="375"/>
      <c r="J32" s="375"/>
      <c r="K32" s="85"/>
      <c r="L32" s="95"/>
      <c r="M32" s="61"/>
      <c r="N32" s="61"/>
      <c r="O32" s="76"/>
      <c r="P32" s="76"/>
      <c r="Q32" s="61"/>
      <c r="R32" s="76"/>
      <c r="S32" s="76"/>
      <c r="T32" s="75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:57" s="246" customFormat="1" ht="30" customHeight="1">
      <c r="B33" s="254" t="s">
        <v>76</v>
      </c>
      <c r="C33" s="254"/>
      <c r="D33" s="254"/>
      <c r="E33" s="256" t="s">
        <v>68</v>
      </c>
      <c r="F33" s="367" t="s">
        <v>51</v>
      </c>
      <c r="G33" s="368"/>
      <c r="H33" s="368"/>
      <c r="I33" s="369"/>
      <c r="J33" s="257">
        <f>J34+J35</f>
        <v>576.2194529999999</v>
      </c>
      <c r="K33" s="258"/>
      <c r="L33" s="259"/>
      <c r="M33" s="260"/>
      <c r="N33" s="260"/>
      <c r="O33" s="261"/>
      <c r="P33" s="261"/>
      <c r="Q33" s="260"/>
      <c r="R33" s="261"/>
      <c r="S33" s="261"/>
      <c r="T33" s="262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</row>
    <row r="34" spans="2:57" s="45" customFormat="1" ht="62.25" customHeight="1">
      <c r="B34" s="125" t="s">
        <v>77</v>
      </c>
      <c r="C34" s="129" t="s">
        <v>56</v>
      </c>
      <c r="D34" s="51" t="s">
        <v>80</v>
      </c>
      <c r="E34" s="130" t="s">
        <v>79</v>
      </c>
      <c r="F34" s="67" t="s">
        <v>0</v>
      </c>
      <c r="G34" s="52">
        <v>14.51</v>
      </c>
      <c r="H34" s="56">
        <v>31.4</v>
      </c>
      <c r="I34" s="53">
        <f>H34*1.23</f>
        <v>38.622</v>
      </c>
      <c r="J34" s="53">
        <f>G34*I34</f>
        <v>560.40522</v>
      </c>
      <c r="K34" s="85"/>
      <c r="L34" s="95"/>
      <c r="M34" s="62"/>
      <c r="N34" s="76"/>
      <c r="O34" s="76"/>
      <c r="P34" s="76"/>
      <c r="Q34" s="61"/>
      <c r="R34" s="76"/>
      <c r="S34" s="76"/>
      <c r="T34" s="62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</row>
    <row r="35" spans="2:57" s="45" customFormat="1" ht="51.75" customHeight="1">
      <c r="B35" s="125" t="s">
        <v>78</v>
      </c>
      <c r="C35" s="129" t="s">
        <v>56</v>
      </c>
      <c r="D35" s="51">
        <v>73346</v>
      </c>
      <c r="E35" s="128" t="s">
        <v>282</v>
      </c>
      <c r="F35" s="67" t="s">
        <v>0</v>
      </c>
      <c r="G35" s="59">
        <v>0.01</v>
      </c>
      <c r="H35" s="236">
        <v>1285.71</v>
      </c>
      <c r="I35" s="53">
        <f>H35*1.23</f>
        <v>1581.4233</v>
      </c>
      <c r="J35" s="53">
        <f>G35*I35</f>
        <v>15.814233</v>
      </c>
      <c r="K35" s="85"/>
      <c r="L35" s="95"/>
      <c r="M35" s="62"/>
      <c r="N35" s="61"/>
      <c r="O35" s="76"/>
      <c r="P35" s="76"/>
      <c r="Q35" s="61"/>
      <c r="R35" s="76"/>
      <c r="S35" s="76"/>
      <c r="T35" s="62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</row>
    <row r="36" spans="2:57" s="45" customFormat="1" ht="27.75" customHeight="1">
      <c r="B36" s="375"/>
      <c r="C36" s="375"/>
      <c r="D36" s="375"/>
      <c r="E36" s="375"/>
      <c r="F36" s="375"/>
      <c r="G36" s="375"/>
      <c r="H36" s="375"/>
      <c r="I36" s="375"/>
      <c r="J36" s="375"/>
      <c r="K36" s="85"/>
      <c r="L36" s="95"/>
      <c r="M36" s="62"/>
      <c r="N36" s="61"/>
      <c r="O36" s="76"/>
      <c r="P36" s="76"/>
      <c r="Q36" s="61"/>
      <c r="R36" s="76"/>
      <c r="S36" s="76"/>
      <c r="T36" s="62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:57" s="246" customFormat="1" ht="30" customHeight="1">
      <c r="B37" s="254" t="s">
        <v>81</v>
      </c>
      <c r="C37" s="254"/>
      <c r="D37" s="263"/>
      <c r="E37" s="264" t="s">
        <v>7</v>
      </c>
      <c r="F37" s="367" t="s">
        <v>51</v>
      </c>
      <c r="G37" s="368"/>
      <c r="H37" s="368"/>
      <c r="I37" s="369"/>
      <c r="J37" s="257">
        <f>SUM(J38:J39)</f>
        <v>672.5763</v>
      </c>
      <c r="K37" s="258"/>
      <c r="L37" s="259"/>
      <c r="M37" s="260"/>
      <c r="N37" s="260"/>
      <c r="O37" s="261"/>
      <c r="P37" s="261"/>
      <c r="Q37" s="265"/>
      <c r="R37" s="261"/>
      <c r="S37" s="261"/>
      <c r="T37" s="262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</row>
    <row r="38" spans="2:57" s="30" customFormat="1" ht="43.5" customHeight="1">
      <c r="B38" s="125" t="s">
        <v>82</v>
      </c>
      <c r="C38" s="129" t="s">
        <v>56</v>
      </c>
      <c r="D38" s="51" t="s">
        <v>289</v>
      </c>
      <c r="E38" s="147" t="s">
        <v>288</v>
      </c>
      <c r="F38" s="94" t="s">
        <v>0</v>
      </c>
      <c r="G38" s="74">
        <v>5.5</v>
      </c>
      <c r="H38" s="46">
        <v>62.86</v>
      </c>
      <c r="I38" s="53">
        <f>H38*1.23</f>
        <v>77.31779999999999</v>
      </c>
      <c r="J38" s="132">
        <f>G38*I38</f>
        <v>425.24789999999996</v>
      </c>
      <c r="K38" s="86"/>
      <c r="L38" s="96"/>
      <c r="M38" s="29"/>
      <c r="N38" s="29"/>
      <c r="O38" s="29"/>
      <c r="P38" s="29"/>
      <c r="Q38" s="29"/>
      <c r="R38" s="29"/>
      <c r="S38" s="29"/>
      <c r="T38" s="78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2:57" s="30" customFormat="1" ht="33" customHeight="1">
      <c r="B39" s="125" t="s">
        <v>83</v>
      </c>
      <c r="C39" s="129" t="s">
        <v>56</v>
      </c>
      <c r="D39" s="51" t="s">
        <v>86</v>
      </c>
      <c r="E39" s="147" t="s">
        <v>85</v>
      </c>
      <c r="F39" s="94" t="s">
        <v>0</v>
      </c>
      <c r="G39" s="74">
        <v>5.5</v>
      </c>
      <c r="H39" s="46">
        <v>36.56</v>
      </c>
      <c r="I39" s="53">
        <f>H39*1.23</f>
        <v>44.9688</v>
      </c>
      <c r="J39" s="132">
        <f>G39*I39</f>
        <v>247.32840000000002</v>
      </c>
      <c r="K39" s="86"/>
      <c r="L39" s="96"/>
      <c r="M39" s="29"/>
      <c r="N39" s="29"/>
      <c r="O39" s="29"/>
      <c r="P39" s="29"/>
      <c r="Q39" s="29"/>
      <c r="R39" s="29"/>
      <c r="S39" s="29"/>
      <c r="T39" s="7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2:57" s="30" customFormat="1" ht="33" customHeight="1">
      <c r="B40" s="133"/>
      <c r="C40" s="134"/>
      <c r="D40" s="135"/>
      <c r="E40" s="136"/>
      <c r="F40" s="137"/>
      <c r="G40" s="138"/>
      <c r="H40" s="139"/>
      <c r="I40" s="140"/>
      <c r="J40" s="141"/>
      <c r="K40" s="86"/>
      <c r="L40" s="96"/>
      <c r="M40" s="29"/>
      <c r="N40" s="29"/>
      <c r="O40" s="29"/>
      <c r="P40" s="29"/>
      <c r="Q40" s="29"/>
      <c r="R40" s="29"/>
      <c r="S40" s="29"/>
      <c r="T40" s="7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2:57" s="273" customFormat="1" ht="30" customHeight="1">
      <c r="B41" s="254" t="s">
        <v>90</v>
      </c>
      <c r="C41" s="266"/>
      <c r="D41" s="267"/>
      <c r="E41" s="268" t="s">
        <v>87</v>
      </c>
      <c r="F41" s="367" t="s">
        <v>51</v>
      </c>
      <c r="G41" s="368"/>
      <c r="H41" s="368"/>
      <c r="I41" s="369"/>
      <c r="J41" s="257">
        <f>SUM(J42:J49)</f>
        <v>84.9807</v>
      </c>
      <c r="K41" s="269"/>
      <c r="L41" s="270"/>
      <c r="M41" s="271"/>
      <c r="N41" s="271"/>
      <c r="O41" s="271"/>
      <c r="P41" s="271"/>
      <c r="Q41" s="271"/>
      <c r="R41" s="271"/>
      <c r="S41" s="271"/>
      <c r="T41" s="272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</row>
    <row r="42" spans="2:57" s="47" customFormat="1" ht="34.5" customHeight="1">
      <c r="B42" s="125" t="s">
        <v>91</v>
      </c>
      <c r="C42" s="129" t="s">
        <v>109</v>
      </c>
      <c r="D42" s="91" t="s">
        <v>110</v>
      </c>
      <c r="E42" s="145" t="s">
        <v>111</v>
      </c>
      <c r="F42" s="31" t="s">
        <v>1</v>
      </c>
      <c r="G42" s="101">
        <v>2</v>
      </c>
      <c r="H42" s="161">
        <v>3.09</v>
      </c>
      <c r="I42" s="53">
        <f aca="true" t="shared" si="2" ref="I42:I49">H42*1.23</f>
        <v>3.8007</v>
      </c>
      <c r="J42" s="53">
        <f aca="true" t="shared" si="3" ref="J42:J49">G42*I42</f>
        <v>7.6014</v>
      </c>
      <c r="K42" s="86"/>
      <c r="L42" s="96"/>
      <c r="M42" s="81"/>
      <c r="N42" s="81"/>
      <c r="O42" s="81"/>
      <c r="P42" s="81"/>
      <c r="Q42" s="81"/>
      <c r="R42" s="81"/>
      <c r="S42" s="81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</row>
    <row r="43" spans="2:57" s="47" customFormat="1" ht="30" customHeight="1">
      <c r="B43" s="125" t="s">
        <v>92</v>
      </c>
      <c r="C43" s="129" t="s">
        <v>56</v>
      </c>
      <c r="D43" s="51" t="s">
        <v>102</v>
      </c>
      <c r="E43" s="145" t="s">
        <v>101</v>
      </c>
      <c r="F43" s="31" t="s">
        <v>16</v>
      </c>
      <c r="G43" s="101">
        <v>28</v>
      </c>
      <c r="H43" s="58">
        <v>1.43</v>
      </c>
      <c r="I43" s="53">
        <f t="shared" si="2"/>
        <v>1.7589</v>
      </c>
      <c r="J43" s="53">
        <f t="shared" si="3"/>
        <v>49.249199999999995</v>
      </c>
      <c r="K43" s="86"/>
      <c r="L43" s="96"/>
      <c r="M43" s="81"/>
      <c r="N43" s="112"/>
      <c r="O43" s="81"/>
      <c r="P43" s="81"/>
      <c r="Q43" s="81"/>
      <c r="R43" s="81"/>
      <c r="S43" s="81"/>
      <c r="T43" s="80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</row>
    <row r="44" spans="2:57" s="47" customFormat="1" ht="30" customHeight="1">
      <c r="B44" s="125" t="s">
        <v>93</v>
      </c>
      <c r="C44" s="129" t="s">
        <v>109</v>
      </c>
      <c r="D44" s="91" t="s">
        <v>113</v>
      </c>
      <c r="E44" s="144" t="s">
        <v>112</v>
      </c>
      <c r="F44" s="31" t="s">
        <v>1</v>
      </c>
      <c r="G44" s="101">
        <v>1</v>
      </c>
      <c r="H44" s="161">
        <v>5.62</v>
      </c>
      <c r="I44" s="53">
        <f t="shared" si="2"/>
        <v>6.9126</v>
      </c>
      <c r="J44" s="53">
        <f t="shared" si="3"/>
        <v>6.9126</v>
      </c>
      <c r="K44" s="86"/>
      <c r="L44" s="96"/>
      <c r="M44" s="81"/>
      <c r="N44" s="81"/>
      <c r="O44" s="81"/>
      <c r="P44" s="81"/>
      <c r="Q44" s="81"/>
      <c r="R44" s="81"/>
      <c r="S44" s="81"/>
      <c r="T44" s="80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</row>
    <row r="45" spans="2:57" s="47" customFormat="1" ht="30" customHeight="1">
      <c r="B45" s="125" t="s">
        <v>94</v>
      </c>
      <c r="C45" s="129" t="s">
        <v>56</v>
      </c>
      <c r="D45" s="51">
        <v>72934</v>
      </c>
      <c r="E45" s="144" t="s">
        <v>100</v>
      </c>
      <c r="F45" s="31" t="s">
        <v>16</v>
      </c>
      <c r="G45" s="101">
        <v>1</v>
      </c>
      <c r="H45" s="58">
        <v>2.94</v>
      </c>
      <c r="I45" s="53">
        <f t="shared" si="2"/>
        <v>3.6162</v>
      </c>
      <c r="J45" s="53">
        <f t="shared" si="3"/>
        <v>3.6162</v>
      </c>
      <c r="K45" s="86"/>
      <c r="L45" s="96"/>
      <c r="M45" s="81"/>
      <c r="N45" s="81"/>
      <c r="O45" s="81"/>
      <c r="P45" s="81"/>
      <c r="Q45" s="81"/>
      <c r="R45" s="81"/>
      <c r="S45" s="81"/>
      <c r="T45" s="80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</row>
    <row r="46" spans="2:57" s="47" customFormat="1" ht="30" customHeight="1">
      <c r="B46" s="125" t="s">
        <v>95</v>
      </c>
      <c r="C46" s="129" t="s">
        <v>56</v>
      </c>
      <c r="D46" s="51">
        <v>72248</v>
      </c>
      <c r="E46" s="144" t="s">
        <v>99</v>
      </c>
      <c r="F46" s="31" t="s">
        <v>1</v>
      </c>
      <c r="G46" s="101">
        <v>1</v>
      </c>
      <c r="H46" s="58">
        <v>1.43</v>
      </c>
      <c r="I46" s="53">
        <f t="shared" si="2"/>
        <v>1.7589</v>
      </c>
      <c r="J46" s="53">
        <f t="shared" si="3"/>
        <v>1.7589</v>
      </c>
      <c r="K46" s="86"/>
      <c r="L46" s="96"/>
      <c r="M46" s="81"/>
      <c r="N46" s="81"/>
      <c r="O46" s="81"/>
      <c r="P46" s="81"/>
      <c r="Q46" s="81"/>
      <c r="R46" s="81"/>
      <c r="S46" s="81"/>
      <c r="T46" s="80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</row>
    <row r="47" spans="2:57" s="47" customFormat="1" ht="30" customHeight="1">
      <c r="B47" s="125" t="s">
        <v>96</v>
      </c>
      <c r="C47" s="129" t="s">
        <v>56</v>
      </c>
      <c r="D47" s="51">
        <v>83387</v>
      </c>
      <c r="E47" s="144" t="s">
        <v>98</v>
      </c>
      <c r="F47" s="31" t="s">
        <v>1</v>
      </c>
      <c r="G47" s="101">
        <v>1</v>
      </c>
      <c r="H47" s="161">
        <v>3.58</v>
      </c>
      <c r="I47" s="53">
        <f t="shared" si="2"/>
        <v>4.4034</v>
      </c>
      <c r="J47" s="53">
        <f t="shared" si="3"/>
        <v>4.4034</v>
      </c>
      <c r="K47" s="86"/>
      <c r="L47" s="96"/>
      <c r="M47" s="81"/>
      <c r="N47" s="81"/>
      <c r="O47" s="81"/>
      <c r="P47" s="81"/>
      <c r="Q47" s="81"/>
      <c r="R47" s="81"/>
      <c r="S47" s="81"/>
      <c r="T47" s="80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</row>
    <row r="48" spans="2:57" s="47" customFormat="1" ht="30" customHeight="1">
      <c r="B48" s="125" t="s">
        <v>114</v>
      </c>
      <c r="C48" s="129" t="s">
        <v>56</v>
      </c>
      <c r="D48" s="51">
        <v>72335</v>
      </c>
      <c r="E48" s="144" t="s">
        <v>97</v>
      </c>
      <c r="F48" s="31" t="s">
        <v>1</v>
      </c>
      <c r="G48" s="101">
        <v>1</v>
      </c>
      <c r="H48" s="58">
        <v>2.43</v>
      </c>
      <c r="I48" s="53">
        <f t="shared" si="2"/>
        <v>2.9889</v>
      </c>
      <c r="J48" s="53">
        <f t="shared" si="3"/>
        <v>2.9889</v>
      </c>
      <c r="K48" s="86"/>
      <c r="L48" s="96"/>
      <c r="M48" s="81"/>
      <c r="N48" s="81"/>
      <c r="O48" s="81"/>
      <c r="P48" s="81"/>
      <c r="Q48" s="81"/>
      <c r="R48" s="81"/>
      <c r="S48" s="81"/>
      <c r="T48" s="80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</row>
    <row r="49" spans="2:57" s="47" customFormat="1" ht="32.25" customHeight="1">
      <c r="B49" s="125" t="s">
        <v>115</v>
      </c>
      <c r="C49" s="129" t="s">
        <v>56</v>
      </c>
      <c r="D49" s="51">
        <v>72331</v>
      </c>
      <c r="E49" s="146" t="s">
        <v>290</v>
      </c>
      <c r="F49" s="102" t="s">
        <v>1</v>
      </c>
      <c r="G49" s="103">
        <v>1</v>
      </c>
      <c r="H49" s="58">
        <v>6.87</v>
      </c>
      <c r="I49" s="53">
        <f t="shared" si="2"/>
        <v>8.4501</v>
      </c>
      <c r="J49" s="53">
        <f t="shared" si="3"/>
        <v>8.4501</v>
      </c>
      <c r="K49" s="86"/>
      <c r="L49" s="96"/>
      <c r="M49" s="81"/>
      <c r="N49" s="81"/>
      <c r="O49" s="81"/>
      <c r="P49" s="81"/>
      <c r="Q49" s="81"/>
      <c r="R49" s="81"/>
      <c r="S49" s="81"/>
      <c r="T49" s="80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:57" s="47" customFormat="1" ht="30" customHeight="1">
      <c r="B50" s="104"/>
      <c r="C50" s="104"/>
      <c r="D50" s="104"/>
      <c r="E50" s="104"/>
      <c r="F50" s="104"/>
      <c r="G50" s="104"/>
      <c r="H50" s="104"/>
      <c r="I50" s="104"/>
      <c r="J50" s="104"/>
      <c r="K50" s="86"/>
      <c r="L50" s="96"/>
      <c r="M50" s="81"/>
      <c r="N50" s="81"/>
      <c r="O50" s="81"/>
      <c r="P50" s="81"/>
      <c r="Q50" s="81"/>
      <c r="R50" s="81"/>
      <c r="S50" s="81"/>
      <c r="T50" s="80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  <row r="51" spans="2:57" s="274" customFormat="1" ht="30" customHeight="1">
      <c r="B51" s="275" t="s">
        <v>121</v>
      </c>
      <c r="C51" s="275"/>
      <c r="D51" s="276"/>
      <c r="E51" s="276" t="s">
        <v>88</v>
      </c>
      <c r="F51" s="367" t="s">
        <v>51</v>
      </c>
      <c r="G51" s="368"/>
      <c r="H51" s="368"/>
      <c r="I51" s="369"/>
      <c r="J51" s="277">
        <f>SUM(J52:J72)</f>
        <v>1388.3317499999998</v>
      </c>
      <c r="K51" s="269"/>
      <c r="L51" s="270"/>
      <c r="M51" s="278"/>
      <c r="N51" s="278"/>
      <c r="O51" s="278"/>
      <c r="P51" s="278"/>
      <c r="Q51" s="278"/>
      <c r="R51" s="278"/>
      <c r="S51" s="278"/>
      <c r="T51" s="279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</row>
    <row r="52" spans="1:57" s="73" customFormat="1" ht="30" customHeight="1">
      <c r="A52" s="84"/>
      <c r="B52" s="142" t="s">
        <v>122</v>
      </c>
      <c r="C52" s="129" t="s">
        <v>109</v>
      </c>
      <c r="D52" s="51" t="s">
        <v>120</v>
      </c>
      <c r="E52" s="144" t="s">
        <v>119</v>
      </c>
      <c r="F52" s="31" t="s">
        <v>1</v>
      </c>
      <c r="G52" s="101">
        <v>1</v>
      </c>
      <c r="H52" s="161">
        <v>22.76</v>
      </c>
      <c r="I52" s="53">
        <f aca="true" t="shared" si="4" ref="I52:I71">H52*1.23</f>
        <v>27.9948</v>
      </c>
      <c r="J52" s="59">
        <f aca="true" t="shared" si="5" ref="J52:J60">G52*I52</f>
        <v>27.9948</v>
      </c>
      <c r="K52" s="86"/>
      <c r="L52" s="96"/>
      <c r="M52" s="81"/>
      <c r="N52" s="81"/>
      <c r="O52" s="81"/>
      <c r="P52" s="81"/>
      <c r="Q52" s="81"/>
      <c r="R52" s="81"/>
      <c r="S52" s="81"/>
      <c r="T52" s="80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</row>
    <row r="53" spans="1:57" s="73" customFormat="1" ht="30" customHeight="1">
      <c r="A53" s="84"/>
      <c r="B53" s="142" t="s">
        <v>123</v>
      </c>
      <c r="C53" s="123" t="s">
        <v>56</v>
      </c>
      <c r="D53" s="51" t="s">
        <v>108</v>
      </c>
      <c r="E53" s="144" t="s">
        <v>107</v>
      </c>
      <c r="F53" s="31" t="s">
        <v>16</v>
      </c>
      <c r="G53" s="101">
        <v>18</v>
      </c>
      <c r="H53" s="161">
        <v>7.85</v>
      </c>
      <c r="I53" s="53">
        <f t="shared" si="4"/>
        <v>9.6555</v>
      </c>
      <c r="J53" s="59">
        <f t="shared" si="5"/>
        <v>173.799</v>
      </c>
      <c r="K53" s="86"/>
      <c r="L53" s="96"/>
      <c r="M53" s="81"/>
      <c r="N53" s="81"/>
      <c r="O53" s="81"/>
      <c r="P53" s="81"/>
      <c r="Q53" s="81"/>
      <c r="R53" s="81"/>
      <c r="S53" s="81"/>
      <c r="T53" s="80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</row>
    <row r="54" spans="1:57" s="73" customFormat="1" ht="30" customHeight="1">
      <c r="A54" s="84"/>
      <c r="B54" s="142" t="s">
        <v>124</v>
      </c>
      <c r="C54" s="123" t="s">
        <v>56</v>
      </c>
      <c r="D54" s="51">
        <v>72711</v>
      </c>
      <c r="E54" s="144" t="s">
        <v>126</v>
      </c>
      <c r="F54" s="31" t="s">
        <v>1</v>
      </c>
      <c r="G54" s="101">
        <v>1</v>
      </c>
      <c r="H54" s="58">
        <v>24.29</v>
      </c>
      <c r="I54" s="53">
        <f t="shared" si="4"/>
        <v>29.8767</v>
      </c>
      <c r="J54" s="59">
        <f t="shared" si="5"/>
        <v>29.8767</v>
      </c>
      <c r="K54" s="86"/>
      <c r="L54" s="96"/>
      <c r="M54" s="81"/>
      <c r="N54" s="81"/>
      <c r="O54" s="81"/>
      <c r="P54" s="81"/>
      <c r="Q54" s="81"/>
      <c r="R54" s="81"/>
      <c r="S54" s="81"/>
      <c r="T54" s="80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1:57" s="73" customFormat="1" ht="30" customHeight="1">
      <c r="A55" s="84"/>
      <c r="B55" s="142" t="s">
        <v>125</v>
      </c>
      <c r="C55" s="123" t="s">
        <v>56</v>
      </c>
      <c r="D55" s="51">
        <v>68061</v>
      </c>
      <c r="E55" s="144" t="s">
        <v>116</v>
      </c>
      <c r="F55" s="31" t="s">
        <v>1</v>
      </c>
      <c r="G55" s="101">
        <v>1</v>
      </c>
      <c r="H55" s="58">
        <v>9.41</v>
      </c>
      <c r="I55" s="53">
        <f t="shared" si="4"/>
        <v>11.5743</v>
      </c>
      <c r="J55" s="59">
        <f t="shared" si="5"/>
        <v>11.5743</v>
      </c>
      <c r="K55" s="86"/>
      <c r="L55" s="96"/>
      <c r="M55" s="81"/>
      <c r="N55" s="81"/>
      <c r="O55" s="81"/>
      <c r="P55" s="81"/>
      <c r="Q55" s="81"/>
      <c r="R55" s="81"/>
      <c r="S55" s="81"/>
      <c r="T55" s="80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</row>
    <row r="56" spans="1:57" s="73" customFormat="1" ht="30" customHeight="1">
      <c r="A56" s="84"/>
      <c r="B56" s="142" t="s">
        <v>135</v>
      </c>
      <c r="C56" s="123" t="s">
        <v>56</v>
      </c>
      <c r="D56" s="51" t="s">
        <v>118</v>
      </c>
      <c r="E56" s="144" t="s">
        <v>117</v>
      </c>
      <c r="F56" s="31" t="s">
        <v>1</v>
      </c>
      <c r="G56" s="101">
        <v>1</v>
      </c>
      <c r="H56" s="58">
        <v>14.83</v>
      </c>
      <c r="I56" s="53">
        <f t="shared" si="4"/>
        <v>18.2409</v>
      </c>
      <c r="J56" s="59">
        <f t="shared" si="5"/>
        <v>18.2409</v>
      </c>
      <c r="K56" s="86"/>
      <c r="L56" s="96"/>
      <c r="M56" s="81"/>
      <c r="N56" s="81"/>
      <c r="O56" s="81"/>
      <c r="P56" s="81"/>
      <c r="Q56" s="81"/>
      <c r="R56" s="81"/>
      <c r="S56" s="81"/>
      <c r="T56" s="80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</row>
    <row r="57" spans="2:57" s="45" customFormat="1" ht="30" customHeight="1">
      <c r="B57" s="142" t="s">
        <v>136</v>
      </c>
      <c r="C57" s="123" t="s">
        <v>56</v>
      </c>
      <c r="D57" s="51">
        <v>72292</v>
      </c>
      <c r="E57" s="144" t="s">
        <v>127</v>
      </c>
      <c r="F57" s="31" t="s">
        <v>1</v>
      </c>
      <c r="G57" s="101">
        <v>1</v>
      </c>
      <c r="H57" s="58">
        <v>23.96</v>
      </c>
      <c r="I57" s="53">
        <f t="shared" si="4"/>
        <v>29.4708</v>
      </c>
      <c r="J57" s="53">
        <f t="shared" si="5"/>
        <v>29.4708</v>
      </c>
      <c r="K57" s="85"/>
      <c r="L57" s="95"/>
      <c r="M57" s="61"/>
      <c r="N57" s="61"/>
      <c r="O57" s="76"/>
      <c r="P57" s="76"/>
      <c r="Q57" s="61"/>
      <c r="R57" s="76"/>
      <c r="S57" s="76"/>
      <c r="T57" s="75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</row>
    <row r="58" spans="2:57" s="45" customFormat="1" ht="30" customHeight="1">
      <c r="B58" s="142" t="s">
        <v>137</v>
      </c>
      <c r="C58" s="123" t="s">
        <v>56</v>
      </c>
      <c r="D58" s="51" t="s">
        <v>104</v>
      </c>
      <c r="E58" s="144" t="s">
        <v>103</v>
      </c>
      <c r="F58" s="31" t="s">
        <v>16</v>
      </c>
      <c r="G58" s="101">
        <v>7.5</v>
      </c>
      <c r="H58" s="58">
        <v>27.34</v>
      </c>
      <c r="I58" s="53">
        <f t="shared" si="4"/>
        <v>33.6282</v>
      </c>
      <c r="J58" s="53">
        <f t="shared" si="5"/>
        <v>252.2115</v>
      </c>
      <c r="K58" s="87"/>
      <c r="L58" s="95"/>
      <c r="M58" s="61"/>
      <c r="N58" s="61"/>
      <c r="O58" s="76"/>
      <c r="P58" s="76"/>
      <c r="Q58" s="61"/>
      <c r="R58" s="76"/>
      <c r="S58" s="76"/>
      <c r="T58" s="75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</row>
    <row r="59" spans="2:57" ht="30" customHeight="1">
      <c r="B59" s="142" t="s">
        <v>138</v>
      </c>
      <c r="C59" s="123" t="s">
        <v>56</v>
      </c>
      <c r="D59" s="51" t="s">
        <v>106</v>
      </c>
      <c r="E59" s="144" t="s">
        <v>105</v>
      </c>
      <c r="F59" s="31" t="s">
        <v>16</v>
      </c>
      <c r="G59" s="101">
        <v>2.5</v>
      </c>
      <c r="H59" s="58">
        <v>18.73</v>
      </c>
      <c r="I59" s="53">
        <f t="shared" si="4"/>
        <v>23.0379</v>
      </c>
      <c r="J59" s="53">
        <f t="shared" si="5"/>
        <v>57.594750000000005</v>
      </c>
      <c r="K59" s="85"/>
      <c r="L59" s="95"/>
      <c r="M59" s="35"/>
      <c r="N59" s="35"/>
      <c r="O59" s="8"/>
      <c r="P59" s="8"/>
      <c r="Q59" s="35"/>
      <c r="R59" s="8"/>
      <c r="S59" s="8"/>
      <c r="T59" s="77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2:57" ht="30" customHeight="1">
      <c r="B60" s="142" t="s">
        <v>139</v>
      </c>
      <c r="C60" s="123" t="s">
        <v>56</v>
      </c>
      <c r="D60" s="51" t="s">
        <v>128</v>
      </c>
      <c r="E60" s="144" t="s">
        <v>129</v>
      </c>
      <c r="F60" s="31" t="s">
        <v>16</v>
      </c>
      <c r="G60" s="101">
        <v>5</v>
      </c>
      <c r="H60" s="58">
        <v>13.43</v>
      </c>
      <c r="I60" s="53">
        <f t="shared" si="4"/>
        <v>16.5189</v>
      </c>
      <c r="J60" s="53">
        <f t="shared" si="5"/>
        <v>82.5945</v>
      </c>
      <c r="K60" s="85"/>
      <c r="L60" s="95"/>
      <c r="M60" s="35"/>
      <c r="N60" s="35"/>
      <c r="O60" s="8"/>
      <c r="P60" s="8"/>
      <c r="Q60" s="35"/>
      <c r="R60" s="8"/>
      <c r="S60" s="8"/>
      <c r="T60" s="8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2:57" ht="30" customHeight="1">
      <c r="B61" s="142" t="s">
        <v>140</v>
      </c>
      <c r="C61" s="123" t="s">
        <v>56</v>
      </c>
      <c r="D61" s="51">
        <v>72558</v>
      </c>
      <c r="E61" s="144" t="s">
        <v>130</v>
      </c>
      <c r="F61" s="31" t="s">
        <v>1</v>
      </c>
      <c r="G61" s="101">
        <v>3</v>
      </c>
      <c r="H61" s="58">
        <v>4.61</v>
      </c>
      <c r="I61" s="53">
        <f t="shared" si="4"/>
        <v>5.6703</v>
      </c>
      <c r="J61" s="53">
        <f>G61*I61</f>
        <v>17.0109</v>
      </c>
      <c r="K61" s="85"/>
      <c r="L61" s="95"/>
      <c r="M61" s="35"/>
      <c r="N61" s="35"/>
      <c r="O61" s="8"/>
      <c r="P61" s="8"/>
      <c r="Q61" s="35"/>
      <c r="R61" s="8"/>
      <c r="S61" s="8"/>
      <c r="T61" s="77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2:57" ht="30" customHeight="1">
      <c r="B62" s="142" t="s">
        <v>141</v>
      </c>
      <c r="C62" s="123" t="s">
        <v>56</v>
      </c>
      <c r="D62" s="51">
        <v>72556</v>
      </c>
      <c r="E62" s="144" t="s">
        <v>131</v>
      </c>
      <c r="F62" s="31" t="s">
        <v>1</v>
      </c>
      <c r="G62" s="101">
        <v>2</v>
      </c>
      <c r="H62" s="58">
        <v>11.08</v>
      </c>
      <c r="I62" s="53">
        <f t="shared" si="4"/>
        <v>13.6284</v>
      </c>
      <c r="J62" s="53">
        <f aca="true" t="shared" si="6" ref="J62:J72">G62*I62</f>
        <v>27.2568</v>
      </c>
      <c r="K62" s="85"/>
      <c r="L62" s="95"/>
      <c r="M62" s="35"/>
      <c r="N62" s="35"/>
      <c r="O62" s="8"/>
      <c r="P62" s="8"/>
      <c r="Q62" s="35"/>
      <c r="R62" s="8"/>
      <c r="S62" s="8"/>
      <c r="T62" s="77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2:57" ht="30" customHeight="1">
      <c r="B63" s="142" t="s">
        <v>142</v>
      </c>
      <c r="C63" s="123" t="s">
        <v>56</v>
      </c>
      <c r="D63" s="51">
        <v>72441</v>
      </c>
      <c r="E63" s="144" t="s">
        <v>132</v>
      </c>
      <c r="F63" s="31" t="s">
        <v>1</v>
      </c>
      <c r="G63" s="101">
        <v>1</v>
      </c>
      <c r="H63" s="58">
        <v>9.12</v>
      </c>
      <c r="I63" s="53">
        <f t="shared" si="4"/>
        <v>11.2176</v>
      </c>
      <c r="J63" s="53">
        <f t="shared" si="6"/>
        <v>11.2176</v>
      </c>
      <c r="K63" s="85"/>
      <c r="L63" s="95"/>
      <c r="M63" s="35"/>
      <c r="N63" s="35"/>
      <c r="O63" s="8"/>
      <c r="P63" s="8"/>
      <c r="Q63" s="35"/>
      <c r="R63" s="8"/>
      <c r="S63" s="8"/>
      <c r="T63" s="77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2:57" ht="30" customHeight="1">
      <c r="B64" s="142" t="s">
        <v>143</v>
      </c>
      <c r="C64" s="123" t="s">
        <v>56</v>
      </c>
      <c r="D64" s="51" t="s">
        <v>148</v>
      </c>
      <c r="E64" s="144" t="s">
        <v>147</v>
      </c>
      <c r="F64" s="31" t="s">
        <v>1</v>
      </c>
      <c r="G64" s="101">
        <v>2</v>
      </c>
      <c r="H64" s="58">
        <v>14.12</v>
      </c>
      <c r="I64" s="53">
        <f t="shared" si="4"/>
        <v>17.3676</v>
      </c>
      <c r="J64" s="53">
        <f t="shared" si="6"/>
        <v>34.7352</v>
      </c>
      <c r="K64" s="85"/>
      <c r="L64" s="95"/>
      <c r="M64" s="35"/>
      <c r="N64" s="35"/>
      <c r="O64" s="8"/>
      <c r="P64" s="8"/>
      <c r="Q64" s="35"/>
      <c r="R64" s="8"/>
      <c r="S64" s="8"/>
      <c r="T64" s="77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2:57" ht="30" customHeight="1">
      <c r="B65" s="142" t="s">
        <v>144</v>
      </c>
      <c r="C65" s="123" t="s">
        <v>56</v>
      </c>
      <c r="D65" s="51">
        <v>72459</v>
      </c>
      <c r="E65" s="144" t="s">
        <v>133</v>
      </c>
      <c r="F65" s="31" t="s">
        <v>1</v>
      </c>
      <c r="G65" s="101">
        <v>2</v>
      </c>
      <c r="H65" s="58">
        <v>18.79</v>
      </c>
      <c r="I65" s="53">
        <f t="shared" si="4"/>
        <v>23.1117</v>
      </c>
      <c r="J65" s="53">
        <f t="shared" si="6"/>
        <v>46.2234</v>
      </c>
      <c r="K65" s="85"/>
      <c r="L65" s="95"/>
      <c r="M65" s="35"/>
      <c r="N65" s="35"/>
      <c r="O65" s="8"/>
      <c r="P65" s="8"/>
      <c r="Q65" s="35"/>
      <c r="R65" s="8"/>
      <c r="S65" s="8"/>
      <c r="T65" s="7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2:57" ht="42.75" customHeight="1">
      <c r="B66" s="142" t="s">
        <v>145</v>
      </c>
      <c r="C66" s="123" t="s">
        <v>56</v>
      </c>
      <c r="D66" s="51" t="s">
        <v>150</v>
      </c>
      <c r="E66" s="144" t="s">
        <v>149</v>
      </c>
      <c r="F66" s="31" t="s">
        <v>1</v>
      </c>
      <c r="G66" s="101">
        <v>1</v>
      </c>
      <c r="H66" s="58">
        <v>172.34</v>
      </c>
      <c r="I66" s="53">
        <f t="shared" si="4"/>
        <v>211.97820000000002</v>
      </c>
      <c r="J66" s="53">
        <f t="shared" si="6"/>
        <v>211.97820000000002</v>
      </c>
      <c r="K66" s="85"/>
      <c r="L66" s="95"/>
      <c r="M66" s="35"/>
      <c r="N66" s="35"/>
      <c r="O66" s="8"/>
      <c r="P66" s="8"/>
      <c r="Q66" s="35"/>
      <c r="R66" s="8"/>
      <c r="S66" s="8"/>
      <c r="T66" s="77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2:57" ht="42.75" customHeight="1">
      <c r="B67" s="142" t="s">
        <v>146</v>
      </c>
      <c r="C67" s="123" t="s">
        <v>56</v>
      </c>
      <c r="D67" s="51">
        <v>72461</v>
      </c>
      <c r="E67" s="144" t="s">
        <v>134</v>
      </c>
      <c r="F67" s="31" t="s">
        <v>1</v>
      </c>
      <c r="G67" s="101">
        <v>2</v>
      </c>
      <c r="H67" s="58">
        <v>20.22</v>
      </c>
      <c r="I67" s="53">
        <f t="shared" si="4"/>
        <v>24.8706</v>
      </c>
      <c r="J67" s="53">
        <f t="shared" si="6"/>
        <v>49.7412</v>
      </c>
      <c r="K67" s="85"/>
      <c r="L67" s="95"/>
      <c r="M67" s="35"/>
      <c r="N67" s="35"/>
      <c r="O67" s="8"/>
      <c r="P67" s="8"/>
      <c r="Q67" s="35"/>
      <c r="R67" s="8"/>
      <c r="S67" s="8"/>
      <c r="T67" s="77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2:57" ht="42.75" customHeight="1">
      <c r="B68" s="142" t="s">
        <v>173</v>
      </c>
      <c r="C68" s="123" t="s">
        <v>56</v>
      </c>
      <c r="D68" s="51" t="s">
        <v>203</v>
      </c>
      <c r="E68" s="144" t="s">
        <v>202</v>
      </c>
      <c r="F68" s="31" t="s">
        <v>1</v>
      </c>
      <c r="G68" s="101">
        <v>2</v>
      </c>
      <c r="H68" s="58">
        <v>5.44</v>
      </c>
      <c r="I68" s="53">
        <f t="shared" si="4"/>
        <v>6.6912</v>
      </c>
      <c r="J68" s="53">
        <f t="shared" si="6"/>
        <v>13.3824</v>
      </c>
      <c r="K68" s="85"/>
      <c r="L68" s="95"/>
      <c r="M68" s="35"/>
      <c r="N68" s="35"/>
      <c r="O68" s="8"/>
      <c r="P68" s="8"/>
      <c r="Q68" s="35"/>
      <c r="R68" s="8"/>
      <c r="S68" s="8"/>
      <c r="T68" s="77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2:57" ht="29.25" customHeight="1">
      <c r="B69" s="142" t="s">
        <v>200</v>
      </c>
      <c r="C69" s="229" t="s">
        <v>56</v>
      </c>
      <c r="D69" s="159" t="s">
        <v>216</v>
      </c>
      <c r="E69" s="144" t="s">
        <v>215</v>
      </c>
      <c r="F69" s="31" t="s">
        <v>1</v>
      </c>
      <c r="G69" s="101">
        <v>1</v>
      </c>
      <c r="H69" s="230">
        <v>3.07</v>
      </c>
      <c r="I69" s="231">
        <f t="shared" si="4"/>
        <v>3.7760999999999996</v>
      </c>
      <c r="J69" s="231">
        <f t="shared" si="6"/>
        <v>3.7760999999999996</v>
      </c>
      <c r="K69" s="85"/>
      <c r="L69" s="95"/>
      <c r="M69" s="35"/>
      <c r="N69" s="35"/>
      <c r="O69" s="8"/>
      <c r="P69" s="8"/>
      <c r="Q69" s="35"/>
      <c r="R69" s="8"/>
      <c r="S69" s="8"/>
      <c r="T69" s="77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2:57" ht="57" customHeight="1">
      <c r="B70" s="142" t="s">
        <v>201</v>
      </c>
      <c r="C70" s="229" t="s">
        <v>56</v>
      </c>
      <c r="D70" s="159" t="s">
        <v>213</v>
      </c>
      <c r="E70" s="144" t="s">
        <v>214</v>
      </c>
      <c r="F70" s="31" t="s">
        <v>1</v>
      </c>
      <c r="G70" s="101">
        <v>1</v>
      </c>
      <c r="H70" s="232">
        <f>53.93+63.5</f>
        <v>117.43</v>
      </c>
      <c r="I70" s="231">
        <f>H70*1.23</f>
        <v>144.43890000000002</v>
      </c>
      <c r="J70" s="231">
        <f t="shared" si="6"/>
        <v>144.43890000000002</v>
      </c>
      <c r="L70" s="95"/>
      <c r="M70" s="35"/>
      <c r="N70" s="35"/>
      <c r="O70" s="8"/>
      <c r="P70" s="8"/>
      <c r="Q70" s="35"/>
      <c r="R70" s="8"/>
      <c r="S70" s="8"/>
      <c r="T70" s="77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2:57" ht="42.75" customHeight="1">
      <c r="B71" s="142" t="s">
        <v>207</v>
      </c>
      <c r="C71" s="229" t="s">
        <v>56</v>
      </c>
      <c r="D71" s="159" t="s">
        <v>217</v>
      </c>
      <c r="E71" s="144" t="s">
        <v>218</v>
      </c>
      <c r="F71" s="31" t="s">
        <v>1</v>
      </c>
      <c r="G71" s="101">
        <v>2</v>
      </c>
      <c r="H71" s="230">
        <v>13.17</v>
      </c>
      <c r="I71" s="231">
        <f t="shared" si="4"/>
        <v>16.1991</v>
      </c>
      <c r="J71" s="231">
        <f t="shared" si="6"/>
        <v>32.3982</v>
      </c>
      <c r="K71" s="85"/>
      <c r="L71" s="95"/>
      <c r="M71" s="35"/>
      <c r="N71" s="35"/>
      <c r="O71" s="8"/>
      <c r="P71" s="8"/>
      <c r="Q71" s="35"/>
      <c r="R71" s="8"/>
      <c r="S71" s="8"/>
      <c r="T71" s="77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2:57" ht="75" customHeight="1">
      <c r="B72" s="142" t="s">
        <v>210</v>
      </c>
      <c r="C72" s="123" t="s">
        <v>56</v>
      </c>
      <c r="D72" s="51" t="s">
        <v>175</v>
      </c>
      <c r="E72" s="144" t="s">
        <v>174</v>
      </c>
      <c r="F72" s="31" t="s">
        <v>1</v>
      </c>
      <c r="G72" s="101">
        <v>1</v>
      </c>
      <c r="H72" s="58">
        <v>91.72</v>
      </c>
      <c r="I72" s="53">
        <f>H72*1.23</f>
        <v>112.8156</v>
      </c>
      <c r="J72" s="53">
        <f t="shared" si="6"/>
        <v>112.8156</v>
      </c>
      <c r="K72" s="85"/>
      <c r="L72" s="95"/>
      <c r="M72" s="35"/>
      <c r="N72" s="35"/>
      <c r="O72" s="8"/>
      <c r="P72" s="8"/>
      <c r="Q72" s="35"/>
      <c r="R72" s="8"/>
      <c r="S72" s="8"/>
      <c r="T72" s="77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2:57" ht="30" customHeight="1">
      <c r="B73" s="1"/>
      <c r="C73" s="1"/>
      <c r="D73" s="1"/>
      <c r="F73" s="1"/>
      <c r="G73" s="1"/>
      <c r="H73" s="1"/>
      <c r="I73" s="1"/>
      <c r="J73" s="1"/>
      <c r="K73" s="85"/>
      <c r="L73" s="95"/>
      <c r="M73" s="35"/>
      <c r="N73" s="35"/>
      <c r="O73" s="8"/>
      <c r="P73" s="8"/>
      <c r="Q73" s="35"/>
      <c r="R73" s="8"/>
      <c r="S73" s="8"/>
      <c r="T73" s="77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2:57" s="246" customFormat="1" ht="30" customHeight="1">
      <c r="B74" s="275" t="s">
        <v>151</v>
      </c>
      <c r="C74" s="275"/>
      <c r="D74" s="280"/>
      <c r="E74" s="281" t="s">
        <v>33</v>
      </c>
      <c r="F74" s="392"/>
      <c r="G74" s="392"/>
      <c r="H74" s="392"/>
      <c r="I74" s="392"/>
      <c r="J74" s="282">
        <f>J75+J76</f>
        <v>69.506316</v>
      </c>
      <c r="K74" s="258"/>
      <c r="L74" s="259"/>
      <c r="M74" s="260"/>
      <c r="N74" s="260"/>
      <c r="O74" s="261"/>
      <c r="P74" s="261"/>
      <c r="Q74" s="260"/>
      <c r="R74" s="261"/>
      <c r="S74" s="261"/>
      <c r="T74" s="262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</row>
    <row r="75" spans="2:57" ht="30" customHeight="1">
      <c r="B75" s="142" t="s">
        <v>152</v>
      </c>
      <c r="C75" s="123" t="s">
        <v>56</v>
      </c>
      <c r="D75" s="91" t="s">
        <v>154</v>
      </c>
      <c r="E75" s="149" t="s">
        <v>159</v>
      </c>
      <c r="F75" s="100" t="s">
        <v>6</v>
      </c>
      <c r="G75" s="205">
        <v>0.09</v>
      </c>
      <c r="H75" s="46">
        <v>274.78</v>
      </c>
      <c r="I75" s="53">
        <f>H75*1.23</f>
        <v>337.97939999999994</v>
      </c>
      <c r="J75" s="132">
        <f>G75*I75</f>
        <v>30.418145999999993</v>
      </c>
      <c r="K75" s="85"/>
      <c r="L75" s="95"/>
      <c r="M75" s="35"/>
      <c r="N75" s="35"/>
      <c r="O75" s="8"/>
      <c r="P75" s="8"/>
      <c r="Q75" s="35"/>
      <c r="R75" s="8"/>
      <c r="S75" s="8"/>
      <c r="T75" s="77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2:57" ht="45" customHeight="1">
      <c r="B76" s="142" t="s">
        <v>153</v>
      </c>
      <c r="C76" s="123" t="s">
        <v>56</v>
      </c>
      <c r="D76" s="51" t="s">
        <v>156</v>
      </c>
      <c r="E76" s="144" t="s">
        <v>155</v>
      </c>
      <c r="F76" s="31" t="s">
        <v>0</v>
      </c>
      <c r="G76" s="74">
        <v>1.65</v>
      </c>
      <c r="H76" s="46">
        <v>19.26</v>
      </c>
      <c r="I76" s="53">
        <f>H76*1.23</f>
        <v>23.6898</v>
      </c>
      <c r="J76" s="132">
        <f>G76*I76</f>
        <v>39.08817</v>
      </c>
      <c r="K76" s="85"/>
      <c r="L76" s="95"/>
      <c r="M76" s="35"/>
      <c r="N76" s="35"/>
      <c r="O76" s="8"/>
      <c r="P76" s="8"/>
      <c r="Q76" s="35"/>
      <c r="R76" s="8"/>
      <c r="S76" s="8"/>
      <c r="T76" s="77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2:57" ht="30" customHeight="1">
      <c r="B77" s="391"/>
      <c r="C77" s="391"/>
      <c r="D77" s="391"/>
      <c r="E77" s="391"/>
      <c r="F77" s="391"/>
      <c r="G77" s="391"/>
      <c r="H77" s="391"/>
      <c r="I77" s="391"/>
      <c r="J77" s="391"/>
      <c r="K77" s="85"/>
      <c r="L77" s="95"/>
      <c r="M77" s="35"/>
      <c r="N77" s="35"/>
      <c r="O77" s="8"/>
      <c r="P77" s="8"/>
      <c r="Q77" s="35"/>
      <c r="R77" s="8"/>
      <c r="S77" s="8"/>
      <c r="T77" s="77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2:57" s="246" customFormat="1" ht="30" customHeight="1">
      <c r="B78" s="254" t="s">
        <v>157</v>
      </c>
      <c r="C78" s="254"/>
      <c r="D78" s="283"/>
      <c r="E78" s="284" t="s">
        <v>39</v>
      </c>
      <c r="F78" s="388"/>
      <c r="G78" s="389"/>
      <c r="H78" s="389"/>
      <c r="I78" s="390"/>
      <c r="J78" s="285">
        <f>SUM(J79:J81)</f>
        <v>559.114212</v>
      </c>
      <c r="K78" s="258"/>
      <c r="L78" s="259"/>
      <c r="M78" s="260"/>
      <c r="N78" s="260"/>
      <c r="O78" s="261"/>
      <c r="P78" s="261"/>
      <c r="Q78" s="260"/>
      <c r="R78" s="261"/>
      <c r="S78" s="261"/>
      <c r="T78" s="262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</row>
    <row r="79" spans="2:57" ht="30" customHeight="1">
      <c r="B79" s="125" t="s">
        <v>158</v>
      </c>
      <c r="C79" s="123" t="s">
        <v>56</v>
      </c>
      <c r="D79" s="51">
        <v>5974</v>
      </c>
      <c r="E79" s="144" t="s">
        <v>287</v>
      </c>
      <c r="F79" s="31" t="s">
        <v>0</v>
      </c>
      <c r="G79" s="74">
        <v>27.32</v>
      </c>
      <c r="H79" s="46">
        <v>2.89</v>
      </c>
      <c r="I79" s="53">
        <f>H79*1.23</f>
        <v>3.5547</v>
      </c>
      <c r="J79" s="132">
        <f>G79*I79</f>
        <v>97.114404</v>
      </c>
      <c r="K79" s="85"/>
      <c r="L79" s="95"/>
      <c r="M79" s="35"/>
      <c r="N79" s="35"/>
      <c r="O79" s="8"/>
      <c r="P79" s="8"/>
      <c r="Q79" s="35"/>
      <c r="R79" s="8"/>
      <c r="S79" s="8"/>
      <c r="T79" s="77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2:57" ht="33.75" customHeight="1">
      <c r="B80" s="125" t="s">
        <v>165</v>
      </c>
      <c r="C80" s="123" t="s">
        <v>56</v>
      </c>
      <c r="D80" s="51">
        <v>5995</v>
      </c>
      <c r="E80" s="144" t="s">
        <v>284</v>
      </c>
      <c r="F80" s="100" t="s">
        <v>0</v>
      </c>
      <c r="G80" s="99">
        <v>27.32</v>
      </c>
      <c r="H80" s="46">
        <v>8.03</v>
      </c>
      <c r="I80" s="53">
        <f>H80*1.23</f>
        <v>9.8769</v>
      </c>
      <c r="J80" s="132">
        <f>G80*I80</f>
        <v>269.836908</v>
      </c>
      <c r="K80" s="85"/>
      <c r="L80" s="95"/>
      <c r="M80" s="35"/>
      <c r="N80" s="35"/>
      <c r="O80" s="8"/>
      <c r="P80" s="8"/>
      <c r="Q80" s="35"/>
      <c r="R80" s="8"/>
      <c r="S80" s="8"/>
      <c r="T80" s="77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2:57" ht="33.75" customHeight="1">
      <c r="B81" s="125" t="s">
        <v>168</v>
      </c>
      <c r="C81" s="123" t="s">
        <v>56</v>
      </c>
      <c r="D81" s="135">
        <v>84023</v>
      </c>
      <c r="E81" s="144" t="s">
        <v>172</v>
      </c>
      <c r="F81" s="100" t="s">
        <v>0</v>
      </c>
      <c r="G81" s="74">
        <v>8.5</v>
      </c>
      <c r="H81" s="233">
        <v>18.38</v>
      </c>
      <c r="I81" s="53">
        <f>H81*1.23</f>
        <v>22.6074</v>
      </c>
      <c r="J81" s="132">
        <f>G81*I81</f>
        <v>192.16289999999998</v>
      </c>
      <c r="K81" s="85"/>
      <c r="L81" s="95"/>
      <c r="M81" s="35"/>
      <c r="N81" s="35"/>
      <c r="O81" s="8"/>
      <c r="P81" s="8"/>
      <c r="Q81" s="35"/>
      <c r="R81" s="8"/>
      <c r="S81" s="8"/>
      <c r="T81" s="77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2:57" ht="30" customHeight="1">
      <c r="B82" s="391"/>
      <c r="C82" s="391"/>
      <c r="D82" s="391"/>
      <c r="E82" s="391"/>
      <c r="F82" s="391"/>
      <c r="G82" s="391"/>
      <c r="H82" s="391"/>
      <c r="I82" s="391"/>
      <c r="J82" s="391"/>
      <c r="K82" s="85"/>
      <c r="L82" s="95"/>
      <c r="M82" s="35"/>
      <c r="N82" s="35"/>
      <c r="O82" s="8"/>
      <c r="P82" s="8"/>
      <c r="Q82" s="35"/>
      <c r="R82" s="8"/>
      <c r="S82" s="8"/>
      <c r="T82" s="77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2:57" s="246" customFormat="1" ht="30" customHeight="1">
      <c r="B83" s="254" t="s">
        <v>161</v>
      </c>
      <c r="C83" s="254"/>
      <c r="D83" s="254"/>
      <c r="E83" s="256" t="s">
        <v>18</v>
      </c>
      <c r="F83" s="404"/>
      <c r="G83" s="404"/>
      <c r="H83" s="404"/>
      <c r="I83" s="404"/>
      <c r="J83" s="286">
        <f>J84</f>
        <v>305.264106</v>
      </c>
      <c r="K83" s="258"/>
      <c r="L83" s="259"/>
      <c r="M83" s="260"/>
      <c r="N83" s="260"/>
      <c r="O83" s="261"/>
      <c r="P83" s="261"/>
      <c r="Q83" s="260"/>
      <c r="R83" s="261"/>
      <c r="S83" s="261"/>
      <c r="T83" s="262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</row>
    <row r="84" spans="2:57" ht="30" customHeight="1">
      <c r="B84" s="125" t="s">
        <v>162</v>
      </c>
      <c r="C84" s="123" t="s">
        <v>56</v>
      </c>
      <c r="D84" s="63" t="s">
        <v>286</v>
      </c>
      <c r="E84" s="146" t="s">
        <v>285</v>
      </c>
      <c r="F84" s="152" t="s">
        <v>0</v>
      </c>
      <c r="G84" s="153">
        <v>1.26</v>
      </c>
      <c r="H84" s="57">
        <v>196.97</v>
      </c>
      <c r="I84" s="53">
        <f>H84*1.23</f>
        <v>242.2731</v>
      </c>
      <c r="J84" s="132">
        <f>G84*I84</f>
        <v>305.264106</v>
      </c>
      <c r="K84" s="85"/>
      <c r="L84" s="95"/>
      <c r="M84" s="35"/>
      <c r="N84" s="35"/>
      <c r="O84" s="8"/>
      <c r="P84" s="8"/>
      <c r="Q84" s="35"/>
      <c r="R84" s="8"/>
      <c r="S84" s="8"/>
      <c r="T84" s="77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2:57" ht="30" customHeight="1">
      <c r="B85" s="391"/>
      <c r="C85" s="391"/>
      <c r="D85" s="391"/>
      <c r="E85" s="391"/>
      <c r="F85" s="391"/>
      <c r="G85" s="391"/>
      <c r="H85" s="391"/>
      <c r="I85" s="391"/>
      <c r="J85" s="391"/>
      <c r="K85" s="85"/>
      <c r="L85" s="95"/>
      <c r="M85" s="35"/>
      <c r="N85" s="35"/>
      <c r="O85" s="8"/>
      <c r="P85" s="8"/>
      <c r="Q85" s="35"/>
      <c r="R85" s="8"/>
      <c r="S85" s="8"/>
      <c r="T85" s="7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2:57" s="246" customFormat="1" ht="30" customHeight="1">
      <c r="B86" s="254" t="s">
        <v>169</v>
      </c>
      <c r="C86" s="254"/>
      <c r="D86" s="254"/>
      <c r="E86" s="256" t="s">
        <v>3</v>
      </c>
      <c r="F86" s="404"/>
      <c r="G86" s="404"/>
      <c r="H86" s="404"/>
      <c r="I86" s="404"/>
      <c r="J86" s="282">
        <f>J87+J88</f>
        <v>130.47348</v>
      </c>
      <c r="K86" s="258"/>
      <c r="L86" s="259"/>
      <c r="M86" s="260"/>
      <c r="N86" s="260"/>
      <c r="O86" s="261"/>
      <c r="P86" s="261"/>
      <c r="Q86" s="260"/>
      <c r="R86" s="261"/>
      <c r="S86" s="261"/>
      <c r="T86" s="262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</row>
    <row r="87" spans="2:57" ht="30" customHeight="1">
      <c r="B87" s="125" t="s">
        <v>170</v>
      </c>
      <c r="C87" s="123" t="s">
        <v>56</v>
      </c>
      <c r="D87" s="51">
        <v>6067</v>
      </c>
      <c r="E87" s="150" t="s">
        <v>167</v>
      </c>
      <c r="F87" s="31" t="s">
        <v>0</v>
      </c>
      <c r="G87" s="52">
        <v>3.15</v>
      </c>
      <c r="H87" s="48">
        <v>17.08</v>
      </c>
      <c r="I87" s="53">
        <f>H87*1.23</f>
        <v>21.008399999999998</v>
      </c>
      <c r="J87" s="132">
        <f>G87*I87</f>
        <v>66.17645999999999</v>
      </c>
      <c r="K87" s="85"/>
      <c r="L87" s="95"/>
      <c r="M87" s="35"/>
      <c r="N87" s="35"/>
      <c r="O87" s="8"/>
      <c r="P87" s="8"/>
      <c r="Q87" s="35"/>
      <c r="R87" s="8"/>
      <c r="S87" s="8"/>
      <c r="T87" s="77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2:57" ht="30" customHeight="1">
      <c r="B88" s="125" t="s">
        <v>171</v>
      </c>
      <c r="C88" s="123" t="s">
        <v>56</v>
      </c>
      <c r="D88" s="154" t="s">
        <v>181</v>
      </c>
      <c r="E88" s="144" t="s">
        <v>180</v>
      </c>
      <c r="F88" s="31" t="s">
        <v>0</v>
      </c>
      <c r="G88" s="59">
        <v>17.72</v>
      </c>
      <c r="H88" s="48">
        <v>2.95</v>
      </c>
      <c r="I88" s="53">
        <f>H88*1.23</f>
        <v>3.6285000000000003</v>
      </c>
      <c r="J88" s="132">
        <f>G88*I88</f>
        <v>64.29702</v>
      </c>
      <c r="K88" s="85"/>
      <c r="L88" s="95"/>
      <c r="M88" s="35"/>
      <c r="N88" s="35"/>
      <c r="O88" s="8"/>
      <c r="P88" s="8"/>
      <c r="Q88" s="35"/>
      <c r="R88" s="8"/>
      <c r="S88" s="8"/>
      <c r="T88" s="77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2:57" ht="30" customHeight="1">
      <c r="B89" s="1"/>
      <c r="C89" s="1"/>
      <c r="D89" s="1"/>
      <c r="F89" s="1"/>
      <c r="G89" s="1"/>
      <c r="H89" s="1"/>
      <c r="I89" s="1"/>
      <c r="J89" s="1"/>
      <c r="K89" s="85"/>
      <c r="L89" s="95"/>
      <c r="M89" s="35"/>
      <c r="N89" s="35"/>
      <c r="O89" s="8"/>
      <c r="P89" s="8"/>
      <c r="Q89" s="35"/>
      <c r="R89" s="8"/>
      <c r="S89" s="8"/>
      <c r="T89" s="77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2:57" s="246" customFormat="1" ht="30" customHeight="1">
      <c r="B90" s="275" t="s">
        <v>182</v>
      </c>
      <c r="C90" s="275"/>
      <c r="D90" s="280"/>
      <c r="E90" s="281" t="s">
        <v>38</v>
      </c>
      <c r="F90" s="388"/>
      <c r="G90" s="389"/>
      <c r="H90" s="389"/>
      <c r="I90" s="390"/>
      <c r="J90" s="282">
        <f>SUM(J91:J98)</f>
        <v>517.142922</v>
      </c>
      <c r="K90" s="258"/>
      <c r="L90" s="259"/>
      <c r="M90" s="260"/>
      <c r="N90" s="260"/>
      <c r="O90" s="261"/>
      <c r="P90" s="261"/>
      <c r="Q90" s="260"/>
      <c r="R90" s="261"/>
      <c r="S90" s="261"/>
      <c r="T90" s="262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</row>
    <row r="91" spans="2:57" ht="30" customHeight="1">
      <c r="B91" s="142" t="s">
        <v>183</v>
      </c>
      <c r="C91" s="129" t="s">
        <v>56</v>
      </c>
      <c r="D91" s="63">
        <v>73481</v>
      </c>
      <c r="E91" s="128" t="s">
        <v>60</v>
      </c>
      <c r="F91" s="151" t="s">
        <v>6</v>
      </c>
      <c r="G91" s="59">
        <v>0.88</v>
      </c>
      <c r="H91" s="153">
        <v>14.97</v>
      </c>
      <c r="I91" s="53">
        <f aca="true" t="shared" si="7" ref="I91:I98">H91*1.23</f>
        <v>18.4131</v>
      </c>
      <c r="J91" s="155">
        <f>I91*G91</f>
        <v>16.203528</v>
      </c>
      <c r="K91" s="85"/>
      <c r="L91" s="95"/>
      <c r="M91" s="35"/>
      <c r="N91" s="35"/>
      <c r="O91" s="8"/>
      <c r="P91" s="8"/>
      <c r="Q91" s="35"/>
      <c r="R91" s="8"/>
      <c r="S91" s="8"/>
      <c r="T91" s="77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2:57" ht="30" customHeight="1">
      <c r="B92" s="142" t="s">
        <v>184</v>
      </c>
      <c r="C92" s="129" t="s">
        <v>56</v>
      </c>
      <c r="D92" s="63" t="s">
        <v>291</v>
      </c>
      <c r="E92" s="128" t="s">
        <v>292</v>
      </c>
      <c r="F92" s="151" t="s">
        <v>6</v>
      </c>
      <c r="G92" s="59">
        <v>0.88</v>
      </c>
      <c r="H92" s="156">
        <v>226.69</v>
      </c>
      <c r="I92" s="53">
        <f t="shared" si="7"/>
        <v>278.82869999999997</v>
      </c>
      <c r="J92" s="155">
        <f>I92*G92</f>
        <v>245.36925599999998</v>
      </c>
      <c r="K92" s="85"/>
      <c r="L92" s="95"/>
      <c r="M92" s="35"/>
      <c r="N92" s="35"/>
      <c r="O92" s="8"/>
      <c r="P92" s="8"/>
      <c r="Q92" s="35"/>
      <c r="R92" s="8"/>
      <c r="S92" s="8"/>
      <c r="T92" s="77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2:57" ht="61.5" customHeight="1">
      <c r="B93" s="157" t="s">
        <v>185</v>
      </c>
      <c r="C93" s="129" t="s">
        <v>56</v>
      </c>
      <c r="D93" s="159" t="s">
        <v>219</v>
      </c>
      <c r="E93" s="146" t="s">
        <v>220</v>
      </c>
      <c r="F93" s="31" t="s">
        <v>0</v>
      </c>
      <c r="G93" s="74">
        <v>1.96</v>
      </c>
      <c r="H93" s="74">
        <v>39.25</v>
      </c>
      <c r="I93" s="53">
        <f t="shared" si="7"/>
        <v>48.277499999999996</v>
      </c>
      <c r="J93" s="155">
        <f aca="true" t="shared" si="8" ref="J93:J98">G93*I93</f>
        <v>94.62389999999999</v>
      </c>
      <c r="K93" s="85"/>
      <c r="L93" s="95"/>
      <c r="M93" s="35"/>
      <c r="N93" s="35"/>
      <c r="O93" s="8"/>
      <c r="P93" s="8"/>
      <c r="Q93" s="35"/>
      <c r="R93" s="8"/>
      <c r="S93" s="8"/>
      <c r="T93" s="77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2:57" ht="30" customHeight="1">
      <c r="B94" s="142" t="s">
        <v>186</v>
      </c>
      <c r="C94" s="129" t="s">
        <v>56</v>
      </c>
      <c r="D94" s="63">
        <v>79481</v>
      </c>
      <c r="E94" s="130" t="s">
        <v>62</v>
      </c>
      <c r="F94" s="67" t="s">
        <v>6</v>
      </c>
      <c r="G94" s="52">
        <v>0.59</v>
      </c>
      <c r="H94" s="153">
        <v>11.74</v>
      </c>
      <c r="I94" s="53">
        <f t="shared" si="7"/>
        <v>14.4402</v>
      </c>
      <c r="J94" s="155">
        <f t="shared" si="8"/>
        <v>8.519718</v>
      </c>
      <c r="K94" s="85"/>
      <c r="L94" s="95"/>
      <c r="M94" s="35"/>
      <c r="N94" s="35"/>
      <c r="O94" s="8"/>
      <c r="P94" s="8"/>
      <c r="Q94" s="35"/>
      <c r="R94" s="8"/>
      <c r="S94" s="8"/>
      <c r="T94" s="77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2:57" ht="30" customHeight="1">
      <c r="B95" s="142" t="s">
        <v>187</v>
      </c>
      <c r="C95" s="129" t="s">
        <v>56</v>
      </c>
      <c r="D95" s="63">
        <v>79483</v>
      </c>
      <c r="E95" s="130" t="s">
        <v>63</v>
      </c>
      <c r="F95" s="67" t="s">
        <v>0</v>
      </c>
      <c r="G95" s="52">
        <v>2.94</v>
      </c>
      <c r="H95" s="153">
        <v>8.8</v>
      </c>
      <c r="I95" s="53">
        <f t="shared" si="7"/>
        <v>10.824</v>
      </c>
      <c r="J95" s="155">
        <f t="shared" si="8"/>
        <v>31.82256</v>
      </c>
      <c r="K95" s="85"/>
      <c r="L95" s="95"/>
      <c r="M95" s="35"/>
      <c r="N95" s="35"/>
      <c r="O95" s="8"/>
      <c r="P95" s="8"/>
      <c r="Q95" s="35"/>
      <c r="R95" s="8"/>
      <c r="S95" s="8"/>
      <c r="T95" s="77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2:57" ht="30" customHeight="1">
      <c r="B96" s="142" t="s">
        <v>188</v>
      </c>
      <c r="C96" s="123" t="s">
        <v>56</v>
      </c>
      <c r="D96" s="51" t="s">
        <v>154</v>
      </c>
      <c r="E96" s="144" t="s">
        <v>160</v>
      </c>
      <c r="F96" s="31" t="s">
        <v>6</v>
      </c>
      <c r="G96" s="74">
        <v>0.24</v>
      </c>
      <c r="H96" s="46">
        <v>274.78</v>
      </c>
      <c r="I96" s="53">
        <f t="shared" si="7"/>
        <v>337.97939999999994</v>
      </c>
      <c r="J96" s="155">
        <f t="shared" si="8"/>
        <v>81.11505599999998</v>
      </c>
      <c r="K96" s="85"/>
      <c r="L96" s="95"/>
      <c r="M96" s="35"/>
      <c r="N96" s="35"/>
      <c r="O96" s="8"/>
      <c r="P96" s="8"/>
      <c r="Q96" s="35"/>
      <c r="R96" s="8"/>
      <c r="S96" s="8"/>
      <c r="T96" s="77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2:57" ht="30" customHeight="1">
      <c r="B97" s="142" t="s">
        <v>189</v>
      </c>
      <c r="C97" s="123" t="s">
        <v>56</v>
      </c>
      <c r="D97" s="51">
        <v>5974</v>
      </c>
      <c r="E97" s="144" t="s">
        <v>287</v>
      </c>
      <c r="F97" s="31" t="s">
        <v>0</v>
      </c>
      <c r="G97" s="74">
        <v>2.94</v>
      </c>
      <c r="H97" s="46">
        <v>2.89</v>
      </c>
      <c r="I97" s="53">
        <f t="shared" si="7"/>
        <v>3.5547</v>
      </c>
      <c r="J97" s="132">
        <f t="shared" si="8"/>
        <v>10.450818</v>
      </c>
      <c r="K97" s="85"/>
      <c r="L97" s="95"/>
      <c r="M97" s="35"/>
      <c r="N97" s="35"/>
      <c r="O97" s="8"/>
      <c r="P97" s="8"/>
      <c r="Q97" s="35"/>
      <c r="R97" s="8"/>
      <c r="S97" s="8"/>
      <c r="T97" s="77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2:57" ht="30" customHeight="1">
      <c r="B98" s="142" t="s">
        <v>190</v>
      </c>
      <c r="C98" s="123" t="s">
        <v>56</v>
      </c>
      <c r="D98" s="51">
        <v>5995</v>
      </c>
      <c r="E98" s="144" t="s">
        <v>284</v>
      </c>
      <c r="F98" s="100" t="s">
        <v>0</v>
      </c>
      <c r="G98" s="99">
        <v>2.94</v>
      </c>
      <c r="H98" s="46">
        <v>8.03</v>
      </c>
      <c r="I98" s="53">
        <f t="shared" si="7"/>
        <v>9.8769</v>
      </c>
      <c r="J98" s="132">
        <f t="shared" si="8"/>
        <v>29.038085999999996</v>
      </c>
      <c r="K98" s="85"/>
      <c r="L98" s="95"/>
      <c r="M98" s="35"/>
      <c r="N98" s="35"/>
      <c r="O98" s="8"/>
      <c r="P98" s="8"/>
      <c r="Q98" s="35"/>
      <c r="R98" s="8"/>
      <c r="S98" s="8"/>
      <c r="T98" s="77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2:57" ht="30" customHeight="1">
      <c r="B99" s="406"/>
      <c r="C99" s="391"/>
      <c r="D99" s="391"/>
      <c r="E99" s="391"/>
      <c r="F99" s="391"/>
      <c r="G99" s="391"/>
      <c r="H99" s="391"/>
      <c r="I99" s="391"/>
      <c r="J99" s="407"/>
      <c r="K99" s="85"/>
      <c r="L99" s="95"/>
      <c r="M99" s="35"/>
      <c r="N99" s="35"/>
      <c r="O99" s="8"/>
      <c r="P99" s="8"/>
      <c r="Q99" s="35"/>
      <c r="R99" s="8"/>
      <c r="S99" s="8"/>
      <c r="T99" s="77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2:57" s="246" customFormat="1" ht="30" customHeight="1">
      <c r="B100" s="275" t="s">
        <v>191</v>
      </c>
      <c r="C100" s="287"/>
      <c r="D100" s="288"/>
      <c r="E100" s="289" t="s">
        <v>37</v>
      </c>
      <c r="F100" s="414"/>
      <c r="G100" s="415"/>
      <c r="H100" s="415"/>
      <c r="I100" s="416"/>
      <c r="J100" s="282">
        <f>SUM(J101:J109)</f>
        <v>1071.6702672</v>
      </c>
      <c r="K100" s="258"/>
      <c r="L100" s="260">
        <f>J101+J102+L103+L104+L106+J108+J109</f>
        <v>336.2869323</v>
      </c>
      <c r="M100" s="245"/>
      <c r="N100" s="260"/>
      <c r="O100" s="261"/>
      <c r="P100" s="261"/>
      <c r="Q100" s="260"/>
      <c r="R100" s="261"/>
      <c r="S100" s="261"/>
      <c r="T100" s="262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</row>
    <row r="101" spans="2:57" ht="30" customHeight="1">
      <c r="B101" s="142" t="s">
        <v>192</v>
      </c>
      <c r="C101" s="123" t="s">
        <v>56</v>
      </c>
      <c r="D101" s="159">
        <v>79478</v>
      </c>
      <c r="E101" s="144" t="s">
        <v>199</v>
      </c>
      <c r="F101" s="31" t="s">
        <v>6</v>
      </c>
      <c r="G101" s="74">
        <v>3.47</v>
      </c>
      <c r="H101" s="74">
        <v>17.2</v>
      </c>
      <c r="I101" s="53">
        <f aca="true" t="shared" si="9" ref="I101:I109">H101*1.23</f>
        <v>21.156</v>
      </c>
      <c r="J101" s="132">
        <f aca="true" t="shared" si="10" ref="J101:J109">G101*I101</f>
        <v>73.41132</v>
      </c>
      <c r="K101" s="85"/>
      <c r="L101" s="95"/>
      <c r="M101" s="35"/>
      <c r="N101" s="35"/>
      <c r="O101" s="8"/>
      <c r="P101" s="8"/>
      <c r="Q101" s="35"/>
      <c r="R101" s="8"/>
      <c r="S101" s="8"/>
      <c r="T101" s="77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2:57" ht="30" customHeight="1">
      <c r="B102" s="142" t="s">
        <v>193</v>
      </c>
      <c r="C102" s="123" t="s">
        <v>56</v>
      </c>
      <c r="D102" s="51" t="s">
        <v>154</v>
      </c>
      <c r="E102" s="144" t="s">
        <v>160</v>
      </c>
      <c r="F102" s="31" t="s">
        <v>6</v>
      </c>
      <c r="G102" s="74">
        <v>0.062</v>
      </c>
      <c r="H102" s="46">
        <v>274.78</v>
      </c>
      <c r="I102" s="53">
        <f t="shared" si="9"/>
        <v>337.97939999999994</v>
      </c>
      <c r="J102" s="132">
        <f t="shared" si="10"/>
        <v>20.954722799999995</v>
      </c>
      <c r="K102" s="85"/>
      <c r="L102" s="95"/>
      <c r="M102" s="35"/>
      <c r="N102" s="35"/>
      <c r="O102" s="8"/>
      <c r="P102" s="8"/>
      <c r="Q102" s="35"/>
      <c r="R102" s="8"/>
      <c r="S102" s="8"/>
      <c r="T102" s="77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2:57" ht="37.5" customHeight="1">
      <c r="B103" s="142" t="s">
        <v>194</v>
      </c>
      <c r="C103" s="123" t="s">
        <v>56</v>
      </c>
      <c r="D103" s="239" t="s">
        <v>313</v>
      </c>
      <c r="E103" s="144" t="s">
        <v>176</v>
      </c>
      <c r="F103" s="31" t="s">
        <v>1</v>
      </c>
      <c r="G103" s="101">
        <v>3</v>
      </c>
      <c r="H103" s="230">
        <v>102.32</v>
      </c>
      <c r="I103" s="231">
        <f>H103*1.23</f>
        <v>125.85359999999999</v>
      </c>
      <c r="J103" s="132">
        <f>G103*I103</f>
        <v>377.5608</v>
      </c>
      <c r="K103" s="85"/>
      <c r="L103" s="95"/>
      <c r="M103" s="35"/>
      <c r="N103" s="35"/>
      <c r="O103" s="8"/>
      <c r="P103" s="8"/>
      <c r="Q103" s="35"/>
      <c r="R103" s="8"/>
      <c r="S103" s="8"/>
      <c r="T103" s="77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2:57" ht="30" customHeight="1">
      <c r="B104" s="142" t="s">
        <v>195</v>
      </c>
      <c r="C104" s="123" t="s">
        <v>56</v>
      </c>
      <c r="D104" s="239" t="s">
        <v>314</v>
      </c>
      <c r="E104" s="144" t="s">
        <v>177</v>
      </c>
      <c r="F104" s="31" t="s">
        <v>1</v>
      </c>
      <c r="G104" s="101">
        <v>1</v>
      </c>
      <c r="H104" s="230">
        <v>90.29</v>
      </c>
      <c r="I104" s="231">
        <f t="shared" si="9"/>
        <v>111.0567</v>
      </c>
      <c r="J104" s="132">
        <f>G104*I104</f>
        <v>111.0567</v>
      </c>
      <c r="K104" s="85"/>
      <c r="L104" s="95"/>
      <c r="M104" s="35"/>
      <c r="N104" s="35"/>
      <c r="O104" s="8"/>
      <c r="P104" s="8"/>
      <c r="Q104" s="35"/>
      <c r="R104" s="8"/>
      <c r="S104" s="8"/>
      <c r="T104" s="77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2:57" ht="30" customHeight="1">
      <c r="B105" s="142"/>
      <c r="C105" s="123" t="s">
        <v>56</v>
      </c>
      <c r="D105" s="239" t="s">
        <v>315</v>
      </c>
      <c r="E105" s="144" t="s">
        <v>308</v>
      </c>
      <c r="F105" s="31" t="s">
        <v>1</v>
      </c>
      <c r="G105" s="101">
        <v>3</v>
      </c>
      <c r="H105" s="230">
        <v>44.16</v>
      </c>
      <c r="I105" s="231">
        <f t="shared" si="9"/>
        <v>54.31679999999999</v>
      </c>
      <c r="J105" s="132">
        <f t="shared" si="10"/>
        <v>162.95039999999997</v>
      </c>
      <c r="K105" s="85"/>
      <c r="L105" s="95"/>
      <c r="M105" s="35"/>
      <c r="N105" s="35"/>
      <c r="O105" s="8"/>
      <c r="P105" s="8"/>
      <c r="Q105" s="35"/>
      <c r="R105" s="8"/>
      <c r="S105" s="8"/>
      <c r="T105" s="77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2:57" ht="30" customHeight="1">
      <c r="B106" s="142" t="s">
        <v>196</v>
      </c>
      <c r="C106" s="129" t="s">
        <v>56</v>
      </c>
      <c r="D106" s="159">
        <v>73346</v>
      </c>
      <c r="E106" s="144" t="s">
        <v>309</v>
      </c>
      <c r="F106" s="142" t="s">
        <v>6</v>
      </c>
      <c r="G106" s="242">
        <v>0.039</v>
      </c>
      <c r="H106" s="231">
        <v>1285.71</v>
      </c>
      <c r="I106" s="231">
        <f>H106*1.23</f>
        <v>1581.4233</v>
      </c>
      <c r="J106" s="132">
        <f>G106*I106</f>
        <v>61.675508699999995</v>
      </c>
      <c r="K106" s="85"/>
      <c r="L106" s="95"/>
      <c r="M106" s="35"/>
      <c r="N106" s="35"/>
      <c r="O106" s="8"/>
      <c r="P106" s="8"/>
      <c r="Q106" s="35"/>
      <c r="R106" s="8"/>
      <c r="S106" s="8"/>
      <c r="T106" s="77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2:57" ht="30" customHeight="1">
      <c r="B107" s="142"/>
      <c r="C107" s="129" t="s">
        <v>56</v>
      </c>
      <c r="D107" s="159">
        <v>73346</v>
      </c>
      <c r="E107" s="144" t="s">
        <v>310</v>
      </c>
      <c r="F107" s="142" t="s">
        <v>6</v>
      </c>
      <c r="G107" s="242">
        <v>0.014</v>
      </c>
      <c r="H107" s="231">
        <v>1285.71</v>
      </c>
      <c r="I107" s="231">
        <f>H107*1.23</f>
        <v>1581.4233</v>
      </c>
      <c r="J107" s="132">
        <f>G107*I107</f>
        <v>22.139926199999998</v>
      </c>
      <c r="K107" s="241"/>
      <c r="L107" s="241"/>
      <c r="M107" s="35"/>
      <c r="N107" s="35"/>
      <c r="O107" s="8"/>
      <c r="P107" s="8"/>
      <c r="Q107" s="35"/>
      <c r="R107" s="8"/>
      <c r="S107" s="8"/>
      <c r="T107" s="77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2:57" ht="30" customHeight="1">
      <c r="B108" s="142" t="s">
        <v>197</v>
      </c>
      <c r="C108" s="129" t="s">
        <v>56</v>
      </c>
      <c r="D108" s="159">
        <v>73346</v>
      </c>
      <c r="E108" s="234" t="s">
        <v>283</v>
      </c>
      <c r="F108" s="142" t="s">
        <v>6</v>
      </c>
      <c r="G108" s="235">
        <v>0.065</v>
      </c>
      <c r="H108" s="231">
        <v>1285.71</v>
      </c>
      <c r="I108" s="231">
        <f t="shared" si="9"/>
        <v>1581.4233</v>
      </c>
      <c r="J108" s="132">
        <f>G108*I108</f>
        <v>102.7925145</v>
      </c>
      <c r="K108" s="85"/>
      <c r="L108" s="241"/>
      <c r="M108" s="35"/>
      <c r="N108" s="35"/>
      <c r="O108" s="8"/>
      <c r="P108" s="8"/>
      <c r="Q108" s="35"/>
      <c r="R108" s="8"/>
      <c r="S108" s="8"/>
      <c r="T108" s="77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2:57" ht="30" customHeight="1">
      <c r="B109" s="142" t="s">
        <v>198</v>
      </c>
      <c r="C109" s="123" t="s">
        <v>56</v>
      </c>
      <c r="D109" s="51" t="s">
        <v>179</v>
      </c>
      <c r="E109" s="144" t="s">
        <v>178</v>
      </c>
      <c r="F109" s="31" t="s">
        <v>6</v>
      </c>
      <c r="G109" s="74">
        <v>1.25</v>
      </c>
      <c r="H109" s="46">
        <v>90.49</v>
      </c>
      <c r="I109" s="53">
        <f t="shared" si="9"/>
        <v>111.30269999999999</v>
      </c>
      <c r="J109" s="132">
        <f t="shared" si="10"/>
        <v>139.12837499999998</v>
      </c>
      <c r="K109" s="85"/>
      <c r="L109" s="241"/>
      <c r="M109" s="35"/>
      <c r="N109" s="35"/>
      <c r="O109" s="8"/>
      <c r="P109" s="8"/>
      <c r="Q109" s="35"/>
      <c r="R109" s="8"/>
      <c r="S109" s="8"/>
      <c r="T109" s="77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2:57" ht="30" customHeight="1">
      <c r="B110" s="1"/>
      <c r="C110" s="1"/>
      <c r="D110" s="1"/>
      <c r="F110" s="1"/>
      <c r="G110" s="1"/>
      <c r="H110" s="1"/>
      <c r="I110" s="1"/>
      <c r="J110" s="1"/>
      <c r="K110" s="85"/>
      <c r="L110" s="95"/>
      <c r="M110" s="35"/>
      <c r="N110" s="35"/>
      <c r="O110" s="8"/>
      <c r="P110" s="8"/>
      <c r="Q110" s="35"/>
      <c r="R110" s="8"/>
      <c r="S110" s="8"/>
      <c r="T110" s="77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2:57" s="246" customFormat="1" ht="30" customHeight="1">
      <c r="B111" s="275" t="s">
        <v>276</v>
      </c>
      <c r="C111" s="275"/>
      <c r="D111" s="290"/>
      <c r="E111" s="289" t="s">
        <v>40</v>
      </c>
      <c r="F111" s="417"/>
      <c r="G111" s="417"/>
      <c r="H111" s="417"/>
      <c r="I111" s="417"/>
      <c r="J111" s="277">
        <f>J112</f>
        <v>1.8874350000000002</v>
      </c>
      <c r="K111" s="258"/>
      <c r="L111" s="259"/>
      <c r="M111" s="260"/>
      <c r="N111" s="260"/>
      <c r="O111" s="261"/>
      <c r="P111" s="261"/>
      <c r="Q111" s="260"/>
      <c r="R111" s="261"/>
      <c r="S111" s="261"/>
      <c r="T111" s="262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</row>
    <row r="112" spans="2:57" ht="30" customHeight="1">
      <c r="B112" s="142" t="s">
        <v>277</v>
      </c>
      <c r="C112" s="160" t="s">
        <v>56</v>
      </c>
      <c r="D112" s="51">
        <v>9537</v>
      </c>
      <c r="E112" s="163" t="s">
        <v>41</v>
      </c>
      <c r="F112" s="152" t="s">
        <v>0</v>
      </c>
      <c r="G112" s="153">
        <v>1.65</v>
      </c>
      <c r="H112" s="48">
        <v>0.93</v>
      </c>
      <c r="I112" s="53">
        <f>H112*1.23</f>
        <v>1.1439000000000001</v>
      </c>
      <c r="J112" s="164">
        <f>G112*I112</f>
        <v>1.8874350000000002</v>
      </c>
      <c r="K112" s="85"/>
      <c r="L112" s="95"/>
      <c r="M112" s="35"/>
      <c r="N112" s="35"/>
      <c r="O112" s="8"/>
      <c r="P112" s="8"/>
      <c r="Q112" s="35"/>
      <c r="R112" s="8"/>
      <c r="S112" s="8"/>
      <c r="T112" s="77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2:57" ht="30" customHeight="1">
      <c r="B113" s="1"/>
      <c r="C113" s="1"/>
      <c r="D113" s="1"/>
      <c r="F113" s="1"/>
      <c r="G113" s="1"/>
      <c r="H113" s="1"/>
      <c r="I113" s="1"/>
      <c r="J113" s="1"/>
      <c r="K113" s="85"/>
      <c r="L113" s="95"/>
      <c r="M113" s="35"/>
      <c r="N113" s="35"/>
      <c r="O113" s="8"/>
      <c r="P113" s="8"/>
      <c r="Q113" s="35"/>
      <c r="R113" s="8"/>
      <c r="S113" s="8"/>
      <c r="T113" s="77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2:57" s="45" customFormat="1" ht="30" customHeight="1">
      <c r="B114" s="405"/>
      <c r="C114" s="405"/>
      <c r="D114" s="405"/>
      <c r="E114" s="405"/>
      <c r="F114" s="405"/>
      <c r="G114" s="405"/>
      <c r="H114" s="405"/>
      <c r="I114" s="405"/>
      <c r="J114" s="405"/>
      <c r="K114" s="85"/>
      <c r="L114" s="95"/>
      <c r="M114" s="61"/>
      <c r="N114" s="61"/>
      <c r="O114" s="76"/>
      <c r="P114" s="76"/>
      <c r="Q114" s="61"/>
      <c r="R114" s="76"/>
      <c r="S114" s="76"/>
      <c r="T114" s="75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</row>
    <row r="115" spans="2:57" s="363" customFormat="1" ht="30.75" customHeight="1">
      <c r="B115" s="398" t="s">
        <v>204</v>
      </c>
      <c r="C115" s="399"/>
      <c r="D115" s="399"/>
      <c r="E115" s="399"/>
      <c r="F115" s="399"/>
      <c r="G115" s="399"/>
      <c r="H115" s="399"/>
      <c r="I115" s="400"/>
      <c r="J115" s="359">
        <f>J111+J100+J86+J83+J78+J90+J74+J51+J41+J37+J33+J29+J21+J17</f>
        <v>5941.8312822</v>
      </c>
      <c r="K115" s="354"/>
      <c r="L115" s="355"/>
      <c r="M115" s="360"/>
      <c r="N115" s="360"/>
      <c r="O115" s="361"/>
      <c r="P115" s="361"/>
      <c r="Q115" s="360"/>
      <c r="R115" s="361"/>
      <c r="S115" s="361"/>
      <c r="T115" s="362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</row>
    <row r="116" spans="2:57" s="363" customFormat="1" ht="39.75" customHeight="1">
      <c r="B116" s="401" t="s">
        <v>316</v>
      </c>
      <c r="C116" s="402"/>
      <c r="D116" s="402"/>
      <c r="E116" s="402"/>
      <c r="F116" s="402"/>
      <c r="G116" s="402"/>
      <c r="H116" s="402"/>
      <c r="I116" s="402"/>
      <c r="J116" s="403"/>
      <c r="K116" s="347"/>
      <c r="L116" s="355"/>
      <c r="M116" s="360"/>
      <c r="N116" s="360"/>
      <c r="O116" s="361"/>
      <c r="P116" s="361"/>
      <c r="Q116" s="360"/>
      <c r="R116" s="361"/>
      <c r="S116" s="361"/>
      <c r="T116" s="362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</row>
    <row r="117" spans="2:57" s="45" customFormat="1" ht="30" customHeight="1">
      <c r="B117" s="104"/>
      <c r="C117" s="104"/>
      <c r="D117" s="105"/>
      <c r="E117" s="106"/>
      <c r="F117" s="104"/>
      <c r="G117" s="107"/>
      <c r="H117" s="83"/>
      <c r="I117" s="108"/>
      <c r="J117" s="109"/>
      <c r="K117" s="35"/>
      <c r="L117" s="95"/>
      <c r="M117" s="61"/>
      <c r="N117" s="61"/>
      <c r="O117" s="76"/>
      <c r="P117" s="76"/>
      <c r="Q117" s="61"/>
      <c r="R117" s="76"/>
      <c r="S117" s="76"/>
      <c r="T117" s="75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</row>
    <row r="118" spans="2:57" s="45" customFormat="1" ht="30" customHeight="1">
      <c r="B118" s="104"/>
      <c r="C118" s="104"/>
      <c r="D118" s="105"/>
      <c r="E118" s="106"/>
      <c r="F118" s="104"/>
      <c r="G118" s="107"/>
      <c r="H118" s="83"/>
      <c r="I118" s="108"/>
      <c r="J118" s="109"/>
      <c r="K118" s="35"/>
      <c r="L118" s="95"/>
      <c r="M118" s="61"/>
      <c r="N118" s="61"/>
      <c r="O118" s="76"/>
      <c r="P118" s="76"/>
      <c r="Q118" s="61"/>
      <c r="R118" s="76"/>
      <c r="S118" s="76"/>
      <c r="T118" s="75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</row>
    <row r="119" spans="11:57" s="45" customFormat="1" ht="30" customHeight="1">
      <c r="K119" s="35"/>
      <c r="L119" s="95"/>
      <c r="M119" s="61"/>
      <c r="N119" s="61"/>
      <c r="O119" s="76"/>
      <c r="P119" s="76"/>
      <c r="Q119" s="61"/>
      <c r="R119" s="76"/>
      <c r="S119" s="76"/>
      <c r="T119" s="75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</row>
    <row r="120" spans="11:57" s="45" customFormat="1" ht="30" customHeight="1">
      <c r="K120" s="35"/>
      <c r="L120" s="95"/>
      <c r="M120" s="61"/>
      <c r="N120" s="61"/>
      <c r="O120" s="76"/>
      <c r="P120" s="76"/>
      <c r="Q120" s="61"/>
      <c r="R120" s="76"/>
      <c r="S120" s="76"/>
      <c r="T120" s="75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</row>
    <row r="121" spans="11:57" s="45" customFormat="1" ht="30" customHeight="1">
      <c r="K121" s="35"/>
      <c r="L121" s="95"/>
      <c r="M121" s="61"/>
      <c r="N121" s="61"/>
      <c r="O121" s="76"/>
      <c r="P121" s="76"/>
      <c r="Q121" s="61"/>
      <c r="R121" s="76"/>
      <c r="S121" s="76"/>
      <c r="T121" s="75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</row>
    <row r="122" spans="11:57" s="45" customFormat="1" ht="30" customHeight="1">
      <c r="K122" s="35"/>
      <c r="L122" s="95"/>
      <c r="M122" s="61"/>
      <c r="N122" s="61"/>
      <c r="O122" s="76"/>
      <c r="P122" s="76"/>
      <c r="Q122" s="61"/>
      <c r="R122" s="76"/>
      <c r="S122" s="76"/>
      <c r="T122" s="75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</row>
    <row r="123" spans="11:57" s="45" customFormat="1" ht="30" customHeight="1">
      <c r="K123" s="35"/>
      <c r="L123" s="95"/>
      <c r="M123" s="61"/>
      <c r="N123" s="61"/>
      <c r="O123" s="76"/>
      <c r="P123" s="76"/>
      <c r="Q123" s="61"/>
      <c r="R123" s="76"/>
      <c r="S123" s="76"/>
      <c r="T123" s="75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</row>
    <row r="124" spans="11:57" s="45" customFormat="1" ht="30" customHeight="1">
      <c r="K124" s="35"/>
      <c r="L124" s="95"/>
      <c r="M124" s="61"/>
      <c r="N124" s="61"/>
      <c r="O124" s="76"/>
      <c r="P124" s="76"/>
      <c r="Q124" s="61"/>
      <c r="R124" s="76"/>
      <c r="S124" s="76"/>
      <c r="T124" s="75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</row>
    <row r="125" spans="11:57" s="45" customFormat="1" ht="30" customHeight="1">
      <c r="K125" s="35"/>
      <c r="L125" s="95"/>
      <c r="M125" s="61"/>
      <c r="N125" s="61"/>
      <c r="O125" s="76"/>
      <c r="P125" s="76"/>
      <c r="Q125" s="61"/>
      <c r="R125" s="76"/>
      <c r="S125" s="76"/>
      <c r="T125" s="75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</row>
    <row r="126" spans="11:57" s="45" customFormat="1" ht="30" customHeight="1">
      <c r="K126" s="35"/>
      <c r="L126" s="95"/>
      <c r="M126" s="61"/>
      <c r="N126" s="61"/>
      <c r="O126" s="76"/>
      <c r="P126" s="76"/>
      <c r="Q126" s="61"/>
      <c r="R126" s="76"/>
      <c r="S126" s="76"/>
      <c r="T126" s="75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</row>
    <row r="127" spans="2:57" s="45" customFormat="1" ht="30" customHeight="1">
      <c r="B127" s="391"/>
      <c r="C127" s="391"/>
      <c r="D127" s="391"/>
      <c r="E127" s="391"/>
      <c r="F127" s="391"/>
      <c r="G127" s="391"/>
      <c r="H127" s="391"/>
      <c r="I127" s="391"/>
      <c r="J127" s="391"/>
      <c r="K127" s="35"/>
      <c r="L127" s="95"/>
      <c r="M127" s="61"/>
      <c r="N127" s="61"/>
      <c r="O127" s="76"/>
      <c r="P127" s="76"/>
      <c r="Q127" s="61"/>
      <c r="R127" s="76"/>
      <c r="S127" s="76"/>
      <c r="T127" s="75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</row>
    <row r="128" spans="11:57" s="45" customFormat="1" ht="30" customHeight="1">
      <c r="K128" s="35"/>
      <c r="L128" s="95"/>
      <c r="M128" s="61"/>
      <c r="N128" s="61"/>
      <c r="O128" s="76"/>
      <c r="P128" s="76"/>
      <c r="Q128" s="61"/>
      <c r="R128" s="76"/>
      <c r="S128" s="76"/>
      <c r="T128" s="75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</row>
    <row r="129" spans="11:57" s="45" customFormat="1" ht="30" customHeight="1">
      <c r="K129" s="35"/>
      <c r="L129" s="95"/>
      <c r="M129" s="61"/>
      <c r="N129" s="61"/>
      <c r="O129" s="76"/>
      <c r="P129" s="76"/>
      <c r="Q129" s="61"/>
      <c r="R129" s="76"/>
      <c r="S129" s="76"/>
      <c r="T129" s="75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</row>
    <row r="130" spans="11:57" s="45" customFormat="1" ht="30" customHeight="1">
      <c r="K130" s="35"/>
      <c r="L130" s="95"/>
      <c r="M130" s="61"/>
      <c r="N130" s="61"/>
      <c r="O130" s="76"/>
      <c r="P130" s="76"/>
      <c r="Q130" s="61"/>
      <c r="R130" s="76"/>
      <c r="S130" s="76"/>
      <c r="T130" s="75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</row>
    <row r="131" spans="11:57" s="45" customFormat="1" ht="30" customHeight="1">
      <c r="K131" s="35"/>
      <c r="L131" s="95"/>
      <c r="M131" s="61"/>
      <c r="N131" s="61"/>
      <c r="O131" s="76"/>
      <c r="P131" s="76"/>
      <c r="Q131" s="61"/>
      <c r="R131" s="76"/>
      <c r="S131" s="76"/>
      <c r="T131" s="75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</row>
    <row r="132" spans="11:57" s="45" customFormat="1" ht="30" customHeight="1">
      <c r="K132" s="35"/>
      <c r="L132" s="95"/>
      <c r="M132" s="61"/>
      <c r="N132" s="61"/>
      <c r="O132" s="76"/>
      <c r="P132" s="76"/>
      <c r="Q132" s="61"/>
      <c r="R132" s="76"/>
      <c r="S132" s="76"/>
      <c r="T132" s="75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</row>
    <row r="133" spans="11:57" s="45" customFormat="1" ht="30" customHeight="1">
      <c r="K133" s="35"/>
      <c r="L133" s="95"/>
      <c r="M133" s="61"/>
      <c r="N133" s="61"/>
      <c r="O133" s="76"/>
      <c r="P133" s="76"/>
      <c r="Q133" s="61"/>
      <c r="R133" s="76"/>
      <c r="S133" s="76"/>
      <c r="T133" s="75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</row>
    <row r="134" spans="11:57" s="45" customFormat="1" ht="30" customHeight="1">
      <c r="K134" s="35"/>
      <c r="L134" s="95"/>
      <c r="M134" s="61"/>
      <c r="N134" s="61"/>
      <c r="O134" s="76"/>
      <c r="P134" s="76"/>
      <c r="Q134" s="61"/>
      <c r="R134" s="76"/>
      <c r="S134" s="76"/>
      <c r="T134" s="75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</row>
    <row r="135" spans="11:57" s="45" customFormat="1" ht="30" customHeight="1">
      <c r="K135" s="35"/>
      <c r="L135" s="95"/>
      <c r="M135" s="61"/>
      <c r="N135" s="61"/>
      <c r="O135" s="76"/>
      <c r="P135" s="76"/>
      <c r="Q135" s="61"/>
      <c r="R135" s="76"/>
      <c r="S135" s="76"/>
      <c r="T135" s="75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</row>
    <row r="136" spans="11:57" s="45" customFormat="1" ht="30" customHeight="1">
      <c r="K136" s="35"/>
      <c r="L136" s="95"/>
      <c r="M136" s="61"/>
      <c r="N136" s="61"/>
      <c r="O136" s="76"/>
      <c r="P136" s="76"/>
      <c r="Q136" s="61"/>
      <c r="R136" s="76"/>
      <c r="S136" s="76"/>
      <c r="T136" s="75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</row>
    <row r="137" spans="11:57" s="45" customFormat="1" ht="30" customHeight="1">
      <c r="K137" s="35"/>
      <c r="L137" s="95"/>
      <c r="M137" s="61"/>
      <c r="N137" s="61"/>
      <c r="O137" s="76"/>
      <c r="P137" s="76"/>
      <c r="Q137" s="61"/>
      <c r="R137" s="76"/>
      <c r="S137" s="76"/>
      <c r="T137" s="75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</row>
    <row r="138" spans="11:57" s="45" customFormat="1" ht="30" customHeight="1">
      <c r="K138" s="35"/>
      <c r="L138" s="95"/>
      <c r="M138" s="61"/>
      <c r="N138" s="61"/>
      <c r="O138" s="76"/>
      <c r="P138" s="76"/>
      <c r="Q138" s="61"/>
      <c r="R138" s="76"/>
      <c r="S138" s="76"/>
      <c r="T138" s="75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</row>
    <row r="139" spans="11:57" s="45" customFormat="1" ht="30" customHeight="1">
      <c r="K139" s="35"/>
      <c r="L139" s="95"/>
      <c r="M139" s="61"/>
      <c r="N139" s="61"/>
      <c r="O139" s="76"/>
      <c r="P139" s="76"/>
      <c r="Q139" s="61"/>
      <c r="R139" s="76"/>
      <c r="S139" s="76"/>
      <c r="T139" s="75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</row>
    <row r="140" spans="11:57" s="45" customFormat="1" ht="30" customHeight="1">
      <c r="K140" s="35"/>
      <c r="L140" s="95"/>
      <c r="M140" s="61"/>
      <c r="N140" s="61"/>
      <c r="O140" s="76"/>
      <c r="P140" s="76"/>
      <c r="Q140" s="61"/>
      <c r="R140" s="76"/>
      <c r="S140" s="76"/>
      <c r="T140" s="75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</row>
    <row r="141" spans="2:57" s="45" customFormat="1" ht="30" customHeight="1">
      <c r="B141" s="405"/>
      <c r="C141" s="405"/>
      <c r="D141" s="405"/>
      <c r="E141" s="405"/>
      <c r="F141" s="405"/>
      <c r="G141" s="405"/>
      <c r="H141" s="405"/>
      <c r="I141" s="405"/>
      <c r="J141" s="405"/>
      <c r="K141" s="35"/>
      <c r="L141" s="95"/>
      <c r="M141" s="61"/>
      <c r="N141" s="61"/>
      <c r="O141" s="76"/>
      <c r="P141" s="76"/>
      <c r="Q141" s="61"/>
      <c r="R141" s="76"/>
      <c r="S141" s="76"/>
      <c r="T141" s="75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</row>
    <row r="142" spans="11:57" s="45" customFormat="1" ht="30" customHeight="1">
      <c r="K142" s="35"/>
      <c r="L142" s="95"/>
      <c r="M142" s="61"/>
      <c r="N142" s="61"/>
      <c r="O142" s="76"/>
      <c r="P142" s="76"/>
      <c r="Q142" s="61"/>
      <c r="R142" s="76"/>
      <c r="S142" s="76"/>
      <c r="T142" s="75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</row>
    <row r="143" spans="11:57" s="45" customFormat="1" ht="30" customHeight="1">
      <c r="K143" s="35"/>
      <c r="L143" s="95"/>
      <c r="M143" s="61"/>
      <c r="N143" s="61"/>
      <c r="O143" s="76"/>
      <c r="P143" s="76"/>
      <c r="Q143" s="61"/>
      <c r="R143" s="76"/>
      <c r="S143" s="76"/>
      <c r="T143" s="75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</row>
    <row r="144" spans="2:57" s="45" customFormat="1" ht="30" customHeight="1">
      <c r="B144" s="104"/>
      <c r="C144" s="104"/>
      <c r="D144" s="105"/>
      <c r="E144" s="106"/>
      <c r="F144" s="104"/>
      <c r="G144" s="107"/>
      <c r="H144" s="83"/>
      <c r="I144" s="108"/>
      <c r="J144" s="109"/>
      <c r="K144" s="35"/>
      <c r="L144" s="95"/>
      <c r="M144" s="61"/>
      <c r="N144" s="61"/>
      <c r="O144" s="76"/>
      <c r="P144" s="76"/>
      <c r="Q144" s="61"/>
      <c r="R144" s="76"/>
      <c r="S144" s="76"/>
      <c r="T144" s="75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</row>
    <row r="145" spans="2:20" s="29" customFormat="1" ht="30" customHeight="1">
      <c r="B145" s="106"/>
      <c r="C145" s="106"/>
      <c r="D145" s="409"/>
      <c r="E145" s="409"/>
      <c r="F145" s="409"/>
      <c r="G145" s="409"/>
      <c r="H145" s="409"/>
      <c r="I145" s="409"/>
      <c r="J145" s="409"/>
      <c r="K145" s="42"/>
      <c r="L145" s="97"/>
      <c r="M145" s="42"/>
      <c r="N145" s="42"/>
      <c r="Q145" s="42"/>
      <c r="T145" s="83"/>
    </row>
    <row r="146" spans="2:57" ht="34.5" customHeight="1">
      <c r="B146" s="408"/>
      <c r="C146" s="408"/>
      <c r="D146" s="408"/>
      <c r="E146" s="408"/>
      <c r="F146" s="408"/>
      <c r="G146" s="408"/>
      <c r="H146" s="408"/>
      <c r="I146" s="408"/>
      <c r="J146" s="110"/>
      <c r="K146" s="35"/>
      <c r="L146" s="95"/>
      <c r="M146" s="35"/>
      <c r="N146" s="35"/>
      <c r="O146" s="8"/>
      <c r="P146" s="8"/>
      <c r="Q146" s="35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2:57" ht="24.75" customHeight="1">
      <c r="B147" s="394"/>
      <c r="C147" s="394"/>
      <c r="D147" s="394"/>
      <c r="E147" s="394"/>
      <c r="F147" s="394"/>
      <c r="G147" s="394"/>
      <c r="H147" s="394"/>
      <c r="I147" s="394"/>
      <c r="J147" s="394"/>
      <c r="K147" s="35"/>
      <c r="L147" s="95"/>
      <c r="M147" s="35"/>
      <c r="N147" s="35"/>
      <c r="O147" s="8"/>
      <c r="P147" s="8"/>
      <c r="Q147" s="35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2:57" ht="24.75" customHeight="1">
      <c r="B148" s="394"/>
      <c r="C148" s="394"/>
      <c r="D148" s="394"/>
      <c r="E148" s="394"/>
      <c r="F148" s="394"/>
      <c r="G148" s="394"/>
      <c r="H148" s="394"/>
      <c r="I148" s="394"/>
      <c r="J148" s="394"/>
      <c r="K148" s="35"/>
      <c r="L148" s="95"/>
      <c r="M148" s="35"/>
      <c r="N148" s="35"/>
      <c r="O148" s="8"/>
      <c r="P148" s="8"/>
      <c r="Q148" s="35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2:57" ht="24.75" customHeight="1">
      <c r="B149" s="394"/>
      <c r="C149" s="394"/>
      <c r="D149" s="394"/>
      <c r="E149" s="394"/>
      <c r="F149" s="394"/>
      <c r="G149" s="394"/>
      <c r="H149" s="394"/>
      <c r="I149" s="394"/>
      <c r="J149" s="394"/>
      <c r="K149" s="35"/>
      <c r="L149" s="95"/>
      <c r="M149" s="35"/>
      <c r="N149" s="35"/>
      <c r="O149" s="8"/>
      <c r="P149" s="8"/>
      <c r="Q149" s="35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2:57" ht="18" customHeight="1">
      <c r="B150" s="5"/>
      <c r="C150" s="5"/>
      <c r="D150" s="5"/>
      <c r="E150" s="4"/>
      <c r="F150" s="5"/>
      <c r="G150" s="39"/>
      <c r="H150" s="41"/>
      <c r="I150" s="39"/>
      <c r="J150" s="38"/>
      <c r="L150" s="98"/>
      <c r="M150" s="35"/>
      <c r="N150" s="35"/>
      <c r="O150" s="8"/>
      <c r="P150" s="8"/>
      <c r="Q150" s="35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2:57" ht="18" customHeight="1">
      <c r="B151" s="395"/>
      <c r="C151" s="395"/>
      <c r="D151" s="395"/>
      <c r="E151" s="395"/>
      <c r="F151" s="5"/>
      <c r="G151" s="39"/>
      <c r="H151" s="41"/>
      <c r="I151" s="39"/>
      <c r="J151" s="38"/>
      <c r="L151" s="98"/>
      <c r="M151" s="35"/>
      <c r="N151" s="35"/>
      <c r="O151" s="8"/>
      <c r="P151" s="8"/>
      <c r="Q151" s="35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2:57" ht="18" customHeight="1">
      <c r="B152" s="7"/>
      <c r="C152" s="7"/>
      <c r="D152" s="7"/>
      <c r="E152" s="7"/>
      <c r="F152" s="5"/>
      <c r="G152" s="39"/>
      <c r="H152" s="41"/>
      <c r="I152" s="39"/>
      <c r="J152" s="38"/>
      <c r="L152" s="98"/>
      <c r="M152" s="35"/>
      <c r="N152" s="35"/>
      <c r="O152" s="8"/>
      <c r="P152" s="8"/>
      <c r="Q152" s="35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2:57" ht="18" customHeight="1">
      <c r="B153" s="7"/>
      <c r="C153" s="7"/>
      <c r="D153" s="7"/>
      <c r="E153" s="7"/>
      <c r="F153" s="5"/>
      <c r="G153" s="39"/>
      <c r="H153" s="41"/>
      <c r="I153" s="39"/>
      <c r="J153" s="38"/>
      <c r="L153" s="98"/>
      <c r="M153" s="35"/>
      <c r="N153" s="35"/>
      <c r="O153" s="8"/>
      <c r="P153" s="8"/>
      <c r="Q153" s="35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2:57" ht="15.75" customHeight="1">
      <c r="B154" s="396"/>
      <c r="C154" s="396"/>
      <c r="D154" s="396"/>
      <c r="E154" s="396"/>
      <c r="F154" s="396"/>
      <c r="G154" s="396"/>
      <c r="H154" s="396"/>
      <c r="I154" s="396"/>
      <c r="J154" s="396"/>
      <c r="K154" s="49"/>
      <c r="L154" s="98"/>
      <c r="M154" s="35"/>
      <c r="N154" s="35"/>
      <c r="O154" s="8"/>
      <c r="P154" s="8"/>
      <c r="Q154" s="35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2:57" ht="15.75" customHeight="1">
      <c r="B155" s="397"/>
      <c r="C155" s="397"/>
      <c r="D155" s="397"/>
      <c r="E155" s="397"/>
      <c r="F155" s="397"/>
      <c r="G155" s="397"/>
      <c r="H155" s="397"/>
      <c r="I155" s="397"/>
      <c r="J155" s="397"/>
      <c r="K155" s="49"/>
      <c r="L155" s="98"/>
      <c r="M155" s="35"/>
      <c r="N155" s="35"/>
      <c r="O155" s="8"/>
      <c r="P155" s="8"/>
      <c r="Q155" s="35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2:57" ht="15.75" customHeight="1">
      <c r="B156" s="393"/>
      <c r="C156" s="393"/>
      <c r="D156" s="393"/>
      <c r="E156" s="393"/>
      <c r="F156" s="393"/>
      <c r="G156" s="393"/>
      <c r="K156" s="49"/>
      <c r="L156" s="98"/>
      <c r="M156" s="35"/>
      <c r="N156" s="35"/>
      <c r="O156" s="8"/>
      <c r="P156" s="8"/>
      <c r="Q156" s="35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2:57" ht="18" customHeight="1">
      <c r="L157" s="98"/>
      <c r="M157" s="35"/>
      <c r="N157" s="35"/>
      <c r="O157" s="8"/>
      <c r="P157" s="8"/>
      <c r="Q157" s="35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2:57" ht="18" customHeight="1">
      <c r="L158" s="98"/>
      <c r="M158" s="35"/>
      <c r="N158" s="35"/>
      <c r="O158" s="8"/>
      <c r="P158" s="8"/>
      <c r="Q158" s="35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2:57" ht="18" customHeight="1">
      <c r="L159" s="98"/>
      <c r="M159" s="35"/>
      <c r="N159" s="35"/>
      <c r="O159" s="8"/>
      <c r="P159" s="8"/>
      <c r="Q159" s="35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2:57" ht="18" customHeight="1">
      <c r="L160" s="98"/>
      <c r="M160" s="35"/>
      <c r="N160" s="35"/>
      <c r="O160" s="8"/>
      <c r="P160" s="8"/>
      <c r="Q160" s="35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2:57" ht="18" customHeight="1">
      <c r="L161" s="98"/>
      <c r="M161" s="35"/>
      <c r="N161" s="35"/>
      <c r="O161" s="8"/>
      <c r="P161" s="8"/>
      <c r="Q161" s="35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2:57" ht="18" customHeight="1">
      <c r="L162" s="98"/>
      <c r="M162" s="35"/>
      <c r="N162" s="35"/>
      <c r="O162" s="8"/>
      <c r="P162" s="8"/>
      <c r="Q162" s="35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2:57" ht="18" customHeight="1">
      <c r="L163" s="98"/>
      <c r="M163" s="35"/>
      <c r="N163" s="35"/>
      <c r="O163" s="8"/>
      <c r="P163" s="8"/>
      <c r="Q163" s="35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2:57" ht="18" customHeight="1">
      <c r="L164" s="98"/>
      <c r="M164" s="35"/>
      <c r="N164" s="35"/>
      <c r="O164" s="8"/>
      <c r="P164" s="8"/>
      <c r="Q164" s="35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2:57" ht="18" customHeight="1">
      <c r="L165" s="98"/>
      <c r="M165" s="35"/>
      <c r="N165" s="35"/>
      <c r="O165" s="8"/>
      <c r="P165" s="8"/>
      <c r="Q165" s="35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2:57" ht="18" customHeight="1">
      <c r="L166" s="98"/>
      <c r="M166" s="35"/>
      <c r="N166" s="35"/>
      <c r="O166" s="8"/>
      <c r="P166" s="8"/>
      <c r="Q166" s="35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2:57" ht="18" customHeight="1">
      <c r="L167" s="98"/>
      <c r="M167" s="35"/>
      <c r="N167" s="35"/>
      <c r="O167" s="8"/>
      <c r="P167" s="8"/>
      <c r="Q167" s="35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2:57" ht="18" customHeight="1">
      <c r="L168" s="98"/>
      <c r="M168" s="35"/>
      <c r="N168" s="35"/>
      <c r="O168" s="8"/>
      <c r="P168" s="8"/>
      <c r="Q168" s="35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2:57" ht="18" customHeight="1">
      <c r="L169" s="98"/>
      <c r="M169" s="35"/>
      <c r="N169" s="35"/>
      <c r="O169" s="8"/>
      <c r="P169" s="8"/>
      <c r="Q169" s="35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2:57" ht="18" customHeight="1">
      <c r="L170" s="98"/>
      <c r="M170" s="35"/>
      <c r="N170" s="35"/>
      <c r="O170" s="8"/>
      <c r="P170" s="8"/>
      <c r="Q170" s="35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2:57" ht="18" customHeight="1">
      <c r="L171" s="98"/>
      <c r="M171" s="35"/>
      <c r="N171" s="35"/>
      <c r="O171" s="8"/>
      <c r="P171" s="8"/>
      <c r="Q171" s="35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2:57" ht="18" customHeight="1">
      <c r="L172" s="98"/>
      <c r="M172" s="35"/>
      <c r="N172" s="35"/>
      <c r="O172" s="8"/>
      <c r="P172" s="8"/>
      <c r="Q172" s="35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2:57" ht="18" customHeight="1">
      <c r="L173" s="98"/>
      <c r="M173" s="35"/>
      <c r="N173" s="35"/>
      <c r="O173" s="8"/>
      <c r="P173" s="8"/>
      <c r="Q173" s="35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</sheetData>
  <sheetProtection/>
  <mergeCells count="59">
    <mergeCell ref="B146:I146"/>
    <mergeCell ref="D145:J145"/>
    <mergeCell ref="F4:J6"/>
    <mergeCell ref="F100:I100"/>
    <mergeCell ref="F111:I111"/>
    <mergeCell ref="F90:I90"/>
    <mergeCell ref="F9:J9"/>
    <mergeCell ref="F10:J10"/>
    <mergeCell ref="F83:I83"/>
    <mergeCell ref="B32:J32"/>
    <mergeCell ref="F3:J3"/>
    <mergeCell ref="B115:I115"/>
    <mergeCell ref="B116:J116"/>
    <mergeCell ref="F86:I86"/>
    <mergeCell ref="B141:J141"/>
    <mergeCell ref="F37:I37"/>
    <mergeCell ref="B114:J114"/>
    <mergeCell ref="F29:I29"/>
    <mergeCell ref="B127:J127"/>
    <mergeCell ref="B99:J99"/>
    <mergeCell ref="B156:E156"/>
    <mergeCell ref="J14:J15"/>
    <mergeCell ref="B147:J149"/>
    <mergeCell ref="B151:E151"/>
    <mergeCell ref="B154:E154"/>
    <mergeCell ref="F154:J154"/>
    <mergeCell ref="F156:G156"/>
    <mergeCell ref="B85:J85"/>
    <mergeCell ref="B155:E155"/>
    <mergeCell ref="F155:J155"/>
    <mergeCell ref="B36:J36"/>
    <mergeCell ref="F78:I78"/>
    <mergeCell ref="B14:B15"/>
    <mergeCell ref="B82:J82"/>
    <mergeCell ref="F21:I21"/>
    <mergeCell ref="F74:I74"/>
    <mergeCell ref="F51:I51"/>
    <mergeCell ref="F41:I41"/>
    <mergeCell ref="B77:J77"/>
    <mergeCell ref="F1:J2"/>
    <mergeCell ref="C14:C15"/>
    <mergeCell ref="B8:E8"/>
    <mergeCell ref="B12:J12"/>
    <mergeCell ref="B9:E9"/>
    <mergeCell ref="B10:E10"/>
    <mergeCell ref="E14:E15"/>
    <mergeCell ref="F14:F15"/>
    <mergeCell ref="G14:G15"/>
    <mergeCell ref="F8:J8"/>
    <mergeCell ref="B11:J11"/>
    <mergeCell ref="H14:H15"/>
    <mergeCell ref="D14:D15"/>
    <mergeCell ref="B13:J13"/>
    <mergeCell ref="F33:I33"/>
    <mergeCell ref="B16:J16"/>
    <mergeCell ref="F17:I17"/>
    <mergeCell ref="B20:J20"/>
    <mergeCell ref="I14:I15"/>
    <mergeCell ref="B28:J28"/>
  </mergeCells>
  <printOptions horizontalCentered="1"/>
  <pageMargins left="0.1968503937007874" right="0.2362204724409449" top="0.984251968503937" bottom="0.984251968503937" header="0.3937007874015748" footer="0.3937007874015748"/>
  <pageSetup horizontalDpi="300" verticalDpi="300" orientation="portrait" paperSize="9" scale="59" r:id="rId2"/>
  <headerFooter>
    <oddFooter>&amp;R&amp;P / &amp;N</oddFooter>
  </headerFooter>
  <rowBreaks count="1" manualBreakCount="1">
    <brk id="39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BE81"/>
  <sheetViews>
    <sheetView showGridLines="0" view="pageBreakPreview" zoomScale="80" zoomScaleSheetLayoutView="80" zoomScalePageLayoutView="0" workbookViewId="0" topLeftCell="A1">
      <selection activeCell="C20" sqref="C20:I20"/>
    </sheetView>
  </sheetViews>
  <sheetFormatPr defaultColWidth="9.140625" defaultRowHeight="18" customHeight="1"/>
  <cols>
    <col min="1" max="1" width="4.7109375" style="1" customWidth="1"/>
    <col min="2" max="2" width="7.140625" style="3" customWidth="1"/>
    <col min="3" max="3" width="20.140625" style="3" customWidth="1"/>
    <col min="4" max="4" width="19.28125" style="3" customWidth="1"/>
    <col min="5" max="5" width="83.8515625" style="1" customWidth="1"/>
    <col min="6" max="6" width="11.140625" style="2" customWidth="1"/>
    <col min="7" max="7" width="14.421875" style="40" customWidth="1"/>
    <col min="8" max="8" width="14.57421875" style="40" customWidth="1"/>
    <col min="9" max="9" width="16.28125" style="40" customWidth="1"/>
    <col min="10" max="10" width="20.421875" style="36" customWidth="1"/>
    <col min="11" max="11" width="15.28125" style="34" customWidth="1"/>
    <col min="12" max="12" width="12.7109375" style="36" customWidth="1"/>
    <col min="13" max="14" width="12.7109375" style="34" customWidth="1"/>
    <col min="15" max="15" width="12.7109375" style="1" customWidth="1"/>
    <col min="16" max="16" width="6.57421875" style="1" customWidth="1"/>
    <col min="17" max="17" width="17.8515625" style="34" customWidth="1"/>
    <col min="18" max="19" width="9.140625" style="1" customWidth="1"/>
    <col min="20" max="20" width="15.8515625" style="1" customWidth="1"/>
    <col min="21" max="16384" width="9.140625" style="1" customWidth="1"/>
  </cols>
  <sheetData>
    <row r="1" spans="2:10" ht="18" customHeight="1">
      <c r="B1" s="115"/>
      <c r="C1" s="116"/>
      <c r="D1" s="116"/>
      <c r="E1" s="117"/>
      <c r="F1" s="424" t="s">
        <v>49</v>
      </c>
      <c r="G1" s="424"/>
      <c r="H1" s="424"/>
      <c r="I1" s="424"/>
      <c r="J1" s="424"/>
    </row>
    <row r="2" spans="2:10" ht="18" customHeight="1">
      <c r="B2" s="118"/>
      <c r="C2" s="119"/>
      <c r="D2" s="119"/>
      <c r="E2" s="8"/>
      <c r="F2" s="425"/>
      <c r="G2" s="425"/>
      <c r="H2" s="425"/>
      <c r="I2" s="425"/>
      <c r="J2" s="425"/>
    </row>
    <row r="3" spans="2:10" ht="18" customHeight="1">
      <c r="B3" s="118"/>
      <c r="C3" s="119"/>
      <c r="D3" s="119"/>
      <c r="E3" s="8"/>
      <c r="F3" s="426" t="s">
        <v>50</v>
      </c>
      <c r="G3" s="426"/>
      <c r="H3" s="426"/>
      <c r="I3" s="426"/>
      <c r="J3" s="426"/>
    </row>
    <row r="4" spans="2:10" ht="18" customHeight="1">
      <c r="B4" s="118"/>
      <c r="C4" s="119"/>
      <c r="D4" s="119"/>
      <c r="E4" s="8"/>
      <c r="F4" s="426"/>
      <c r="G4" s="426"/>
      <c r="H4" s="426"/>
      <c r="I4" s="426"/>
      <c r="J4" s="426"/>
    </row>
    <row r="5" spans="2:10" ht="18" customHeight="1">
      <c r="B5" s="118"/>
      <c r="C5" s="119"/>
      <c r="D5" s="119"/>
      <c r="E5" s="8"/>
      <c r="F5" s="426" t="s">
        <v>54</v>
      </c>
      <c r="G5" s="426"/>
      <c r="H5" s="426"/>
      <c r="I5" s="426"/>
      <c r="J5" s="426"/>
    </row>
    <row r="6" spans="2:10" ht="18" customHeight="1">
      <c r="B6" s="120"/>
      <c r="C6" s="121"/>
      <c r="D6" s="121"/>
      <c r="E6" s="122"/>
      <c r="F6" s="427"/>
      <c r="G6" s="427"/>
      <c r="H6" s="427"/>
      <c r="I6" s="427"/>
      <c r="J6" s="427"/>
    </row>
    <row r="7" spans="2:17" s="246" customFormat="1" ht="30" customHeight="1">
      <c r="B7" s="422" t="str">
        <f>'PLANILHA ORÇAMENTÁRIA M.SANIT.'!B8:E8</f>
        <v>OBRA: CONSTRUÇÃO DE MÓDULO SANITÁRIO -  PADRÃO DIPES</v>
      </c>
      <c r="C7" s="422"/>
      <c r="D7" s="422"/>
      <c r="E7" s="422"/>
      <c r="F7" s="418" t="str">
        <f>'PLANILHA ORÇAMENTÁRIA M.SANIT.'!F8:J8</f>
        <v>BASE DE DADOS: SINAPI OUT/13. SEINFRA - COMPOSIÇÃO</v>
      </c>
      <c r="G7" s="419"/>
      <c r="H7" s="419"/>
      <c r="I7" s="419"/>
      <c r="J7" s="419"/>
      <c r="K7" s="419"/>
      <c r="L7" s="420"/>
      <c r="M7" s="245"/>
      <c r="N7" s="245"/>
      <c r="Q7" s="245"/>
    </row>
    <row r="8" spans="2:17" s="246" customFormat="1" ht="30" customHeight="1">
      <c r="B8" s="422" t="str">
        <f>'PLANILHA ORÇAMENTÁRIA M.SANIT.'!B9:E9</f>
        <v>MUNICÍPIO: MONSENHOR GIL - PI</v>
      </c>
      <c r="C8" s="422"/>
      <c r="D8" s="422"/>
      <c r="E8" s="422"/>
      <c r="F8" s="418" t="str">
        <f>'PLANILHA ORÇAMENTÁRIA M.SANIT.'!F9:J9</f>
        <v>ENCARGOS SICIAIS APLICADOS: 89,46%</v>
      </c>
      <c r="G8" s="419"/>
      <c r="H8" s="419"/>
      <c r="I8" s="419"/>
      <c r="J8" s="419"/>
      <c r="K8" s="419"/>
      <c r="L8" s="420"/>
      <c r="M8" s="245"/>
      <c r="N8" s="245"/>
      <c r="Q8" s="245"/>
    </row>
    <row r="9" spans="2:17" s="246" customFormat="1" ht="30" customHeight="1">
      <c r="B9" s="422" t="str">
        <f>'PLANILHA ORÇAMENTÁRIA M.SANIT.'!B10:E10</f>
        <v>ENDEREÇO:  ZONA RURAL </v>
      </c>
      <c r="C9" s="422"/>
      <c r="D9" s="422"/>
      <c r="E9" s="422"/>
      <c r="F9" s="418" t="str">
        <f>'PLANILHA ORÇAMENTÁRIA M.SANIT.'!F10:J10</f>
        <v>SERVIÇOS: BDI 23,0%</v>
      </c>
      <c r="G9" s="419"/>
      <c r="H9" s="419"/>
      <c r="I9" s="419"/>
      <c r="J9" s="419"/>
      <c r="K9" s="419"/>
      <c r="L9" s="420"/>
      <c r="M9" s="245"/>
      <c r="N9" s="245"/>
      <c r="Q9" s="245"/>
    </row>
    <row r="10" spans="2:11" ht="30" customHeight="1">
      <c r="B10" s="364"/>
      <c r="C10" s="364"/>
      <c r="D10" s="364"/>
      <c r="E10" s="364"/>
      <c r="F10" s="364"/>
      <c r="G10" s="364"/>
      <c r="H10" s="364"/>
      <c r="I10" s="364"/>
      <c r="J10" s="364"/>
      <c r="K10" s="49"/>
    </row>
    <row r="11" spans="2:17" s="246" customFormat="1" ht="30" customHeight="1">
      <c r="B11" s="431" t="s">
        <v>42</v>
      </c>
      <c r="C11" s="431"/>
      <c r="D11" s="431"/>
      <c r="E11" s="431"/>
      <c r="F11" s="431"/>
      <c r="G11" s="431"/>
      <c r="H11" s="431"/>
      <c r="I11" s="431"/>
      <c r="J11" s="431"/>
      <c r="K11" s="243"/>
      <c r="L11" s="244"/>
      <c r="M11" s="245"/>
      <c r="N11" s="245"/>
      <c r="Q11" s="245"/>
    </row>
    <row r="12" spans="2:10" ht="30" customHeight="1">
      <c r="B12" s="364"/>
      <c r="C12" s="364"/>
      <c r="D12" s="364"/>
      <c r="E12" s="364"/>
      <c r="F12" s="364"/>
      <c r="G12" s="364"/>
      <c r="H12" s="364"/>
      <c r="I12" s="364"/>
      <c r="J12" s="364"/>
    </row>
    <row r="13" spans="2:17" s="246" customFormat="1" ht="15" customHeight="1">
      <c r="B13" s="423" t="s">
        <v>4</v>
      </c>
      <c r="C13" s="423" t="s">
        <v>208</v>
      </c>
      <c r="D13" s="423" t="s">
        <v>17</v>
      </c>
      <c r="E13" s="432" t="s">
        <v>23</v>
      </c>
      <c r="F13" s="432" t="s">
        <v>19</v>
      </c>
      <c r="G13" s="421" t="s">
        <v>20</v>
      </c>
      <c r="H13" s="421" t="s">
        <v>34</v>
      </c>
      <c r="I13" s="421" t="s">
        <v>21</v>
      </c>
      <c r="J13" s="421" t="s">
        <v>22</v>
      </c>
      <c r="K13" s="245"/>
      <c r="L13" s="244"/>
      <c r="M13" s="245"/>
      <c r="N13" s="245"/>
      <c r="Q13" s="245"/>
    </row>
    <row r="14" spans="2:17" s="246" customFormat="1" ht="42.75" customHeight="1">
      <c r="B14" s="423"/>
      <c r="C14" s="423"/>
      <c r="D14" s="423"/>
      <c r="E14" s="432"/>
      <c r="F14" s="432"/>
      <c r="G14" s="421"/>
      <c r="H14" s="421"/>
      <c r="I14" s="421"/>
      <c r="J14" s="421"/>
      <c r="K14" s="245"/>
      <c r="L14" s="244"/>
      <c r="M14" s="245"/>
      <c r="N14" s="245"/>
      <c r="Q14" s="245"/>
    </row>
    <row r="15" spans="2:10" ht="30" customHeight="1">
      <c r="B15" s="370"/>
      <c r="C15" s="370"/>
      <c r="D15" s="370"/>
      <c r="E15" s="370"/>
      <c r="F15" s="370"/>
      <c r="G15" s="370"/>
      <c r="H15" s="370"/>
      <c r="I15" s="370"/>
      <c r="J15" s="370"/>
    </row>
    <row r="16" spans="2:17" s="253" customFormat="1" ht="34.5" customHeight="1">
      <c r="B16" s="247" t="s">
        <v>25</v>
      </c>
      <c r="C16" s="433"/>
      <c r="D16" s="434"/>
      <c r="E16" s="435"/>
      <c r="F16" s="433"/>
      <c r="G16" s="434"/>
      <c r="H16" s="434"/>
      <c r="I16" s="435"/>
      <c r="J16" s="250"/>
      <c r="K16" s="251"/>
      <c r="L16" s="252"/>
      <c r="M16" s="251"/>
      <c r="N16" s="251"/>
      <c r="Q16" s="251"/>
    </row>
    <row r="17" spans="2:21" s="246" customFormat="1" ht="30" customHeight="1">
      <c r="B17" s="254" t="s">
        <v>26</v>
      </c>
      <c r="C17" s="428" t="s">
        <v>2</v>
      </c>
      <c r="D17" s="429"/>
      <c r="E17" s="429"/>
      <c r="F17" s="429"/>
      <c r="G17" s="429"/>
      <c r="H17" s="429"/>
      <c r="I17" s="430"/>
      <c r="J17" s="257">
        <f>I18*G18</f>
        <v>3737.5272</v>
      </c>
      <c r="K17" s="245"/>
      <c r="L17" s="244"/>
      <c r="M17" s="245"/>
      <c r="N17" s="245"/>
      <c r="Q17" s="245"/>
      <c r="T17" s="261"/>
      <c r="U17" s="261"/>
    </row>
    <row r="18" spans="2:57" s="45" customFormat="1" ht="50.25" customHeight="1">
      <c r="B18" s="67" t="s">
        <v>35</v>
      </c>
      <c r="C18" s="67" t="s">
        <v>56</v>
      </c>
      <c r="D18" s="51" t="s">
        <v>209</v>
      </c>
      <c r="E18" s="162" t="s">
        <v>279</v>
      </c>
      <c r="F18" s="206" t="s">
        <v>0</v>
      </c>
      <c r="G18" s="52">
        <v>24</v>
      </c>
      <c r="H18" s="37">
        <v>126.61</v>
      </c>
      <c r="I18" s="53">
        <f>H18*1.23</f>
        <v>155.7303</v>
      </c>
      <c r="J18" s="60"/>
      <c r="K18" s="85"/>
      <c r="L18" s="95"/>
      <c r="M18" s="61"/>
      <c r="N18" s="61"/>
      <c r="O18" s="76"/>
      <c r="P18" s="76"/>
      <c r="Q18" s="61"/>
      <c r="R18" s="76"/>
      <c r="S18" s="76"/>
      <c r="T18" s="75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2:57" s="45" customFormat="1" ht="30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85"/>
      <c r="L19" s="95"/>
      <c r="M19" s="61"/>
      <c r="N19" s="61"/>
      <c r="O19" s="76"/>
      <c r="P19" s="76"/>
      <c r="Q19" s="61"/>
      <c r="R19" s="76"/>
      <c r="S19" s="76"/>
      <c r="T19" s="75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2:57" s="246" customFormat="1" ht="30" customHeight="1">
      <c r="B20" s="275" t="s">
        <v>27</v>
      </c>
      <c r="C20" s="428" t="s">
        <v>43</v>
      </c>
      <c r="D20" s="429"/>
      <c r="E20" s="429"/>
      <c r="F20" s="429"/>
      <c r="G20" s="429"/>
      <c r="H20" s="429"/>
      <c r="I20" s="430"/>
      <c r="J20" s="277">
        <f>I21*G21</f>
        <v>2523.8124</v>
      </c>
      <c r="K20" s="258"/>
      <c r="L20" s="259"/>
      <c r="M20" s="260"/>
      <c r="N20" s="260"/>
      <c r="O20" s="261"/>
      <c r="P20" s="261"/>
      <c r="Q20" s="260"/>
      <c r="R20" s="261"/>
      <c r="S20" s="261"/>
      <c r="T20" s="262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</row>
    <row r="21" spans="2:57" s="45" customFormat="1" ht="30" customHeight="1">
      <c r="B21" s="206" t="s">
        <v>36</v>
      </c>
      <c r="C21" s="67" t="s">
        <v>56</v>
      </c>
      <c r="D21" s="63" t="s">
        <v>206</v>
      </c>
      <c r="E21" s="128" t="s">
        <v>205</v>
      </c>
      <c r="F21" s="206" t="s">
        <v>0</v>
      </c>
      <c r="G21" s="59">
        <v>12</v>
      </c>
      <c r="H21" s="57">
        <v>170.99</v>
      </c>
      <c r="I21" s="53">
        <f>H21*1.23</f>
        <v>210.3177</v>
      </c>
      <c r="J21" s="55"/>
      <c r="K21" s="85"/>
      <c r="L21" s="95"/>
      <c r="M21" s="61"/>
      <c r="N21" s="61"/>
      <c r="O21" s="61"/>
      <c r="P21" s="76"/>
      <c r="Q21" s="61"/>
      <c r="R21" s="76"/>
      <c r="S21" s="76"/>
      <c r="T21" s="7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2:57" s="45" customFormat="1" ht="30" customHeight="1">
      <c r="B22" s="405"/>
      <c r="C22" s="405"/>
      <c r="D22" s="405"/>
      <c r="E22" s="405"/>
      <c r="F22" s="405"/>
      <c r="G22" s="405"/>
      <c r="H22" s="405"/>
      <c r="I22" s="405"/>
      <c r="J22" s="405"/>
      <c r="K22" s="85"/>
      <c r="L22" s="95"/>
      <c r="M22" s="61"/>
      <c r="N22" s="61"/>
      <c r="O22" s="76"/>
      <c r="P22" s="76"/>
      <c r="Q22" s="61"/>
      <c r="R22" s="76"/>
      <c r="S22" s="76"/>
      <c r="T22" s="7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2:57" s="294" customFormat="1" ht="39.75" customHeight="1">
      <c r="B23" s="417" t="s">
        <v>204</v>
      </c>
      <c r="C23" s="417"/>
      <c r="D23" s="417"/>
      <c r="E23" s="417"/>
      <c r="F23" s="417"/>
      <c r="G23" s="417"/>
      <c r="H23" s="417"/>
      <c r="I23" s="417"/>
      <c r="J23" s="277">
        <f>J17+J20</f>
        <v>6261.339599999999</v>
      </c>
      <c r="K23" s="258"/>
      <c r="L23" s="259"/>
      <c r="M23" s="291"/>
      <c r="N23" s="291"/>
      <c r="O23" s="292"/>
      <c r="P23" s="292"/>
      <c r="Q23" s="291"/>
      <c r="R23" s="292"/>
      <c r="S23" s="292"/>
      <c r="T23" s="293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</row>
    <row r="24" spans="2:57" s="294" customFormat="1" ht="39.75" customHeight="1">
      <c r="B24" s="436" t="s">
        <v>305</v>
      </c>
      <c r="C24" s="437"/>
      <c r="D24" s="437"/>
      <c r="E24" s="437"/>
      <c r="F24" s="437"/>
      <c r="G24" s="437"/>
      <c r="H24" s="437"/>
      <c r="I24" s="437"/>
      <c r="J24" s="438"/>
      <c r="K24" s="251"/>
      <c r="L24" s="259"/>
      <c r="M24" s="291"/>
      <c r="N24" s="291"/>
      <c r="O24" s="292"/>
      <c r="P24" s="292"/>
      <c r="Q24" s="291"/>
      <c r="R24" s="292"/>
      <c r="S24" s="292"/>
      <c r="T24" s="293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</row>
    <row r="25" spans="2:57" s="45" customFormat="1" ht="30" customHeight="1">
      <c r="B25" s="104"/>
      <c r="C25" s="104"/>
      <c r="D25" s="105"/>
      <c r="E25" s="106"/>
      <c r="F25" s="104"/>
      <c r="G25" s="107"/>
      <c r="H25" s="83"/>
      <c r="I25" s="108"/>
      <c r="J25" s="109"/>
      <c r="K25" s="35"/>
      <c r="L25" s="95"/>
      <c r="M25" s="61"/>
      <c r="N25" s="61"/>
      <c r="O25" s="76"/>
      <c r="P25" s="76"/>
      <c r="Q25" s="61"/>
      <c r="R25" s="76"/>
      <c r="S25" s="76"/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2:57" s="45" customFormat="1" ht="30" customHeight="1">
      <c r="B26" s="104"/>
      <c r="C26" s="104"/>
      <c r="D26" s="105"/>
      <c r="E26" s="106"/>
      <c r="F26" s="104"/>
      <c r="G26" s="107"/>
      <c r="H26" s="83"/>
      <c r="I26" s="108"/>
      <c r="J26" s="109"/>
      <c r="K26" s="35"/>
      <c r="L26" s="95"/>
      <c r="M26" s="61"/>
      <c r="N26" s="61"/>
      <c r="O26" s="76"/>
      <c r="P26" s="76"/>
      <c r="Q26" s="61"/>
      <c r="R26" s="76"/>
      <c r="S26" s="76"/>
      <c r="T26" s="7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2:57" s="45" customFormat="1" ht="30" customHeight="1">
      <c r="B27" s="104"/>
      <c r="C27" s="104"/>
      <c r="D27" s="105"/>
      <c r="E27" s="106"/>
      <c r="F27" s="104"/>
      <c r="G27" s="107"/>
      <c r="H27" s="83"/>
      <c r="I27" s="108"/>
      <c r="J27" s="109"/>
      <c r="K27" s="35"/>
      <c r="L27" s="95"/>
      <c r="M27" s="61"/>
      <c r="N27" s="61"/>
      <c r="O27" s="76"/>
      <c r="P27" s="76"/>
      <c r="Q27" s="61"/>
      <c r="R27" s="76"/>
      <c r="S27" s="76"/>
      <c r="T27" s="7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2:57" s="45" customFormat="1" ht="30" customHeight="1">
      <c r="B28" s="104"/>
      <c r="C28" s="104"/>
      <c r="D28" s="105"/>
      <c r="E28" s="106"/>
      <c r="F28" s="104"/>
      <c r="G28" s="107"/>
      <c r="H28" s="83"/>
      <c r="I28" s="108"/>
      <c r="J28" s="109"/>
      <c r="K28" s="35"/>
      <c r="L28" s="95"/>
      <c r="M28" s="61"/>
      <c r="N28" s="61"/>
      <c r="O28" s="76"/>
      <c r="P28" s="76"/>
      <c r="Q28" s="61"/>
      <c r="R28" s="76"/>
      <c r="S28" s="76"/>
      <c r="T28" s="7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:57" s="45" customFormat="1" ht="30" customHeight="1">
      <c r="B29" s="104"/>
      <c r="C29" s="104"/>
      <c r="D29" s="105"/>
      <c r="E29" s="106"/>
      <c r="F29" s="104"/>
      <c r="G29" s="107"/>
      <c r="H29" s="83"/>
      <c r="I29" s="108"/>
      <c r="J29" s="109"/>
      <c r="K29" s="35"/>
      <c r="L29" s="95"/>
      <c r="M29" s="61"/>
      <c r="N29" s="61"/>
      <c r="O29" s="76"/>
      <c r="P29" s="76"/>
      <c r="Q29" s="61"/>
      <c r="R29" s="76"/>
      <c r="S29" s="76"/>
      <c r="T29" s="7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2:57" s="45" customFormat="1" ht="30" customHeight="1">
      <c r="B30" s="104"/>
      <c r="C30" s="104"/>
      <c r="D30" s="105"/>
      <c r="E30" s="106"/>
      <c r="F30" s="104"/>
      <c r="G30" s="107"/>
      <c r="H30" s="83"/>
      <c r="I30" s="108"/>
      <c r="J30" s="109"/>
      <c r="K30" s="35"/>
      <c r="L30" s="95"/>
      <c r="M30" s="61"/>
      <c r="N30" s="61"/>
      <c r="O30" s="76"/>
      <c r="P30" s="76"/>
      <c r="Q30" s="61"/>
      <c r="R30" s="76"/>
      <c r="S30" s="76"/>
      <c r="T30" s="7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:57" s="45" customFormat="1" ht="30" customHeight="1">
      <c r="B31" s="104"/>
      <c r="C31" s="104"/>
      <c r="D31" s="105"/>
      <c r="E31" s="106"/>
      <c r="F31" s="104"/>
      <c r="G31" s="107"/>
      <c r="H31" s="83"/>
      <c r="I31" s="108"/>
      <c r="J31" s="109"/>
      <c r="K31" s="35"/>
      <c r="L31" s="95"/>
      <c r="M31" s="61"/>
      <c r="N31" s="61"/>
      <c r="O31" s="76"/>
      <c r="P31" s="76"/>
      <c r="Q31" s="61"/>
      <c r="R31" s="76"/>
      <c r="S31" s="76"/>
      <c r="T31" s="7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:57" s="45" customFormat="1" ht="30" customHeight="1">
      <c r="B32" s="104"/>
      <c r="C32" s="104"/>
      <c r="D32" s="105"/>
      <c r="E32" s="106"/>
      <c r="F32" s="104"/>
      <c r="G32" s="107"/>
      <c r="H32" s="83"/>
      <c r="I32" s="108"/>
      <c r="J32" s="109"/>
      <c r="K32" s="35"/>
      <c r="L32" s="95"/>
      <c r="M32" s="61"/>
      <c r="N32" s="61"/>
      <c r="O32" s="76"/>
      <c r="P32" s="76"/>
      <c r="Q32" s="61"/>
      <c r="R32" s="76"/>
      <c r="S32" s="76"/>
      <c r="T32" s="75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:57" s="45" customFormat="1" ht="30" customHeight="1">
      <c r="B33" s="104"/>
      <c r="C33" s="104"/>
      <c r="D33" s="105"/>
      <c r="E33" s="106"/>
      <c r="F33" s="104"/>
      <c r="G33" s="107"/>
      <c r="H33" s="83"/>
      <c r="I33" s="108"/>
      <c r="J33" s="109"/>
      <c r="K33" s="35"/>
      <c r="L33" s="95"/>
      <c r="M33" s="61"/>
      <c r="N33" s="61"/>
      <c r="O33" s="76"/>
      <c r="P33" s="76"/>
      <c r="Q33" s="61"/>
      <c r="R33" s="76"/>
      <c r="S33" s="76"/>
      <c r="T33" s="75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</row>
    <row r="34" spans="2:57" s="45" customFormat="1" ht="30" customHeight="1">
      <c r="B34" s="104"/>
      <c r="C34" s="104"/>
      <c r="D34" s="105"/>
      <c r="E34" s="106"/>
      <c r="F34" s="104"/>
      <c r="G34" s="107"/>
      <c r="H34" s="83"/>
      <c r="I34" s="108"/>
      <c r="J34" s="109"/>
      <c r="K34" s="35"/>
      <c r="L34" s="95"/>
      <c r="M34" s="61"/>
      <c r="N34" s="61"/>
      <c r="O34" s="76"/>
      <c r="P34" s="76"/>
      <c r="Q34" s="61"/>
      <c r="R34" s="76"/>
      <c r="S34" s="76"/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</row>
    <row r="35" spans="2:57" s="45" customFormat="1" ht="30" customHeight="1">
      <c r="B35" s="104"/>
      <c r="C35" s="104"/>
      <c r="D35" s="105"/>
      <c r="E35" s="106"/>
      <c r="F35" s="104"/>
      <c r="G35" s="107"/>
      <c r="H35" s="83"/>
      <c r="I35" s="108"/>
      <c r="J35" s="109"/>
      <c r="K35" s="35"/>
      <c r="L35" s="95"/>
      <c r="M35" s="61"/>
      <c r="N35" s="61"/>
      <c r="O35" s="76"/>
      <c r="P35" s="76"/>
      <c r="Q35" s="61"/>
      <c r="R35" s="76"/>
      <c r="S35" s="76"/>
      <c r="T35" s="75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</row>
    <row r="36" spans="2:57" s="45" customFormat="1" ht="30" customHeight="1">
      <c r="B36" s="104"/>
      <c r="C36" s="104"/>
      <c r="D36" s="105"/>
      <c r="E36" s="106"/>
      <c r="F36" s="104"/>
      <c r="G36" s="107"/>
      <c r="H36" s="83"/>
      <c r="I36" s="108"/>
      <c r="J36" s="109"/>
      <c r="K36" s="35"/>
      <c r="L36" s="95"/>
      <c r="M36" s="61"/>
      <c r="N36" s="61"/>
      <c r="O36" s="76"/>
      <c r="P36" s="76"/>
      <c r="Q36" s="61"/>
      <c r="R36" s="76"/>
      <c r="S36" s="76"/>
      <c r="T36" s="75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:57" s="45" customFormat="1" ht="30" customHeight="1">
      <c r="B37" s="104"/>
      <c r="C37" s="104"/>
      <c r="D37" s="105"/>
      <c r="E37" s="106"/>
      <c r="F37" s="104"/>
      <c r="G37" s="107"/>
      <c r="H37" s="83"/>
      <c r="I37" s="108"/>
      <c r="J37" s="109"/>
      <c r="K37" s="35"/>
      <c r="L37" s="95"/>
      <c r="M37" s="61"/>
      <c r="N37" s="61"/>
      <c r="O37" s="76"/>
      <c r="P37" s="76"/>
      <c r="Q37" s="61"/>
      <c r="R37" s="76"/>
      <c r="S37" s="76"/>
      <c r="T37" s="75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</row>
    <row r="38" spans="2:57" s="45" customFormat="1" ht="30" customHeight="1">
      <c r="B38" s="104"/>
      <c r="C38" s="104"/>
      <c r="D38" s="105"/>
      <c r="E38" s="106"/>
      <c r="F38" s="104"/>
      <c r="G38" s="107"/>
      <c r="H38" s="83"/>
      <c r="I38" s="108"/>
      <c r="J38" s="109"/>
      <c r="K38" s="35"/>
      <c r="L38" s="95"/>
      <c r="M38" s="61"/>
      <c r="N38" s="61"/>
      <c r="O38" s="76"/>
      <c r="P38" s="76"/>
      <c r="Q38" s="61"/>
      <c r="R38" s="76"/>
      <c r="S38" s="76"/>
      <c r="T38" s="75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</row>
    <row r="39" spans="2:57" s="45" customFormat="1" ht="30" customHeight="1">
      <c r="B39" s="104"/>
      <c r="C39" s="104"/>
      <c r="D39" s="105"/>
      <c r="E39" s="106"/>
      <c r="F39" s="104"/>
      <c r="G39" s="107"/>
      <c r="H39" s="83"/>
      <c r="I39" s="108"/>
      <c r="J39" s="109"/>
      <c r="K39" s="35"/>
      <c r="L39" s="95"/>
      <c r="M39" s="61"/>
      <c r="N39" s="61"/>
      <c r="O39" s="76"/>
      <c r="P39" s="76"/>
      <c r="Q39" s="61"/>
      <c r="R39" s="76"/>
      <c r="S39" s="76"/>
      <c r="T39" s="75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</row>
    <row r="40" spans="2:57" s="45" customFormat="1" ht="30" customHeight="1">
      <c r="B40" s="104"/>
      <c r="C40" s="104"/>
      <c r="D40" s="105"/>
      <c r="E40" s="106"/>
      <c r="F40" s="104"/>
      <c r="G40" s="107"/>
      <c r="H40" s="83"/>
      <c r="I40" s="108"/>
      <c r="J40" s="109"/>
      <c r="K40" s="35"/>
      <c r="L40" s="95"/>
      <c r="M40" s="61"/>
      <c r="N40" s="61"/>
      <c r="O40" s="76"/>
      <c r="P40" s="76"/>
      <c r="Q40" s="61"/>
      <c r="R40" s="76"/>
      <c r="S40" s="76"/>
      <c r="T40" s="75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</row>
    <row r="41" spans="2:57" s="45" customFormat="1" ht="30" customHeight="1">
      <c r="B41" s="104"/>
      <c r="C41" s="104"/>
      <c r="D41" s="105"/>
      <c r="E41" s="106"/>
      <c r="F41" s="104"/>
      <c r="G41" s="107"/>
      <c r="H41" s="83"/>
      <c r="I41" s="108"/>
      <c r="J41" s="109"/>
      <c r="K41" s="35"/>
      <c r="L41" s="95"/>
      <c r="M41" s="61"/>
      <c r="N41" s="61"/>
      <c r="O41" s="76"/>
      <c r="P41" s="76"/>
      <c r="Q41" s="61"/>
      <c r="R41" s="76"/>
      <c r="S41" s="76"/>
      <c r="T41" s="75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</row>
    <row r="42" spans="2:57" s="45" customFormat="1" ht="30" customHeight="1">
      <c r="B42" s="104"/>
      <c r="C42" s="104"/>
      <c r="D42" s="105"/>
      <c r="E42" s="106"/>
      <c r="F42" s="104"/>
      <c r="G42" s="107"/>
      <c r="H42" s="83"/>
      <c r="I42" s="108"/>
      <c r="J42" s="109"/>
      <c r="K42" s="35"/>
      <c r="L42" s="95"/>
      <c r="M42" s="61"/>
      <c r="N42" s="61"/>
      <c r="O42" s="76"/>
      <c r="P42" s="76"/>
      <c r="Q42" s="61"/>
      <c r="R42" s="76"/>
      <c r="S42" s="76"/>
      <c r="T42" s="75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</row>
    <row r="43" spans="2:57" s="45" customFormat="1" ht="30" customHeight="1">
      <c r="B43" s="104"/>
      <c r="C43" s="104"/>
      <c r="D43" s="105"/>
      <c r="E43" s="106"/>
      <c r="F43" s="104"/>
      <c r="G43" s="107"/>
      <c r="H43" s="83"/>
      <c r="I43" s="108"/>
      <c r="J43" s="109"/>
      <c r="K43" s="35"/>
      <c r="L43" s="95"/>
      <c r="M43" s="61"/>
      <c r="N43" s="61"/>
      <c r="O43" s="76"/>
      <c r="P43" s="76"/>
      <c r="Q43" s="61"/>
      <c r="R43" s="76"/>
      <c r="S43" s="76"/>
      <c r="T43" s="75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</row>
    <row r="44" spans="2:57" s="45" customFormat="1" ht="30" customHeight="1">
      <c r="B44" s="104"/>
      <c r="C44" s="104"/>
      <c r="D44" s="105"/>
      <c r="E44" s="106"/>
      <c r="F44" s="104"/>
      <c r="G44" s="107"/>
      <c r="H44" s="83"/>
      <c r="I44" s="108"/>
      <c r="J44" s="109"/>
      <c r="K44" s="35"/>
      <c r="L44" s="95"/>
      <c r="M44" s="61"/>
      <c r="N44" s="61"/>
      <c r="O44" s="76"/>
      <c r="P44" s="76"/>
      <c r="Q44" s="61"/>
      <c r="R44" s="76"/>
      <c r="S44" s="76"/>
      <c r="T44" s="75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</row>
    <row r="45" spans="2:57" s="45" customFormat="1" ht="30" customHeight="1">
      <c r="B45" s="104"/>
      <c r="C45" s="104"/>
      <c r="D45" s="105"/>
      <c r="E45" s="106"/>
      <c r="F45" s="104"/>
      <c r="G45" s="107"/>
      <c r="H45" s="83"/>
      <c r="I45" s="108"/>
      <c r="J45" s="109"/>
      <c r="K45" s="35"/>
      <c r="L45" s="95"/>
      <c r="M45" s="61"/>
      <c r="N45" s="61"/>
      <c r="O45" s="76"/>
      <c r="P45" s="76"/>
      <c r="Q45" s="61"/>
      <c r="R45" s="76"/>
      <c r="S45" s="76"/>
      <c r="T45" s="75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2:57" s="45" customFormat="1" ht="30" customHeight="1">
      <c r="B46" s="104"/>
      <c r="C46" s="104"/>
      <c r="D46" s="105"/>
      <c r="E46" s="106"/>
      <c r="F46" s="104"/>
      <c r="G46" s="107"/>
      <c r="H46" s="83"/>
      <c r="I46" s="108"/>
      <c r="J46" s="109"/>
      <c r="K46" s="35"/>
      <c r="L46" s="95"/>
      <c r="M46" s="61"/>
      <c r="N46" s="61"/>
      <c r="O46" s="76"/>
      <c r="P46" s="76"/>
      <c r="Q46" s="61"/>
      <c r="R46" s="76"/>
      <c r="S46" s="76"/>
      <c r="T46" s="75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</row>
    <row r="47" spans="2:57" s="45" customFormat="1" ht="30" customHeight="1">
      <c r="B47" s="104"/>
      <c r="C47" s="104"/>
      <c r="D47" s="105"/>
      <c r="E47" s="106"/>
      <c r="F47" s="104"/>
      <c r="G47" s="107"/>
      <c r="H47" s="83"/>
      <c r="I47" s="108"/>
      <c r="J47" s="109"/>
      <c r="K47" s="35"/>
      <c r="L47" s="95"/>
      <c r="M47" s="61"/>
      <c r="N47" s="61"/>
      <c r="O47" s="76"/>
      <c r="P47" s="76"/>
      <c r="Q47" s="61"/>
      <c r="R47" s="76"/>
      <c r="S47" s="76"/>
      <c r="T47" s="75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</row>
    <row r="48" spans="2:57" s="45" customFormat="1" ht="30" customHeight="1">
      <c r="B48" s="104"/>
      <c r="C48" s="104"/>
      <c r="D48" s="105"/>
      <c r="E48" s="106"/>
      <c r="F48" s="104"/>
      <c r="G48" s="107"/>
      <c r="H48" s="83"/>
      <c r="I48" s="108"/>
      <c r="J48" s="109"/>
      <c r="K48" s="35"/>
      <c r="L48" s="95"/>
      <c r="M48" s="61"/>
      <c r="N48" s="61"/>
      <c r="O48" s="76"/>
      <c r="P48" s="76"/>
      <c r="Q48" s="61"/>
      <c r="R48" s="76"/>
      <c r="S48" s="76"/>
      <c r="T48" s="75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</row>
    <row r="49" spans="2:57" s="45" customFormat="1" ht="30" customHeight="1">
      <c r="B49" s="104"/>
      <c r="C49" s="104"/>
      <c r="D49" s="105"/>
      <c r="E49" s="106"/>
      <c r="F49" s="104"/>
      <c r="G49" s="107"/>
      <c r="H49" s="83"/>
      <c r="I49" s="108"/>
      <c r="J49" s="109"/>
      <c r="K49" s="35"/>
      <c r="L49" s="95"/>
      <c r="M49" s="61"/>
      <c r="N49" s="61"/>
      <c r="O49" s="76"/>
      <c r="P49" s="76"/>
      <c r="Q49" s="61"/>
      <c r="R49" s="76"/>
      <c r="S49" s="76"/>
      <c r="T49" s="75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</row>
    <row r="50" spans="2:57" s="45" customFormat="1" ht="30" customHeight="1">
      <c r="B50" s="104"/>
      <c r="C50" s="104"/>
      <c r="D50" s="105"/>
      <c r="E50" s="106"/>
      <c r="F50" s="104"/>
      <c r="G50" s="107"/>
      <c r="H50" s="83"/>
      <c r="I50" s="108"/>
      <c r="J50" s="109"/>
      <c r="K50" s="35"/>
      <c r="L50" s="95"/>
      <c r="M50" s="61"/>
      <c r="N50" s="61"/>
      <c r="O50" s="76"/>
      <c r="P50" s="76"/>
      <c r="Q50" s="61"/>
      <c r="R50" s="76"/>
      <c r="S50" s="76"/>
      <c r="T50" s="75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  <row r="51" spans="2:57" s="45" customFormat="1" ht="30" customHeight="1">
      <c r="B51" s="104"/>
      <c r="C51" s="104"/>
      <c r="D51" s="105"/>
      <c r="E51" s="106"/>
      <c r="F51" s="104"/>
      <c r="G51" s="107"/>
      <c r="H51" s="83"/>
      <c r="I51" s="108"/>
      <c r="J51" s="109"/>
      <c r="K51" s="35"/>
      <c r="L51" s="95"/>
      <c r="M51" s="61"/>
      <c r="N51" s="61"/>
      <c r="O51" s="76"/>
      <c r="P51" s="76"/>
      <c r="Q51" s="61"/>
      <c r="R51" s="76"/>
      <c r="S51" s="76"/>
      <c r="T51" s="75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</row>
    <row r="52" spans="2:57" s="45" customFormat="1" ht="30" customHeight="1">
      <c r="B52" s="104"/>
      <c r="C52" s="104"/>
      <c r="D52" s="105"/>
      <c r="E52" s="106"/>
      <c r="F52" s="104"/>
      <c r="G52" s="107"/>
      <c r="H52" s="83"/>
      <c r="I52" s="108"/>
      <c r="J52" s="109"/>
      <c r="K52" s="35"/>
      <c r="L52" s="95"/>
      <c r="M52" s="61"/>
      <c r="N52" s="61"/>
      <c r="O52" s="76"/>
      <c r="P52" s="76"/>
      <c r="Q52" s="61"/>
      <c r="R52" s="76"/>
      <c r="S52" s="76"/>
      <c r="T52" s="75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</row>
    <row r="53" spans="2:20" s="29" customFormat="1" ht="30" customHeight="1">
      <c r="B53" s="106"/>
      <c r="C53" s="106"/>
      <c r="D53" s="409"/>
      <c r="E53" s="409"/>
      <c r="F53" s="409"/>
      <c r="G53" s="409"/>
      <c r="H53" s="409"/>
      <c r="I53" s="409"/>
      <c r="J53" s="409"/>
      <c r="K53" s="42"/>
      <c r="L53" s="97"/>
      <c r="M53" s="42"/>
      <c r="N53" s="42"/>
      <c r="Q53" s="42"/>
      <c r="T53" s="83"/>
    </row>
    <row r="54" spans="2:57" ht="34.5" customHeight="1">
      <c r="B54" s="408"/>
      <c r="C54" s="408"/>
      <c r="D54" s="408"/>
      <c r="E54" s="408"/>
      <c r="F54" s="408"/>
      <c r="G54" s="408"/>
      <c r="H54" s="408"/>
      <c r="I54" s="408"/>
      <c r="J54" s="110"/>
      <c r="K54" s="35"/>
      <c r="L54" s="95"/>
      <c r="M54" s="35"/>
      <c r="N54" s="35"/>
      <c r="O54" s="8"/>
      <c r="P54" s="8"/>
      <c r="Q54" s="35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2:57" ht="24.75" customHeight="1">
      <c r="B55" s="394"/>
      <c r="C55" s="394"/>
      <c r="D55" s="394"/>
      <c r="E55" s="394"/>
      <c r="F55" s="394"/>
      <c r="G55" s="394"/>
      <c r="H55" s="394"/>
      <c r="I55" s="394"/>
      <c r="J55" s="394"/>
      <c r="K55" s="35"/>
      <c r="L55" s="95"/>
      <c r="M55" s="35"/>
      <c r="N55" s="35"/>
      <c r="O55" s="8"/>
      <c r="P55" s="8"/>
      <c r="Q55" s="35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2:57" ht="24.75" customHeight="1">
      <c r="B56" s="394"/>
      <c r="C56" s="394"/>
      <c r="D56" s="394"/>
      <c r="E56" s="394"/>
      <c r="F56" s="394"/>
      <c r="G56" s="394"/>
      <c r="H56" s="394"/>
      <c r="I56" s="394"/>
      <c r="J56" s="394"/>
      <c r="K56" s="35"/>
      <c r="L56" s="95"/>
      <c r="M56" s="35"/>
      <c r="N56" s="35"/>
      <c r="O56" s="8"/>
      <c r="P56" s="8"/>
      <c r="Q56" s="35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2:57" ht="24.75" customHeight="1">
      <c r="B57" s="394"/>
      <c r="C57" s="394"/>
      <c r="D57" s="394"/>
      <c r="E57" s="394"/>
      <c r="F57" s="394"/>
      <c r="G57" s="394"/>
      <c r="H57" s="394"/>
      <c r="I57" s="394"/>
      <c r="J57" s="394"/>
      <c r="K57" s="35"/>
      <c r="L57" s="95"/>
      <c r="M57" s="35"/>
      <c r="N57" s="35"/>
      <c r="O57" s="8"/>
      <c r="P57" s="8"/>
      <c r="Q57" s="35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2:57" ht="18" customHeight="1">
      <c r="B58" s="5"/>
      <c r="C58" s="5"/>
      <c r="D58" s="5"/>
      <c r="E58" s="4"/>
      <c r="F58" s="5"/>
      <c r="G58" s="39"/>
      <c r="H58" s="41"/>
      <c r="I58" s="39"/>
      <c r="J58" s="38"/>
      <c r="L58" s="98"/>
      <c r="M58" s="35"/>
      <c r="N58" s="35"/>
      <c r="O58" s="8"/>
      <c r="P58" s="8"/>
      <c r="Q58" s="35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2:57" ht="18" customHeight="1">
      <c r="B59" s="395"/>
      <c r="C59" s="395"/>
      <c r="D59" s="395"/>
      <c r="E59" s="395"/>
      <c r="F59" s="5"/>
      <c r="G59" s="39"/>
      <c r="H59" s="41"/>
      <c r="I59" s="39"/>
      <c r="J59" s="38"/>
      <c r="L59" s="98"/>
      <c r="M59" s="35"/>
      <c r="N59" s="35"/>
      <c r="O59" s="8"/>
      <c r="P59" s="8"/>
      <c r="Q59" s="35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2:57" ht="18" customHeight="1">
      <c r="B60" s="7"/>
      <c r="C60" s="7"/>
      <c r="D60" s="7"/>
      <c r="E60" s="7"/>
      <c r="F60" s="5"/>
      <c r="G60" s="39"/>
      <c r="H60" s="41"/>
      <c r="I60" s="39"/>
      <c r="J60" s="38"/>
      <c r="L60" s="98"/>
      <c r="M60" s="35"/>
      <c r="N60" s="35"/>
      <c r="O60" s="8"/>
      <c r="P60" s="8"/>
      <c r="Q60" s="35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2:57" ht="18" customHeight="1">
      <c r="B61" s="7"/>
      <c r="C61" s="7"/>
      <c r="D61" s="7"/>
      <c r="E61" s="7"/>
      <c r="F61" s="5"/>
      <c r="G61" s="39"/>
      <c r="H61" s="41"/>
      <c r="I61" s="39"/>
      <c r="J61" s="38"/>
      <c r="L61" s="98"/>
      <c r="M61" s="35"/>
      <c r="N61" s="35"/>
      <c r="O61" s="8"/>
      <c r="P61" s="8"/>
      <c r="Q61" s="35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2:57" ht="15.75" customHeight="1">
      <c r="B62" s="396"/>
      <c r="C62" s="396"/>
      <c r="D62" s="396"/>
      <c r="E62" s="396"/>
      <c r="F62" s="396"/>
      <c r="G62" s="396"/>
      <c r="H62" s="396"/>
      <c r="I62" s="396"/>
      <c r="J62" s="396"/>
      <c r="K62" s="49"/>
      <c r="L62" s="98"/>
      <c r="M62" s="35"/>
      <c r="N62" s="35"/>
      <c r="O62" s="8"/>
      <c r="P62" s="8"/>
      <c r="Q62" s="35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2:57" ht="15.75" customHeight="1">
      <c r="B63" s="397"/>
      <c r="C63" s="397"/>
      <c r="D63" s="397"/>
      <c r="E63" s="397"/>
      <c r="F63" s="397"/>
      <c r="G63" s="397"/>
      <c r="H63" s="397"/>
      <c r="I63" s="397"/>
      <c r="J63" s="397"/>
      <c r="K63" s="49"/>
      <c r="L63" s="98"/>
      <c r="M63" s="35"/>
      <c r="N63" s="35"/>
      <c r="O63" s="8"/>
      <c r="P63" s="8"/>
      <c r="Q63" s="35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2:57" ht="15.75" customHeight="1">
      <c r="B64" s="393"/>
      <c r="C64" s="393"/>
      <c r="D64" s="393"/>
      <c r="E64" s="393"/>
      <c r="F64" s="393"/>
      <c r="G64" s="393"/>
      <c r="K64" s="49"/>
      <c r="L64" s="98"/>
      <c r="M64" s="35"/>
      <c r="N64" s="35"/>
      <c r="O64" s="8"/>
      <c r="P64" s="8"/>
      <c r="Q64" s="35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2:57" ht="18" customHeight="1">
      <c r="L65" s="98"/>
      <c r="M65" s="35"/>
      <c r="N65" s="35"/>
      <c r="O65" s="8"/>
      <c r="P65" s="8"/>
      <c r="Q65" s="35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2:57" ht="18" customHeight="1">
      <c r="L66" s="98"/>
      <c r="M66" s="35"/>
      <c r="N66" s="35"/>
      <c r="O66" s="8"/>
      <c r="P66" s="8"/>
      <c r="Q66" s="35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2:57" ht="18" customHeight="1">
      <c r="L67" s="98"/>
      <c r="M67" s="35"/>
      <c r="N67" s="35"/>
      <c r="O67" s="8"/>
      <c r="P67" s="8"/>
      <c r="Q67" s="3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2:57" ht="18" customHeight="1">
      <c r="L68" s="98"/>
      <c r="M68" s="35"/>
      <c r="N68" s="35"/>
      <c r="O68" s="8"/>
      <c r="P68" s="8"/>
      <c r="Q68" s="35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2:57" ht="18" customHeight="1">
      <c r="L69" s="98"/>
      <c r="M69" s="35"/>
      <c r="N69" s="35"/>
      <c r="O69" s="8"/>
      <c r="P69" s="8"/>
      <c r="Q69" s="35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2:57" ht="18" customHeight="1">
      <c r="L70" s="98"/>
      <c r="M70" s="35"/>
      <c r="N70" s="35"/>
      <c r="O70" s="8"/>
      <c r="P70" s="8"/>
      <c r="Q70" s="35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2:57" ht="18" customHeight="1">
      <c r="L71" s="98"/>
      <c r="M71" s="35"/>
      <c r="N71" s="35"/>
      <c r="O71" s="8"/>
      <c r="P71" s="8"/>
      <c r="Q71" s="35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2:57" ht="18" customHeight="1">
      <c r="L72" s="98"/>
      <c r="M72" s="35"/>
      <c r="N72" s="35"/>
      <c r="O72" s="8"/>
      <c r="P72" s="8"/>
      <c r="Q72" s="3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2:57" ht="18" customHeight="1">
      <c r="L73" s="98"/>
      <c r="M73" s="35"/>
      <c r="N73" s="35"/>
      <c r="O73" s="8"/>
      <c r="P73" s="8"/>
      <c r="Q73" s="35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2:57" ht="18" customHeight="1">
      <c r="L74" s="98"/>
      <c r="M74" s="35"/>
      <c r="N74" s="35"/>
      <c r="O74" s="8"/>
      <c r="P74" s="8"/>
      <c r="Q74" s="35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2:57" ht="18" customHeight="1">
      <c r="L75" s="98"/>
      <c r="M75" s="35"/>
      <c r="N75" s="35"/>
      <c r="O75" s="8"/>
      <c r="P75" s="8"/>
      <c r="Q75" s="35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2:57" ht="18" customHeight="1">
      <c r="L76" s="98"/>
      <c r="M76" s="35"/>
      <c r="N76" s="35"/>
      <c r="O76" s="8"/>
      <c r="P76" s="8"/>
      <c r="Q76" s="35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2:57" ht="18" customHeight="1">
      <c r="L77" s="98"/>
      <c r="M77" s="35"/>
      <c r="N77" s="35"/>
      <c r="O77" s="8"/>
      <c r="P77" s="8"/>
      <c r="Q77" s="35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2:57" ht="18" customHeight="1">
      <c r="L78" s="98"/>
      <c r="M78" s="35"/>
      <c r="N78" s="35"/>
      <c r="O78" s="8"/>
      <c r="P78" s="8"/>
      <c r="Q78" s="35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2:57" ht="18" customHeight="1">
      <c r="L79" s="98"/>
      <c r="M79" s="35"/>
      <c r="N79" s="35"/>
      <c r="O79" s="8"/>
      <c r="P79" s="8"/>
      <c r="Q79" s="3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2:57" ht="18" customHeight="1">
      <c r="L80" s="98"/>
      <c r="M80" s="35"/>
      <c r="N80" s="35"/>
      <c r="O80" s="8"/>
      <c r="P80" s="8"/>
      <c r="Q80" s="3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2:57" ht="18" customHeight="1">
      <c r="L81" s="98"/>
      <c r="M81" s="35"/>
      <c r="N81" s="35"/>
      <c r="O81" s="8"/>
      <c r="P81" s="8"/>
      <c r="Q81" s="3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</sheetData>
  <sheetProtection/>
  <mergeCells count="40">
    <mergeCell ref="F9:L9"/>
    <mergeCell ref="B64:E64"/>
    <mergeCell ref="F64:G64"/>
    <mergeCell ref="B23:I23"/>
    <mergeCell ref="B24:J24"/>
    <mergeCell ref="D53:J53"/>
    <mergeCell ref="B54:I54"/>
    <mergeCell ref="B55:J57"/>
    <mergeCell ref="B59:E59"/>
    <mergeCell ref="B62:E62"/>
    <mergeCell ref="G13:G14"/>
    <mergeCell ref="F62:J62"/>
    <mergeCell ref="B63:E63"/>
    <mergeCell ref="F63:J63"/>
    <mergeCell ref="B22:J22"/>
    <mergeCell ref="B15:J15"/>
    <mergeCell ref="F16:I16"/>
    <mergeCell ref="B19:J19"/>
    <mergeCell ref="C16:E16"/>
    <mergeCell ref="C17:I17"/>
    <mergeCell ref="F7:L7"/>
    <mergeCell ref="I13:I14"/>
    <mergeCell ref="C20:I20"/>
    <mergeCell ref="B10:J10"/>
    <mergeCell ref="B11:J11"/>
    <mergeCell ref="B12:J12"/>
    <mergeCell ref="B13:B14"/>
    <mergeCell ref="D13:D14"/>
    <mergeCell ref="E13:E14"/>
    <mergeCell ref="F13:F14"/>
    <mergeCell ref="F8:L8"/>
    <mergeCell ref="H13:H14"/>
    <mergeCell ref="B9:E9"/>
    <mergeCell ref="C13:C14"/>
    <mergeCell ref="F1:J2"/>
    <mergeCell ref="F3:J4"/>
    <mergeCell ref="F5:J6"/>
    <mergeCell ref="B8:E8"/>
    <mergeCell ref="B7:E7"/>
    <mergeCell ref="J13:J14"/>
  </mergeCells>
  <printOptions horizontalCentered="1"/>
  <pageMargins left="0.3937007874015748" right="0.2362204724409449" top="0.984251968503937" bottom="0.5905511811023623" header="0.3937007874015748" footer="0.3937007874015748"/>
  <pageSetup horizontalDpi="300" verticalDpi="300" orientation="landscape" paperSize="9" scale="59" r:id="rId2"/>
  <headerFooter>
    <oddFooter>&amp;R&amp;P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BB78"/>
  <sheetViews>
    <sheetView showGridLines="0" tabSelected="1" view="pageBreakPreview" zoomScale="90" zoomScaleSheetLayoutView="90" zoomScalePageLayoutView="0" workbookViewId="0" topLeftCell="A16">
      <selection activeCell="B19" sqref="B19:G19"/>
    </sheetView>
  </sheetViews>
  <sheetFormatPr defaultColWidth="9.140625" defaultRowHeight="18" customHeight="1"/>
  <cols>
    <col min="1" max="1" width="4.7109375" style="1" customWidth="1"/>
    <col min="2" max="2" width="10.8515625" style="3" customWidth="1"/>
    <col min="3" max="3" width="69.28125" style="1" customWidth="1"/>
    <col min="4" max="4" width="13.140625" style="2" customWidth="1"/>
    <col min="5" max="5" width="15.57421875" style="40" customWidth="1"/>
    <col min="6" max="6" width="19.28125" style="40" customWidth="1"/>
    <col min="7" max="7" width="25.57421875" style="36" customWidth="1"/>
    <col min="8" max="8" width="15.28125" style="34" customWidth="1"/>
    <col min="9" max="9" width="12.7109375" style="36" customWidth="1"/>
    <col min="10" max="11" width="12.7109375" style="34" customWidth="1"/>
    <col min="12" max="12" width="12.7109375" style="1" customWidth="1"/>
    <col min="13" max="13" width="6.57421875" style="1" customWidth="1"/>
    <col min="14" max="14" width="17.8515625" style="34" customWidth="1"/>
    <col min="15" max="16" width="9.140625" style="1" customWidth="1"/>
    <col min="17" max="17" width="15.8515625" style="1" customWidth="1"/>
    <col min="18" max="16384" width="9.140625" style="1" customWidth="1"/>
  </cols>
  <sheetData>
    <row r="1" spans="2:8" ht="18" customHeight="1">
      <c r="B1" s="115"/>
      <c r="C1" s="117"/>
      <c r="D1" s="458" t="s">
        <v>49</v>
      </c>
      <c r="E1" s="458"/>
      <c r="F1" s="458"/>
      <c r="G1" s="459"/>
      <c r="H1" s="208"/>
    </row>
    <row r="2" spans="2:8" ht="18" customHeight="1">
      <c r="B2" s="118"/>
      <c r="C2" s="8"/>
      <c r="D2" s="460" t="s">
        <v>50</v>
      </c>
      <c r="E2" s="460"/>
      <c r="F2" s="460"/>
      <c r="G2" s="461"/>
      <c r="H2" s="207"/>
    </row>
    <row r="3" spans="2:8" ht="18" customHeight="1">
      <c r="B3" s="118"/>
      <c r="C3" s="8"/>
      <c r="D3" s="454" t="s">
        <v>54</v>
      </c>
      <c r="E3" s="454"/>
      <c r="F3" s="454"/>
      <c r="G3" s="455"/>
      <c r="H3" s="207"/>
    </row>
    <row r="4" spans="2:8" ht="18" customHeight="1">
      <c r="B4" s="120"/>
      <c r="C4" s="122"/>
      <c r="D4" s="456"/>
      <c r="E4" s="456"/>
      <c r="F4" s="456"/>
      <c r="G4" s="457"/>
      <c r="H4" s="207"/>
    </row>
    <row r="5" spans="2:14" s="246" customFormat="1" ht="30" customHeight="1">
      <c r="B5" s="439" t="str">
        <f>'PLANILHA ORÇAMENTÁRIA M.SANIT.'!B8:E8</f>
        <v>OBRA: CONSTRUÇÃO DE MÓDULO SANITÁRIO -  PADRÃO DIPES</v>
      </c>
      <c r="C5" s="440"/>
      <c r="D5" s="418" t="s">
        <v>304</v>
      </c>
      <c r="E5" s="419"/>
      <c r="F5" s="419"/>
      <c r="G5" s="420"/>
      <c r="H5" s="295"/>
      <c r="I5" s="295"/>
      <c r="J5" s="295"/>
      <c r="K5" s="245"/>
      <c r="N5" s="245"/>
    </row>
    <row r="6" spans="2:14" s="246" customFormat="1" ht="30" customHeight="1">
      <c r="B6" s="444" t="str">
        <f>'PLANILHA ORÇAMENTÁRIA M.SANIT.'!B9:E9</f>
        <v>MUNICÍPIO: MONSENHOR GIL - PI</v>
      </c>
      <c r="C6" s="445"/>
      <c r="D6" s="418" t="s">
        <v>307</v>
      </c>
      <c r="E6" s="419"/>
      <c r="F6" s="419"/>
      <c r="G6" s="420"/>
      <c r="H6" s="295"/>
      <c r="I6" s="244"/>
      <c r="J6" s="245"/>
      <c r="K6" s="245"/>
      <c r="N6" s="245"/>
    </row>
    <row r="7" spans="2:14" s="246" customFormat="1" ht="30" customHeight="1">
      <c r="B7" s="439" t="str">
        <f>'PLANILHA ORÇAMENTÁRIA M.SANIT.'!B10:E10</f>
        <v>ENDEREÇO:  ZONA RURAL </v>
      </c>
      <c r="C7" s="440"/>
      <c r="D7" s="418" t="s">
        <v>296</v>
      </c>
      <c r="E7" s="419"/>
      <c r="F7" s="419"/>
      <c r="G7" s="420"/>
      <c r="H7" s="295"/>
      <c r="I7" s="244"/>
      <c r="J7" s="245"/>
      <c r="K7" s="245"/>
      <c r="N7" s="245"/>
    </row>
    <row r="8" spans="2:8" ht="30" customHeight="1">
      <c r="B8" s="443"/>
      <c r="C8" s="443"/>
      <c r="D8" s="443"/>
      <c r="E8" s="443"/>
      <c r="F8" s="443"/>
      <c r="G8" s="443"/>
      <c r="H8" s="49"/>
    </row>
    <row r="9" spans="2:14" s="246" customFormat="1" ht="30" customHeight="1">
      <c r="B9" s="431" t="s">
        <v>44</v>
      </c>
      <c r="C9" s="431"/>
      <c r="D9" s="431"/>
      <c r="E9" s="431"/>
      <c r="F9" s="431"/>
      <c r="G9" s="431"/>
      <c r="H9" s="243"/>
      <c r="I9" s="244"/>
      <c r="J9" s="245"/>
      <c r="K9" s="245"/>
      <c r="N9" s="245"/>
    </row>
    <row r="10" spans="2:8" ht="30" customHeight="1">
      <c r="B10" s="443"/>
      <c r="C10" s="443"/>
      <c r="D10" s="443"/>
      <c r="E10" s="443"/>
      <c r="F10" s="443"/>
      <c r="G10" s="443"/>
      <c r="H10" s="49"/>
    </row>
    <row r="11" spans="2:14" s="246" customFormat="1" ht="15" customHeight="1">
      <c r="B11" s="423" t="s">
        <v>4</v>
      </c>
      <c r="C11" s="432" t="s">
        <v>23</v>
      </c>
      <c r="D11" s="432" t="s">
        <v>19</v>
      </c>
      <c r="E11" s="421" t="s">
        <v>20</v>
      </c>
      <c r="F11" s="421" t="s">
        <v>34</v>
      </c>
      <c r="G11" s="421" t="s">
        <v>22</v>
      </c>
      <c r="H11" s="245"/>
      <c r="I11" s="244"/>
      <c r="J11" s="245"/>
      <c r="K11" s="245"/>
      <c r="N11" s="245"/>
    </row>
    <row r="12" spans="2:14" s="246" customFormat="1" ht="42.75" customHeight="1">
      <c r="B12" s="423"/>
      <c r="C12" s="432"/>
      <c r="D12" s="432"/>
      <c r="E12" s="421"/>
      <c r="F12" s="421"/>
      <c r="G12" s="421"/>
      <c r="H12" s="245"/>
      <c r="I12" s="244"/>
      <c r="J12" s="245"/>
      <c r="K12" s="245"/>
      <c r="N12" s="245"/>
    </row>
    <row r="13" spans="2:7" ht="30" customHeight="1">
      <c r="B13" s="446"/>
      <c r="C13" s="446"/>
      <c r="D13" s="446"/>
      <c r="E13" s="446"/>
      <c r="F13" s="446"/>
      <c r="G13" s="446"/>
    </row>
    <row r="14" spans="2:18" s="246" customFormat="1" ht="30" customHeight="1">
      <c r="B14" s="275" t="s">
        <v>25</v>
      </c>
      <c r="C14" s="249" t="s">
        <v>45</v>
      </c>
      <c r="D14" s="275" t="s">
        <v>47</v>
      </c>
      <c r="E14" s="296">
        <v>1</v>
      </c>
      <c r="F14" s="297">
        <f>' CANTEIRO OBRA'!J23</f>
        <v>6261.339599999999</v>
      </c>
      <c r="G14" s="277">
        <f>ROUND(E14*F14,2)</f>
        <v>6261.34</v>
      </c>
      <c r="H14" s="245"/>
      <c r="I14" s="244"/>
      <c r="J14" s="245"/>
      <c r="K14" s="245"/>
      <c r="N14" s="245"/>
      <c r="Q14" s="261"/>
      <c r="R14" s="261"/>
    </row>
    <row r="15" spans="2:54" s="45" customFormat="1" ht="30" customHeight="1">
      <c r="B15" s="449"/>
      <c r="C15" s="449"/>
      <c r="D15" s="449"/>
      <c r="E15" s="449"/>
      <c r="F15" s="449"/>
      <c r="G15" s="406"/>
      <c r="H15" s="35"/>
      <c r="I15" s="95"/>
      <c r="J15" s="61"/>
      <c r="K15" s="61"/>
      <c r="L15" s="76"/>
      <c r="M15" s="76"/>
      <c r="N15" s="61"/>
      <c r="O15" s="76"/>
      <c r="P15" s="76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</row>
    <row r="16" spans="2:54" s="294" customFormat="1" ht="30" customHeight="1">
      <c r="B16" s="275" t="s">
        <v>28</v>
      </c>
      <c r="C16" s="298" t="s">
        <v>46</v>
      </c>
      <c r="D16" s="275" t="s">
        <v>47</v>
      </c>
      <c r="E16" s="296">
        <v>50</v>
      </c>
      <c r="F16" s="297">
        <f>'PLANILHA ORÇAMENTÁRIA M.SANIT.'!J115</f>
        <v>5941.8312822</v>
      </c>
      <c r="G16" s="277">
        <f>ROUND(E16*F16,2)</f>
        <v>297091.56</v>
      </c>
      <c r="H16" s="260"/>
      <c r="I16" s="259"/>
      <c r="J16" s="291"/>
      <c r="K16" s="291"/>
      <c r="L16" s="292"/>
      <c r="M16" s="292"/>
      <c r="N16" s="291"/>
      <c r="O16" s="292"/>
      <c r="P16" s="292"/>
      <c r="Q16" s="293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</row>
    <row r="17" spans="2:54" s="45" customFormat="1" ht="30" customHeight="1">
      <c r="B17" s="447"/>
      <c r="C17" s="447"/>
      <c r="D17" s="447"/>
      <c r="E17" s="447"/>
      <c r="F17" s="447"/>
      <c r="G17" s="448"/>
      <c r="H17" s="35"/>
      <c r="I17" s="95"/>
      <c r="J17" s="61"/>
      <c r="K17" s="61"/>
      <c r="L17" s="76"/>
      <c r="M17" s="76"/>
      <c r="N17" s="61"/>
      <c r="O17" s="76"/>
      <c r="P17" s="76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</row>
    <row r="18" spans="2:54" s="294" customFormat="1" ht="30" customHeight="1">
      <c r="B18" s="275" t="s">
        <v>32</v>
      </c>
      <c r="C18" s="298" t="s">
        <v>303</v>
      </c>
      <c r="D18" s="275" t="s">
        <v>47</v>
      </c>
      <c r="E18" s="296">
        <v>1</v>
      </c>
      <c r="F18" s="297">
        <f>ROUND((G16+G14)*(1.5/100),2)</f>
        <v>4550.29</v>
      </c>
      <c r="G18" s="277">
        <f>ROUND(E18*F18,2)</f>
        <v>4550.29</v>
      </c>
      <c r="H18" s="260"/>
      <c r="I18" s="259"/>
      <c r="J18" s="291"/>
      <c r="K18" s="291"/>
      <c r="L18" s="292"/>
      <c r="M18" s="292"/>
      <c r="N18" s="291"/>
      <c r="O18" s="292"/>
      <c r="P18" s="292"/>
      <c r="Q18" s="293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</row>
    <row r="19" spans="2:8" s="113" customFormat="1" ht="30" customHeight="1">
      <c r="B19" s="441"/>
      <c r="C19" s="441"/>
      <c r="D19" s="441"/>
      <c r="E19" s="441"/>
      <c r="F19" s="441"/>
      <c r="G19" s="442"/>
      <c r="H19" s="114"/>
    </row>
    <row r="20" spans="2:8" s="294" customFormat="1" ht="30" customHeight="1">
      <c r="B20" s="450" t="s">
        <v>297</v>
      </c>
      <c r="C20" s="450"/>
      <c r="D20" s="450"/>
      <c r="E20" s="450"/>
      <c r="F20" s="450"/>
      <c r="G20" s="297">
        <f>G16+G14+G18</f>
        <v>307903.19</v>
      </c>
      <c r="H20" s="291">
        <f>G20+'[1]RESUMO GERAL'!$G$20</f>
        <v>495187.20999999996</v>
      </c>
    </row>
    <row r="21" spans="2:54" s="294" customFormat="1" ht="39.75" customHeight="1">
      <c r="B21" s="451" t="s">
        <v>325</v>
      </c>
      <c r="C21" s="452"/>
      <c r="D21" s="452"/>
      <c r="E21" s="452"/>
      <c r="F21" s="452"/>
      <c r="G21" s="453"/>
      <c r="H21" s="260"/>
      <c r="I21" s="259"/>
      <c r="J21" s="291"/>
      <c r="K21" s="291"/>
      <c r="L21" s="292"/>
      <c r="M21" s="292"/>
      <c r="N21" s="291"/>
      <c r="O21" s="292"/>
      <c r="P21" s="292"/>
      <c r="Q21" s="293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</row>
    <row r="22" spans="2:54" s="45" customFormat="1" ht="30" customHeight="1">
      <c r="B22" s="104"/>
      <c r="C22" s="106"/>
      <c r="D22" s="104"/>
      <c r="E22" s="107"/>
      <c r="F22" s="83"/>
      <c r="G22" s="109"/>
      <c r="H22" s="35"/>
      <c r="I22" s="95"/>
      <c r="J22" s="61"/>
      <c r="K22" s="61"/>
      <c r="L22" s="76"/>
      <c r="M22" s="76"/>
      <c r="N22" s="61"/>
      <c r="O22" s="76"/>
      <c r="P22" s="76"/>
      <c r="Q22" s="75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</row>
    <row r="23" spans="2:54" s="45" customFormat="1" ht="30" customHeight="1">
      <c r="B23" s="104"/>
      <c r="C23" s="106"/>
      <c r="D23" s="104"/>
      <c r="E23" s="107"/>
      <c r="F23" s="83"/>
      <c r="G23" s="109"/>
      <c r="H23" s="35"/>
      <c r="I23" s="95"/>
      <c r="J23" s="61"/>
      <c r="K23" s="61"/>
      <c r="L23" s="76"/>
      <c r="M23" s="76"/>
      <c r="N23" s="61"/>
      <c r="O23" s="76"/>
      <c r="P23" s="76"/>
      <c r="Q23" s="75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</row>
    <row r="24" spans="2:54" s="45" customFormat="1" ht="30" customHeight="1">
      <c r="B24" s="76"/>
      <c r="C24" s="214"/>
      <c r="D24" s="214"/>
      <c r="E24" s="214"/>
      <c r="F24" s="83"/>
      <c r="G24" s="109"/>
      <c r="H24" s="35"/>
      <c r="I24" s="95"/>
      <c r="J24" s="61"/>
      <c r="K24" s="61"/>
      <c r="L24" s="76"/>
      <c r="M24" s="76"/>
      <c r="N24" s="61"/>
      <c r="O24" s="76"/>
      <c r="P24" s="76"/>
      <c r="Q24" s="75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</row>
    <row r="25" spans="2:54" s="45" customFormat="1" ht="30" customHeight="1">
      <c r="B25" s="104"/>
      <c r="C25" s="106"/>
      <c r="D25" s="104"/>
      <c r="E25" s="107"/>
      <c r="F25" s="83"/>
      <c r="G25" s="109"/>
      <c r="H25" s="35"/>
      <c r="I25" s="95"/>
      <c r="J25" s="61"/>
      <c r="K25" s="61"/>
      <c r="L25" s="76"/>
      <c r="M25" s="76"/>
      <c r="N25" s="61"/>
      <c r="O25" s="76"/>
      <c r="P25" s="76"/>
      <c r="Q25" s="75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pans="2:54" s="45" customFormat="1" ht="30" customHeight="1">
      <c r="B26" s="104"/>
      <c r="C26" s="106"/>
      <c r="D26" s="104"/>
      <c r="E26" s="107"/>
      <c r="F26" s="83"/>
      <c r="G26" s="109"/>
      <c r="H26" s="35"/>
      <c r="I26" s="95"/>
      <c r="J26" s="61"/>
      <c r="K26" s="61"/>
      <c r="L26" s="76"/>
      <c r="M26" s="76"/>
      <c r="N26" s="61"/>
      <c r="O26" s="76"/>
      <c r="P26" s="76"/>
      <c r="Q26" s="75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</row>
    <row r="27" spans="2:54" s="45" customFormat="1" ht="30" customHeight="1">
      <c r="B27" s="104"/>
      <c r="C27" s="106"/>
      <c r="D27" s="104"/>
      <c r="E27" s="107"/>
      <c r="F27" s="83"/>
      <c r="G27" s="109"/>
      <c r="H27" s="35"/>
      <c r="I27" s="95"/>
      <c r="J27" s="61"/>
      <c r="K27" s="61"/>
      <c r="L27" s="76"/>
      <c r="M27" s="76"/>
      <c r="N27" s="61"/>
      <c r="O27" s="76"/>
      <c r="P27" s="76"/>
      <c r="Q27" s="75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</row>
    <row r="28" spans="2:54" s="45" customFormat="1" ht="30" customHeight="1">
      <c r="B28" s="104"/>
      <c r="C28" s="106"/>
      <c r="D28" s="104"/>
      <c r="E28" s="107"/>
      <c r="F28" s="83"/>
      <c r="G28" s="109"/>
      <c r="H28" s="35"/>
      <c r="I28" s="95"/>
      <c r="J28" s="61"/>
      <c r="K28" s="61"/>
      <c r="L28" s="76"/>
      <c r="M28" s="76"/>
      <c r="N28" s="61"/>
      <c r="O28" s="76"/>
      <c r="P28" s="76"/>
      <c r="Q28" s="75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</row>
    <row r="29" spans="2:54" s="45" customFormat="1" ht="30" customHeight="1">
      <c r="B29" s="104"/>
      <c r="C29" s="106"/>
      <c r="D29" s="104"/>
      <c r="E29" s="107"/>
      <c r="F29" s="83"/>
      <c r="G29" s="109"/>
      <c r="H29" s="35"/>
      <c r="I29" s="95"/>
      <c r="J29" s="61"/>
      <c r="K29" s="61"/>
      <c r="L29" s="76"/>
      <c r="M29" s="76"/>
      <c r="N29" s="61"/>
      <c r="O29" s="76"/>
      <c r="P29" s="76"/>
      <c r="Q29" s="75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</row>
    <row r="30" spans="2:54" s="45" customFormat="1" ht="30" customHeight="1">
      <c r="B30" s="104"/>
      <c r="C30" s="106"/>
      <c r="D30" s="104"/>
      <c r="E30" s="107"/>
      <c r="F30" s="83"/>
      <c r="G30" s="109"/>
      <c r="H30" s="35"/>
      <c r="I30" s="95"/>
      <c r="J30" s="61"/>
      <c r="K30" s="61"/>
      <c r="L30" s="76"/>
      <c r="M30" s="76"/>
      <c r="N30" s="61"/>
      <c r="O30" s="76"/>
      <c r="P30" s="76"/>
      <c r="Q30" s="75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</row>
    <row r="31" spans="2:54" s="45" customFormat="1" ht="30" customHeight="1">
      <c r="B31" s="104"/>
      <c r="C31" s="106"/>
      <c r="D31" s="104"/>
      <c r="E31" s="107"/>
      <c r="F31" s="83"/>
      <c r="G31" s="109"/>
      <c r="H31" s="35"/>
      <c r="I31" s="95"/>
      <c r="J31" s="61"/>
      <c r="K31" s="61"/>
      <c r="L31" s="76"/>
      <c r="M31" s="76"/>
      <c r="N31" s="61"/>
      <c r="O31" s="76"/>
      <c r="P31" s="76"/>
      <c r="Q31" s="75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</row>
    <row r="32" spans="2:54" s="45" customFormat="1" ht="30" customHeight="1">
      <c r="B32" s="104"/>
      <c r="C32" s="106"/>
      <c r="D32" s="104"/>
      <c r="E32" s="107"/>
      <c r="F32" s="83"/>
      <c r="G32" s="109"/>
      <c r="H32" s="35"/>
      <c r="I32" s="95"/>
      <c r="J32" s="61"/>
      <c r="K32" s="61"/>
      <c r="L32" s="76"/>
      <c r="M32" s="76"/>
      <c r="N32" s="61"/>
      <c r="O32" s="76"/>
      <c r="P32" s="76"/>
      <c r="Q32" s="75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</row>
    <row r="33" spans="2:54" s="45" customFormat="1" ht="30" customHeight="1">
      <c r="B33" s="104"/>
      <c r="C33" s="106"/>
      <c r="D33" s="104"/>
      <c r="E33" s="107"/>
      <c r="F33" s="83"/>
      <c r="G33" s="109"/>
      <c r="H33" s="35"/>
      <c r="I33" s="95"/>
      <c r="J33" s="61"/>
      <c r="K33" s="61"/>
      <c r="L33" s="76"/>
      <c r="M33" s="76"/>
      <c r="N33" s="61"/>
      <c r="O33" s="76"/>
      <c r="P33" s="76"/>
      <c r="Q33" s="75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</row>
    <row r="34" spans="2:54" s="45" customFormat="1" ht="30" customHeight="1">
      <c r="B34" s="104"/>
      <c r="C34" s="106"/>
      <c r="D34" s="104"/>
      <c r="E34" s="107"/>
      <c r="F34" s="83"/>
      <c r="G34" s="109"/>
      <c r="H34" s="35"/>
      <c r="I34" s="95"/>
      <c r="J34" s="61"/>
      <c r="K34" s="61"/>
      <c r="L34" s="76"/>
      <c r="M34" s="76"/>
      <c r="N34" s="61"/>
      <c r="O34" s="76"/>
      <c r="P34" s="76"/>
      <c r="Q34" s="75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</row>
    <row r="35" spans="2:54" s="45" customFormat="1" ht="30" customHeight="1">
      <c r="B35" s="104"/>
      <c r="C35" s="106"/>
      <c r="D35" s="104"/>
      <c r="E35" s="107"/>
      <c r="F35" s="83"/>
      <c r="G35" s="109"/>
      <c r="H35" s="35"/>
      <c r="I35" s="95"/>
      <c r="J35" s="61"/>
      <c r="K35" s="61"/>
      <c r="L35" s="76"/>
      <c r="M35" s="76"/>
      <c r="N35" s="61"/>
      <c r="O35" s="76"/>
      <c r="P35" s="76"/>
      <c r="Q35" s="75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</row>
    <row r="36" spans="2:54" s="45" customFormat="1" ht="30" customHeight="1">
      <c r="B36" s="104"/>
      <c r="C36" s="106"/>
      <c r="D36" s="104"/>
      <c r="E36" s="107"/>
      <c r="F36" s="83"/>
      <c r="G36" s="109"/>
      <c r="H36" s="35"/>
      <c r="I36" s="95"/>
      <c r="J36" s="61"/>
      <c r="K36" s="61"/>
      <c r="L36" s="76"/>
      <c r="M36" s="76"/>
      <c r="N36" s="61"/>
      <c r="O36" s="76"/>
      <c r="P36" s="76"/>
      <c r="Q36" s="75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</row>
    <row r="37" spans="2:54" s="45" customFormat="1" ht="30" customHeight="1">
      <c r="B37" s="104"/>
      <c r="C37" s="106"/>
      <c r="D37" s="104"/>
      <c r="E37" s="107"/>
      <c r="F37" s="83"/>
      <c r="G37" s="109"/>
      <c r="H37" s="35"/>
      <c r="I37" s="95"/>
      <c r="J37" s="61"/>
      <c r="K37" s="61"/>
      <c r="L37" s="76"/>
      <c r="M37" s="76"/>
      <c r="N37" s="61"/>
      <c r="O37" s="76"/>
      <c r="P37" s="76"/>
      <c r="Q37" s="75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</row>
    <row r="38" spans="2:54" s="45" customFormat="1" ht="30" customHeight="1">
      <c r="B38" s="104"/>
      <c r="C38" s="106"/>
      <c r="D38" s="104"/>
      <c r="E38" s="107"/>
      <c r="F38" s="83"/>
      <c r="G38" s="109"/>
      <c r="H38" s="35"/>
      <c r="I38" s="95"/>
      <c r="J38" s="61"/>
      <c r="K38" s="61"/>
      <c r="L38" s="76"/>
      <c r="M38" s="76"/>
      <c r="N38" s="61"/>
      <c r="O38" s="76"/>
      <c r="P38" s="76"/>
      <c r="Q38" s="75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</row>
    <row r="39" spans="2:54" s="45" customFormat="1" ht="30" customHeight="1">
      <c r="B39" s="104"/>
      <c r="C39" s="106"/>
      <c r="D39" s="104"/>
      <c r="E39" s="107"/>
      <c r="F39" s="83"/>
      <c r="G39" s="109"/>
      <c r="H39" s="35"/>
      <c r="I39" s="95"/>
      <c r="J39" s="61"/>
      <c r="K39" s="61"/>
      <c r="L39" s="76"/>
      <c r="M39" s="76"/>
      <c r="N39" s="61"/>
      <c r="O39" s="76"/>
      <c r="P39" s="76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</row>
    <row r="40" spans="2:54" s="45" customFormat="1" ht="30" customHeight="1">
      <c r="B40" s="104"/>
      <c r="C40" s="106"/>
      <c r="D40" s="104"/>
      <c r="E40" s="107"/>
      <c r="F40" s="83"/>
      <c r="G40" s="109"/>
      <c r="H40" s="35"/>
      <c r="I40" s="95"/>
      <c r="J40" s="61"/>
      <c r="K40" s="61"/>
      <c r="L40" s="76"/>
      <c r="M40" s="76"/>
      <c r="N40" s="61"/>
      <c r="O40" s="76"/>
      <c r="P40" s="76"/>
      <c r="Q40" s="75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</row>
    <row r="41" spans="2:54" s="45" customFormat="1" ht="30" customHeight="1">
      <c r="B41" s="104"/>
      <c r="C41" s="106"/>
      <c r="D41" s="104"/>
      <c r="E41" s="107"/>
      <c r="F41" s="83"/>
      <c r="G41" s="109"/>
      <c r="H41" s="35"/>
      <c r="I41" s="95"/>
      <c r="J41" s="61"/>
      <c r="K41" s="61"/>
      <c r="L41" s="76"/>
      <c r="M41" s="76"/>
      <c r="N41" s="61"/>
      <c r="O41" s="76"/>
      <c r="P41" s="76"/>
      <c r="Q41" s="75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</row>
    <row r="42" spans="2:54" s="45" customFormat="1" ht="30" customHeight="1">
      <c r="B42" s="104"/>
      <c r="C42" s="106"/>
      <c r="D42" s="104"/>
      <c r="E42" s="107"/>
      <c r="F42" s="83"/>
      <c r="G42" s="109"/>
      <c r="H42" s="35"/>
      <c r="I42" s="95"/>
      <c r="J42" s="61"/>
      <c r="K42" s="61"/>
      <c r="L42" s="76"/>
      <c r="M42" s="76"/>
      <c r="N42" s="61"/>
      <c r="O42" s="76"/>
      <c r="P42" s="76"/>
      <c r="Q42" s="75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</row>
    <row r="43" spans="2:54" s="45" customFormat="1" ht="30" customHeight="1">
      <c r="B43" s="104"/>
      <c r="C43" s="106"/>
      <c r="D43" s="104"/>
      <c r="E43" s="107"/>
      <c r="F43" s="83"/>
      <c r="G43" s="109"/>
      <c r="H43" s="35"/>
      <c r="I43" s="95"/>
      <c r="J43" s="61"/>
      <c r="K43" s="61"/>
      <c r="L43" s="76"/>
      <c r="M43" s="76"/>
      <c r="N43" s="61"/>
      <c r="O43" s="76"/>
      <c r="P43" s="76"/>
      <c r="Q43" s="75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</row>
    <row r="44" spans="2:54" s="45" customFormat="1" ht="30" customHeight="1">
      <c r="B44" s="104"/>
      <c r="C44" s="106"/>
      <c r="D44" s="104"/>
      <c r="E44" s="107"/>
      <c r="F44" s="83"/>
      <c r="G44" s="109"/>
      <c r="H44" s="35"/>
      <c r="I44" s="95"/>
      <c r="J44" s="61"/>
      <c r="K44" s="61"/>
      <c r="L44" s="76"/>
      <c r="M44" s="76"/>
      <c r="N44" s="61"/>
      <c r="O44" s="76"/>
      <c r="P44" s="76"/>
      <c r="Q44" s="75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</row>
    <row r="45" spans="2:54" s="45" customFormat="1" ht="30" customHeight="1">
      <c r="B45" s="104"/>
      <c r="C45" s="106"/>
      <c r="D45" s="104"/>
      <c r="E45" s="107"/>
      <c r="F45" s="83"/>
      <c r="G45" s="109"/>
      <c r="H45" s="35"/>
      <c r="I45" s="95"/>
      <c r="J45" s="61"/>
      <c r="K45" s="61"/>
      <c r="L45" s="76"/>
      <c r="M45" s="76"/>
      <c r="N45" s="61"/>
      <c r="O45" s="76"/>
      <c r="P45" s="76"/>
      <c r="Q45" s="75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</row>
    <row r="46" spans="2:54" s="45" customFormat="1" ht="30" customHeight="1">
      <c r="B46" s="104"/>
      <c r="C46" s="106"/>
      <c r="D46" s="104"/>
      <c r="E46" s="107"/>
      <c r="F46" s="83"/>
      <c r="G46" s="109"/>
      <c r="H46" s="35"/>
      <c r="I46" s="95"/>
      <c r="J46" s="61"/>
      <c r="K46" s="61"/>
      <c r="L46" s="76"/>
      <c r="M46" s="76"/>
      <c r="N46" s="61"/>
      <c r="O46" s="76"/>
      <c r="P46" s="76"/>
      <c r="Q46" s="75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2:54" s="45" customFormat="1" ht="30" customHeight="1">
      <c r="B47" s="104"/>
      <c r="C47" s="106"/>
      <c r="D47" s="104"/>
      <c r="E47" s="107"/>
      <c r="F47" s="83"/>
      <c r="G47" s="109"/>
      <c r="H47" s="35"/>
      <c r="I47" s="95"/>
      <c r="J47" s="61"/>
      <c r="K47" s="61"/>
      <c r="L47" s="76"/>
      <c r="M47" s="76"/>
      <c r="N47" s="61"/>
      <c r="O47" s="76"/>
      <c r="P47" s="76"/>
      <c r="Q47" s="75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</row>
    <row r="48" spans="2:54" s="45" customFormat="1" ht="30" customHeight="1">
      <c r="B48" s="104"/>
      <c r="C48" s="106"/>
      <c r="D48" s="104"/>
      <c r="E48" s="107"/>
      <c r="F48" s="83"/>
      <c r="G48" s="109"/>
      <c r="H48" s="35"/>
      <c r="I48" s="95"/>
      <c r="J48" s="61"/>
      <c r="K48" s="61"/>
      <c r="L48" s="76"/>
      <c r="M48" s="76"/>
      <c r="N48" s="61"/>
      <c r="O48" s="76"/>
      <c r="P48" s="76"/>
      <c r="Q48" s="75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</row>
    <row r="49" spans="2:54" s="45" customFormat="1" ht="30" customHeight="1">
      <c r="B49" s="104"/>
      <c r="C49" s="106"/>
      <c r="D49" s="104"/>
      <c r="E49" s="107"/>
      <c r="F49" s="83"/>
      <c r="G49" s="109"/>
      <c r="H49" s="35"/>
      <c r="I49" s="95"/>
      <c r="J49" s="61"/>
      <c r="K49" s="61"/>
      <c r="L49" s="76"/>
      <c r="M49" s="76"/>
      <c r="N49" s="61"/>
      <c r="O49" s="76"/>
      <c r="P49" s="76"/>
      <c r="Q49" s="75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</row>
    <row r="50" spans="2:17" s="29" customFormat="1" ht="30" customHeight="1">
      <c r="B50" s="106"/>
      <c r="C50" s="409"/>
      <c r="D50" s="409"/>
      <c r="E50" s="409"/>
      <c r="F50" s="409"/>
      <c r="G50" s="409"/>
      <c r="H50" s="42"/>
      <c r="I50" s="97"/>
      <c r="J50" s="42"/>
      <c r="K50" s="42"/>
      <c r="N50" s="42"/>
      <c r="Q50" s="83"/>
    </row>
    <row r="51" spans="2:54" ht="34.5" customHeight="1">
      <c r="B51" s="408"/>
      <c r="C51" s="408"/>
      <c r="D51" s="408"/>
      <c r="E51" s="408"/>
      <c r="F51" s="408"/>
      <c r="G51" s="110"/>
      <c r="H51" s="35"/>
      <c r="I51" s="95"/>
      <c r="J51" s="35"/>
      <c r="K51" s="35"/>
      <c r="L51" s="8"/>
      <c r="M51" s="8"/>
      <c r="N51" s="3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2:54" ht="24.75" customHeight="1">
      <c r="B52" s="394"/>
      <c r="C52" s="394"/>
      <c r="D52" s="394"/>
      <c r="E52" s="394"/>
      <c r="F52" s="394"/>
      <c r="G52" s="394"/>
      <c r="H52" s="35"/>
      <c r="I52" s="95"/>
      <c r="J52" s="35"/>
      <c r="K52" s="35"/>
      <c r="L52" s="8"/>
      <c r="M52" s="8"/>
      <c r="N52" s="3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2:54" ht="24.75" customHeight="1">
      <c r="B53" s="394"/>
      <c r="C53" s="394"/>
      <c r="D53" s="394"/>
      <c r="E53" s="394"/>
      <c r="F53" s="394"/>
      <c r="G53" s="394"/>
      <c r="H53" s="35"/>
      <c r="I53" s="95"/>
      <c r="J53" s="35"/>
      <c r="K53" s="35"/>
      <c r="L53" s="8"/>
      <c r="M53" s="8"/>
      <c r="N53" s="3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2:54" ht="24.75" customHeight="1">
      <c r="B54" s="394"/>
      <c r="C54" s="394"/>
      <c r="D54" s="394"/>
      <c r="E54" s="394"/>
      <c r="F54" s="394"/>
      <c r="G54" s="394"/>
      <c r="H54" s="35"/>
      <c r="I54" s="95"/>
      <c r="J54" s="35"/>
      <c r="K54" s="35"/>
      <c r="L54" s="8"/>
      <c r="M54" s="8"/>
      <c r="N54" s="3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2:54" ht="18" customHeight="1">
      <c r="B55" s="5"/>
      <c r="C55" s="4"/>
      <c r="D55" s="5"/>
      <c r="E55" s="39"/>
      <c r="F55" s="41"/>
      <c r="G55" s="38"/>
      <c r="I55" s="98"/>
      <c r="J55" s="35"/>
      <c r="K55" s="35"/>
      <c r="L55" s="8"/>
      <c r="M55" s="8"/>
      <c r="N55" s="3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ht="18" customHeight="1">
      <c r="B56" s="395"/>
      <c r="C56" s="395"/>
      <c r="D56" s="5"/>
      <c r="E56" s="39"/>
      <c r="F56" s="41"/>
      <c r="G56" s="38"/>
      <c r="I56" s="98"/>
      <c r="J56" s="35"/>
      <c r="K56" s="35"/>
      <c r="L56" s="8"/>
      <c r="M56" s="8"/>
      <c r="N56" s="3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2:54" ht="18" customHeight="1">
      <c r="B57" s="7"/>
      <c r="C57" s="7"/>
      <c r="D57" s="5"/>
      <c r="E57" s="39"/>
      <c r="F57" s="41"/>
      <c r="G57" s="38"/>
      <c r="I57" s="98"/>
      <c r="J57" s="35"/>
      <c r="K57" s="35"/>
      <c r="L57" s="8"/>
      <c r="M57" s="8"/>
      <c r="N57" s="3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2:54" ht="18" customHeight="1">
      <c r="B58" s="7"/>
      <c r="C58" s="7"/>
      <c r="D58" s="5"/>
      <c r="E58" s="39"/>
      <c r="F58" s="41"/>
      <c r="G58" s="38"/>
      <c r="I58" s="98"/>
      <c r="J58" s="35"/>
      <c r="K58" s="35"/>
      <c r="L58" s="8"/>
      <c r="M58" s="8"/>
      <c r="N58" s="3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2:54" ht="15.75" customHeight="1">
      <c r="B59" s="396"/>
      <c r="C59" s="396"/>
      <c r="D59" s="396"/>
      <c r="E59" s="396"/>
      <c r="F59" s="396"/>
      <c r="G59" s="396"/>
      <c r="H59" s="49"/>
      <c r="I59" s="98"/>
      <c r="J59" s="35"/>
      <c r="K59" s="35"/>
      <c r="L59" s="8"/>
      <c r="M59" s="8"/>
      <c r="N59" s="3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2:54" ht="15.75" customHeight="1">
      <c r="B60" s="397"/>
      <c r="C60" s="397"/>
      <c r="D60" s="397"/>
      <c r="E60" s="397"/>
      <c r="F60" s="397"/>
      <c r="G60" s="397"/>
      <c r="H60" s="49"/>
      <c r="I60" s="98"/>
      <c r="J60" s="35"/>
      <c r="K60" s="35"/>
      <c r="L60" s="8"/>
      <c r="M60" s="8"/>
      <c r="N60" s="3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2:54" ht="15.75" customHeight="1">
      <c r="B61" s="393"/>
      <c r="C61" s="393"/>
      <c r="D61" s="393"/>
      <c r="E61" s="393"/>
      <c r="H61" s="49"/>
      <c r="I61" s="98"/>
      <c r="J61" s="35"/>
      <c r="K61" s="35"/>
      <c r="L61" s="8"/>
      <c r="M61" s="8"/>
      <c r="N61" s="3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9:54" ht="18" customHeight="1">
      <c r="I62" s="98"/>
      <c r="J62" s="35"/>
      <c r="K62" s="35"/>
      <c r="L62" s="8"/>
      <c r="M62" s="8"/>
      <c r="N62" s="3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9:54" ht="18" customHeight="1">
      <c r="I63" s="98"/>
      <c r="J63" s="35"/>
      <c r="K63" s="35"/>
      <c r="L63" s="8"/>
      <c r="M63" s="8"/>
      <c r="N63" s="3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9:54" ht="18" customHeight="1">
      <c r="I64" s="98"/>
      <c r="J64" s="35"/>
      <c r="K64" s="35"/>
      <c r="L64" s="8"/>
      <c r="M64" s="8"/>
      <c r="N64" s="3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9:54" ht="18" customHeight="1">
      <c r="I65" s="98"/>
      <c r="J65" s="35"/>
      <c r="K65" s="35"/>
      <c r="L65" s="8"/>
      <c r="M65" s="8"/>
      <c r="N65" s="3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9:54" ht="18" customHeight="1">
      <c r="I66" s="98"/>
      <c r="J66" s="35"/>
      <c r="K66" s="35"/>
      <c r="L66" s="8"/>
      <c r="M66" s="8"/>
      <c r="N66" s="3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9:54" ht="18" customHeight="1">
      <c r="I67" s="98"/>
      <c r="J67" s="35"/>
      <c r="K67" s="35"/>
      <c r="L67" s="8"/>
      <c r="M67" s="8"/>
      <c r="N67" s="3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9:54" ht="18" customHeight="1">
      <c r="I68" s="98"/>
      <c r="J68" s="35"/>
      <c r="K68" s="35"/>
      <c r="L68" s="8"/>
      <c r="M68" s="8"/>
      <c r="N68" s="3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9:54" ht="18" customHeight="1">
      <c r="I69" s="98"/>
      <c r="J69" s="35"/>
      <c r="K69" s="35"/>
      <c r="L69" s="8"/>
      <c r="M69" s="8"/>
      <c r="N69" s="3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9:54" ht="18" customHeight="1">
      <c r="I70" s="98"/>
      <c r="J70" s="35"/>
      <c r="K70" s="35"/>
      <c r="L70" s="8"/>
      <c r="M70" s="8"/>
      <c r="N70" s="3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9:54" ht="18" customHeight="1">
      <c r="I71" s="98"/>
      <c r="J71" s="35"/>
      <c r="K71" s="35"/>
      <c r="L71" s="8"/>
      <c r="M71" s="8"/>
      <c r="N71" s="35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9:54" ht="18" customHeight="1">
      <c r="I72" s="98"/>
      <c r="J72" s="35"/>
      <c r="K72" s="35"/>
      <c r="L72" s="8"/>
      <c r="M72" s="8"/>
      <c r="N72" s="35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9:54" ht="18" customHeight="1">
      <c r="I73" s="98"/>
      <c r="J73" s="35"/>
      <c r="K73" s="35"/>
      <c r="L73" s="8"/>
      <c r="M73" s="8"/>
      <c r="N73" s="3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9:54" ht="18" customHeight="1">
      <c r="I74" s="98"/>
      <c r="J74" s="35"/>
      <c r="K74" s="35"/>
      <c r="L74" s="8"/>
      <c r="M74" s="8"/>
      <c r="N74" s="3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9:54" ht="18" customHeight="1">
      <c r="I75" s="98"/>
      <c r="J75" s="35"/>
      <c r="K75" s="35"/>
      <c r="L75" s="8"/>
      <c r="M75" s="8"/>
      <c r="N75" s="35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9:54" ht="18" customHeight="1">
      <c r="I76" s="98"/>
      <c r="J76" s="35"/>
      <c r="K76" s="35"/>
      <c r="L76" s="8"/>
      <c r="M76" s="8"/>
      <c r="N76" s="35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9:54" ht="18" customHeight="1">
      <c r="I77" s="98"/>
      <c r="J77" s="35"/>
      <c r="K77" s="35"/>
      <c r="L77" s="8"/>
      <c r="M77" s="8"/>
      <c r="N77" s="35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9:54" ht="18" customHeight="1">
      <c r="I78" s="98"/>
      <c r="J78" s="35"/>
      <c r="K78" s="35"/>
      <c r="L78" s="8"/>
      <c r="M78" s="8"/>
      <c r="N78" s="35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</sheetData>
  <sheetProtection/>
  <mergeCells count="34">
    <mergeCell ref="B7:C7"/>
    <mergeCell ref="D7:G7"/>
    <mergeCell ref="D3:G4"/>
    <mergeCell ref="D1:G1"/>
    <mergeCell ref="D2:G2"/>
    <mergeCell ref="D5:G5"/>
    <mergeCell ref="B61:C61"/>
    <mergeCell ref="D61:E61"/>
    <mergeCell ref="B21:G21"/>
    <mergeCell ref="C50:G50"/>
    <mergeCell ref="B51:F51"/>
    <mergeCell ref="B52:G54"/>
    <mergeCell ref="B60:C60"/>
    <mergeCell ref="D60:G60"/>
    <mergeCell ref="B56:C56"/>
    <mergeCell ref="B59:C59"/>
    <mergeCell ref="G11:G12"/>
    <mergeCell ref="B13:G13"/>
    <mergeCell ref="B17:G17"/>
    <mergeCell ref="B15:G15"/>
    <mergeCell ref="B20:F20"/>
    <mergeCell ref="D11:D12"/>
    <mergeCell ref="E11:E12"/>
    <mergeCell ref="F11:F12"/>
    <mergeCell ref="D59:G59"/>
    <mergeCell ref="B5:C5"/>
    <mergeCell ref="B19:G19"/>
    <mergeCell ref="B8:G8"/>
    <mergeCell ref="B9:G9"/>
    <mergeCell ref="B11:B12"/>
    <mergeCell ref="C11:C12"/>
    <mergeCell ref="B10:G10"/>
    <mergeCell ref="D6:G6"/>
    <mergeCell ref="B6:C6"/>
  </mergeCells>
  <printOptions horizontalCentered="1"/>
  <pageMargins left="0.3937007874015748" right="0.2362204724409449" top="0.7874015748031497" bottom="0.7874015748031497" header="0.3937007874015748" footer="0.3937007874015748"/>
  <pageSetup horizontalDpi="300" verticalDpi="300" orientation="landscape" paperSize="9" scale="85" r:id="rId2"/>
  <headerFooter>
    <oddFooter>&amp;R&amp;P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127"/>
  <sheetViews>
    <sheetView view="pageBreakPreview" zoomScale="80" zoomScaleNormal="75" zoomScaleSheetLayoutView="80" zoomScalePageLayoutView="0" workbookViewId="0" topLeftCell="B3">
      <selection activeCell="F10" sqref="F10:N10"/>
    </sheetView>
  </sheetViews>
  <sheetFormatPr defaultColWidth="4.7109375" defaultRowHeight="15"/>
  <cols>
    <col min="1" max="1" width="4.7109375" style="10" customWidth="1"/>
    <col min="2" max="2" width="6.7109375" style="10" customWidth="1"/>
    <col min="3" max="3" width="61.421875" style="10" customWidth="1"/>
    <col min="4" max="4" width="10.421875" style="9" customWidth="1"/>
    <col min="5" max="5" width="14.140625" style="10" customWidth="1"/>
    <col min="6" max="6" width="10.7109375" style="9" customWidth="1"/>
    <col min="7" max="7" width="15.7109375" style="9" customWidth="1"/>
    <col min="8" max="8" width="10.7109375" style="9" customWidth="1"/>
    <col min="9" max="9" width="15.7109375" style="9" customWidth="1"/>
    <col min="10" max="10" width="10.7109375" style="9" customWidth="1"/>
    <col min="11" max="11" width="15.7109375" style="9" customWidth="1"/>
    <col min="12" max="12" width="10.7109375" style="9" customWidth="1"/>
    <col min="13" max="13" width="15.7109375" style="9" customWidth="1"/>
    <col min="14" max="14" width="16.140625" style="10" customWidth="1"/>
    <col min="15" max="15" width="11.421875" style="10" customWidth="1"/>
    <col min="16" max="16" width="12.7109375" style="10" bestFit="1" customWidth="1"/>
    <col min="17" max="253" width="11.421875" style="10" customWidth="1"/>
    <col min="254" max="16384" width="4.7109375" style="10" customWidth="1"/>
  </cols>
  <sheetData>
    <row r="1" spans="2:14" ht="18" customHeight="1">
      <c r="B1" s="115"/>
      <c r="C1" s="196"/>
      <c r="D1" s="472" t="s">
        <v>49</v>
      </c>
      <c r="E1" s="472"/>
      <c r="F1" s="472"/>
      <c r="G1" s="472"/>
      <c r="H1" s="472"/>
      <c r="I1" s="472"/>
      <c r="J1" s="472"/>
      <c r="K1" s="472"/>
      <c r="L1" s="472"/>
      <c r="M1" s="472"/>
      <c r="N1" s="473"/>
    </row>
    <row r="2" spans="2:14" ht="18" customHeight="1">
      <c r="B2" s="197"/>
      <c r="C2" s="198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5"/>
    </row>
    <row r="3" spans="2:14" ht="18" customHeight="1">
      <c r="B3" s="197"/>
      <c r="C3" s="198"/>
      <c r="D3" s="378" t="s">
        <v>50</v>
      </c>
      <c r="E3" s="378"/>
      <c r="F3" s="378"/>
      <c r="G3" s="378"/>
      <c r="H3" s="378"/>
      <c r="I3" s="378"/>
      <c r="J3" s="378"/>
      <c r="K3" s="378"/>
      <c r="L3" s="378"/>
      <c r="M3" s="378"/>
      <c r="N3" s="379"/>
    </row>
    <row r="4" spans="2:14" ht="18" customHeight="1">
      <c r="B4" s="197"/>
      <c r="C4" s="19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</row>
    <row r="5" spans="2:14" ht="18" customHeight="1">
      <c r="B5" s="197"/>
      <c r="C5" s="198"/>
      <c r="D5" s="378" t="s">
        <v>54</v>
      </c>
      <c r="E5" s="378"/>
      <c r="F5" s="378"/>
      <c r="G5" s="378"/>
      <c r="H5" s="378"/>
      <c r="I5" s="378"/>
      <c r="J5" s="378"/>
      <c r="K5" s="378"/>
      <c r="L5" s="378"/>
      <c r="M5" s="378"/>
      <c r="N5" s="379"/>
    </row>
    <row r="6" spans="2:14" ht="18" customHeight="1">
      <c r="B6" s="199"/>
      <c r="C6" s="200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7"/>
    </row>
    <row r="7" spans="2:14" ht="30.75" customHeight="1">
      <c r="B7" s="478" t="s">
        <v>8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2:14" s="50" customFormat="1" ht="24.75" customHeight="1">
      <c r="B8" s="466" t="str">
        <f>'PLANILHA ORÇAMENTÁRIA M.SANIT.'!B8:E8</f>
        <v>OBRA: CONSTRUÇÃO DE MÓDULO SANITÁRIO -  PADRÃO DIPES</v>
      </c>
      <c r="C8" s="466"/>
      <c r="D8" s="466"/>
      <c r="E8" s="466"/>
      <c r="F8" s="471" t="str">
        <f>'PLANILHA ORÇAMENTÁRIA M.SANIT.'!F8:J8</f>
        <v>BASE DE DADOS: SINAPI OUT/13. SEINFRA - COMPOSIÇÃO</v>
      </c>
      <c r="G8" s="471"/>
      <c r="H8" s="471"/>
      <c r="I8" s="471"/>
      <c r="J8" s="471"/>
      <c r="K8" s="471"/>
      <c r="L8" s="471"/>
      <c r="M8" s="471"/>
      <c r="N8" s="471"/>
    </row>
    <row r="9" spans="2:14" s="50" customFormat="1" ht="26.25" customHeight="1">
      <c r="B9" s="466" t="str">
        <f>'PLANILHA ORÇAMENTÁRIA M.SANIT.'!B9:E9</f>
        <v>MUNICÍPIO: MONSENHOR GIL - PI</v>
      </c>
      <c r="C9" s="466"/>
      <c r="D9" s="466"/>
      <c r="E9" s="466"/>
      <c r="F9" s="471" t="str">
        <f>'PLANILHA ORÇAMENTÁRIA M.SANIT.'!F9:J9</f>
        <v>ENCARGOS SICIAIS APLICADOS: 89,46%</v>
      </c>
      <c r="G9" s="471"/>
      <c r="H9" s="471"/>
      <c r="I9" s="471"/>
      <c r="J9" s="471"/>
      <c r="K9" s="471"/>
      <c r="L9" s="471"/>
      <c r="M9" s="471"/>
      <c r="N9" s="471"/>
    </row>
    <row r="10" spans="2:14" s="50" customFormat="1" ht="28.5" customHeight="1">
      <c r="B10" s="466" t="str">
        <f>'PLANILHA ORÇAMENTÁRIA M.SANIT.'!B10:E10</f>
        <v>ENDEREÇO:  ZONA RURAL </v>
      </c>
      <c r="C10" s="466"/>
      <c r="D10" s="466"/>
      <c r="E10" s="466"/>
      <c r="F10" s="471" t="str">
        <f>'PLANILHA ORÇAMENTÁRIA M.SANIT.'!F10:J10</f>
        <v>SERVIÇOS: BDI 23,0%</v>
      </c>
      <c r="G10" s="471"/>
      <c r="H10" s="471"/>
      <c r="I10" s="471"/>
      <c r="J10" s="471"/>
      <c r="K10" s="471"/>
      <c r="L10" s="471"/>
      <c r="M10" s="471"/>
      <c r="N10" s="471"/>
    </row>
    <row r="11" spans="2:14" s="299" customFormat="1" ht="30" customHeight="1">
      <c r="B11" s="463" t="s">
        <v>4</v>
      </c>
      <c r="C11" s="463" t="s">
        <v>5</v>
      </c>
      <c r="D11" s="463" t="s">
        <v>9</v>
      </c>
      <c r="E11" s="463" t="s">
        <v>10</v>
      </c>
      <c r="F11" s="463" t="s">
        <v>11</v>
      </c>
      <c r="G11" s="463"/>
      <c r="H11" s="463" t="s">
        <v>12</v>
      </c>
      <c r="I11" s="463"/>
      <c r="J11" s="463" t="s">
        <v>15</v>
      </c>
      <c r="K11" s="463"/>
      <c r="L11" s="463" t="s">
        <v>306</v>
      </c>
      <c r="M11" s="463"/>
      <c r="N11" s="463" t="s">
        <v>52</v>
      </c>
    </row>
    <row r="12" spans="2:14" s="299" customFormat="1" ht="30" customHeight="1">
      <c r="B12" s="470"/>
      <c r="C12" s="470"/>
      <c r="D12" s="470"/>
      <c r="E12" s="470"/>
      <c r="F12" s="300" t="s">
        <v>13</v>
      </c>
      <c r="G12" s="300" t="s">
        <v>14</v>
      </c>
      <c r="H12" s="300" t="s">
        <v>13</v>
      </c>
      <c r="I12" s="300" t="s">
        <v>14</v>
      </c>
      <c r="J12" s="300" t="s">
        <v>13</v>
      </c>
      <c r="K12" s="300" t="s">
        <v>14</v>
      </c>
      <c r="L12" s="337" t="s">
        <v>13</v>
      </c>
      <c r="M12" s="337" t="s">
        <v>14</v>
      </c>
      <c r="N12" s="470"/>
    </row>
    <row r="13" spans="2:15" ht="39.75" customHeight="1">
      <c r="B13" s="88" t="s">
        <v>25</v>
      </c>
      <c r="C13" s="194" t="s">
        <v>45</v>
      </c>
      <c r="D13" s="70">
        <f>E13/$E$16*100</f>
        <v>2.033541776556456</v>
      </c>
      <c r="E13" s="69">
        <f>'RESUMO GERAL'!G14</f>
        <v>6261.34</v>
      </c>
      <c r="F13" s="69">
        <v>100</v>
      </c>
      <c r="G13" s="69">
        <f>F13*E13/100</f>
        <v>6261.34</v>
      </c>
      <c r="H13" s="69">
        <v>0</v>
      </c>
      <c r="I13" s="69">
        <f>H13*E13/100</f>
        <v>0</v>
      </c>
      <c r="J13" s="69">
        <v>0</v>
      </c>
      <c r="K13" s="69">
        <f>J13*E13/100</f>
        <v>0</v>
      </c>
      <c r="L13" s="69">
        <v>0</v>
      </c>
      <c r="M13" s="69">
        <f>L13*E13/100</f>
        <v>0</v>
      </c>
      <c r="N13" s="302">
        <f>G13+I13+K13+M13</f>
        <v>6261.34</v>
      </c>
      <c r="O13" s="11"/>
    </row>
    <row r="14" spans="2:15" ht="39.75" customHeight="1">
      <c r="B14" s="88" t="s">
        <v>28</v>
      </c>
      <c r="C14" s="194" t="s">
        <v>48</v>
      </c>
      <c r="D14" s="70">
        <f>E14/$E$16*100</f>
        <v>96.48862683105037</v>
      </c>
      <c r="E14" s="69">
        <f>'RESUMO GERAL'!G16</f>
        <v>297091.56</v>
      </c>
      <c r="F14" s="69">
        <v>20</v>
      </c>
      <c r="G14" s="69">
        <f>F14*$E$14/100</f>
        <v>59418.312000000005</v>
      </c>
      <c r="H14" s="69">
        <v>40</v>
      </c>
      <c r="I14" s="69">
        <f>H14*$E$14/100</f>
        <v>118836.62400000001</v>
      </c>
      <c r="J14" s="69">
        <v>20</v>
      </c>
      <c r="K14" s="69">
        <f>J14*$E$14/100</f>
        <v>59418.312000000005</v>
      </c>
      <c r="L14" s="69">
        <v>20</v>
      </c>
      <c r="M14" s="69">
        <f>L14*$E$14/100</f>
        <v>59418.312000000005</v>
      </c>
      <c r="N14" s="302">
        <f>G14+I14+K14+M14</f>
        <v>297091.56000000006</v>
      </c>
      <c r="O14" s="11"/>
    </row>
    <row r="15" spans="2:15" ht="39.75" customHeight="1">
      <c r="B15" s="88" t="s">
        <v>32</v>
      </c>
      <c r="C15" s="194" t="s">
        <v>303</v>
      </c>
      <c r="D15" s="70">
        <f>E15/$E$16*100</f>
        <v>1.477831392393174</v>
      </c>
      <c r="E15" s="69">
        <f>'RESUMO GERAL'!G18</f>
        <v>4550.29</v>
      </c>
      <c r="F15" s="69">
        <v>100</v>
      </c>
      <c r="G15" s="69">
        <f>F15*E15/100</f>
        <v>4550.29</v>
      </c>
      <c r="H15" s="69">
        <v>0</v>
      </c>
      <c r="I15" s="69">
        <f>H15*E15/100</f>
        <v>0</v>
      </c>
      <c r="J15" s="69">
        <v>0</v>
      </c>
      <c r="K15" s="69">
        <f>J15*E15/100</f>
        <v>0</v>
      </c>
      <c r="L15" s="69">
        <v>0</v>
      </c>
      <c r="M15" s="69">
        <f>L15*E15/100</f>
        <v>0</v>
      </c>
      <c r="N15" s="302">
        <f>G15+I15+K15+M15</f>
        <v>4550.29</v>
      </c>
      <c r="O15" s="11"/>
    </row>
    <row r="16" spans="2:16" ht="39.75" customHeight="1">
      <c r="B16" s="464" t="s">
        <v>234</v>
      </c>
      <c r="C16" s="465"/>
      <c r="D16" s="301">
        <f>SUM(D13:D15)</f>
        <v>100</v>
      </c>
      <c r="E16" s="302">
        <f>SUM(E13:E15)</f>
        <v>307903.19</v>
      </c>
      <c r="F16" s="338">
        <f>ROUND(((G16/$E$16)*100),0)</f>
        <v>23</v>
      </c>
      <c r="G16" s="303">
        <f>SUM(G13:G15)</f>
        <v>70229.942</v>
      </c>
      <c r="H16" s="338">
        <f>ROUND(((I16/$E$16)*100),2)</f>
        <v>38.6</v>
      </c>
      <c r="I16" s="302">
        <f>SUM(I13:I15)</f>
        <v>118836.62400000001</v>
      </c>
      <c r="J16" s="338">
        <f>ROUND(((K16/$E$16)*100),2)</f>
        <v>19.3</v>
      </c>
      <c r="K16" s="303">
        <f>SUM(K13:K15)</f>
        <v>59418.312000000005</v>
      </c>
      <c r="L16" s="338">
        <f>ROUND(((M16/$E$16)*100),2)</f>
        <v>19.3</v>
      </c>
      <c r="M16" s="303">
        <f>SUM(M13:M15)</f>
        <v>59418.312000000005</v>
      </c>
      <c r="N16" s="302">
        <f>N13+N14+N15</f>
        <v>307903.19000000006</v>
      </c>
      <c r="O16" s="11"/>
      <c r="P16" s="111"/>
    </row>
    <row r="17" spans="2:19" ht="15">
      <c r="B17" s="71"/>
      <c r="C17" s="71"/>
      <c r="D17" s="72"/>
      <c r="E17" s="71"/>
      <c r="F17" s="72"/>
      <c r="G17" s="72"/>
      <c r="H17" s="72"/>
      <c r="I17" s="72"/>
      <c r="J17" s="72"/>
      <c r="K17" s="72"/>
      <c r="L17" s="72"/>
      <c r="M17" s="72"/>
      <c r="N17" s="11"/>
      <c r="O17" s="11"/>
      <c r="P17" s="11"/>
      <c r="Q17" s="11"/>
      <c r="R17" s="11"/>
      <c r="S17" s="11"/>
    </row>
    <row r="18" spans="2:19" ht="15">
      <c r="B18" s="71"/>
      <c r="C18" s="71"/>
      <c r="D18" s="72"/>
      <c r="E18" s="71"/>
      <c r="F18" s="72"/>
      <c r="G18" s="72"/>
      <c r="H18" s="72"/>
      <c r="I18" s="72"/>
      <c r="J18" s="72"/>
      <c r="K18" s="72"/>
      <c r="L18" s="72"/>
      <c r="M18" s="72"/>
      <c r="N18" s="11"/>
      <c r="O18" s="11"/>
      <c r="P18" s="11"/>
      <c r="Q18" s="11"/>
      <c r="R18" s="11"/>
      <c r="S18" s="11"/>
    </row>
    <row r="19" spans="2:21" ht="15.75" customHeight="1">
      <c r="B19" s="395"/>
      <c r="C19" s="395"/>
      <c r="D19" s="5"/>
      <c r="E19" s="32"/>
      <c r="F19" s="4"/>
      <c r="G19" s="33"/>
      <c r="H19" s="4"/>
      <c r="I19" s="6"/>
      <c r="J19" s="6"/>
      <c r="K19" s="6"/>
      <c r="L19" s="6"/>
      <c r="M19" s="6"/>
      <c r="N19" s="11"/>
      <c r="O19" s="11"/>
      <c r="P19" s="11"/>
      <c r="Q19" s="11"/>
      <c r="R19" s="11"/>
      <c r="S19" s="11"/>
      <c r="T19" s="11"/>
      <c r="U19" s="11"/>
    </row>
    <row r="20" spans="2:21" ht="15.75" customHeight="1">
      <c r="B20" s="64"/>
      <c r="C20" s="64"/>
      <c r="D20" s="5"/>
      <c r="E20" s="32"/>
      <c r="F20" s="4"/>
      <c r="G20" s="33"/>
      <c r="H20" s="4"/>
      <c r="I20" s="6"/>
      <c r="J20" s="6"/>
      <c r="K20" s="6"/>
      <c r="L20" s="6"/>
      <c r="M20" s="6"/>
      <c r="N20" s="11"/>
      <c r="O20" s="11"/>
      <c r="P20" s="11"/>
      <c r="Q20" s="11"/>
      <c r="R20" s="11"/>
      <c r="S20" s="11"/>
      <c r="T20" s="11"/>
      <c r="U20" s="11"/>
    </row>
    <row r="21" spans="5:21" ht="15" customHeight="1">
      <c r="E21" s="468"/>
      <c r="F21" s="468"/>
      <c r="H21" s="66"/>
      <c r="I21" s="66"/>
      <c r="J21" s="469"/>
      <c r="K21" s="396"/>
      <c r="L21" s="238"/>
      <c r="M21" s="238"/>
      <c r="N21" s="11"/>
      <c r="O21" s="11"/>
      <c r="P21" s="11"/>
      <c r="Q21" s="11"/>
      <c r="R21" s="11"/>
      <c r="S21" s="11"/>
      <c r="T21" s="11"/>
      <c r="U21" s="11"/>
    </row>
    <row r="22" spans="5:21" ht="15" customHeight="1">
      <c r="E22" s="43"/>
      <c r="F22" s="43"/>
      <c r="G22" s="44"/>
      <c r="H22" s="65"/>
      <c r="I22" s="65"/>
      <c r="J22" s="462"/>
      <c r="K22" s="393"/>
      <c r="L22" s="237"/>
      <c r="M22" s="237"/>
      <c r="N22" s="11"/>
      <c r="O22" s="11"/>
      <c r="P22" s="11"/>
      <c r="Q22" s="11"/>
      <c r="R22" s="11"/>
      <c r="S22" s="11"/>
      <c r="T22" s="11"/>
      <c r="U22" s="11"/>
    </row>
    <row r="23" spans="5:21" ht="13.5" customHeight="1">
      <c r="E23" s="467"/>
      <c r="F23" s="467"/>
      <c r="H23" s="68"/>
      <c r="I23" s="68"/>
      <c r="J23" s="462"/>
      <c r="K23" s="393"/>
      <c r="L23" s="237"/>
      <c r="M23" s="237"/>
      <c r="N23" s="11"/>
      <c r="O23" s="11"/>
      <c r="P23" s="11"/>
      <c r="Q23" s="11"/>
      <c r="R23" s="11"/>
      <c r="S23" s="11"/>
      <c r="T23" s="11"/>
      <c r="U23" s="11"/>
    </row>
    <row r="24" spans="2:21" ht="13.5">
      <c r="B24" s="14"/>
      <c r="C24" s="15"/>
      <c r="D24" s="12"/>
      <c r="E24" s="13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3.5">
      <c r="B25" s="13"/>
      <c r="C25" s="16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</row>
    <row r="26" spans="2:21" ht="13.5">
      <c r="B26" s="13"/>
      <c r="C26" s="16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1"/>
      <c r="O26" s="11"/>
      <c r="P26" s="11"/>
      <c r="Q26" s="11"/>
      <c r="R26" s="11"/>
      <c r="S26" s="11"/>
      <c r="T26" s="11"/>
      <c r="U26" s="11"/>
    </row>
    <row r="27" spans="2:21" ht="13.5">
      <c r="B27" s="14"/>
      <c r="C27" s="15"/>
      <c r="D27" s="12"/>
      <c r="E27" s="11"/>
      <c r="F27" s="12"/>
      <c r="G27" s="12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2:21" ht="13.5">
      <c r="B28" s="13"/>
      <c r="C28" s="11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1"/>
      <c r="O28" s="11"/>
      <c r="P28" s="11"/>
      <c r="Q28" s="11"/>
      <c r="R28" s="11"/>
      <c r="S28" s="11"/>
      <c r="T28" s="11"/>
      <c r="U28" s="11"/>
    </row>
    <row r="29" spans="2:21" ht="13.5">
      <c r="B29" s="13"/>
      <c r="C29" s="11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1"/>
      <c r="O29" s="11"/>
      <c r="P29" s="11"/>
      <c r="Q29" s="11"/>
      <c r="R29" s="11"/>
      <c r="S29" s="11"/>
      <c r="T29" s="11"/>
      <c r="U29" s="11"/>
    </row>
    <row r="30" spans="2:21" ht="13.5">
      <c r="B30" s="13"/>
      <c r="C30" s="11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11"/>
      <c r="R30" s="11"/>
      <c r="S30" s="11"/>
      <c r="T30" s="11"/>
      <c r="U30" s="11"/>
    </row>
    <row r="31" spans="2:21" ht="13.5">
      <c r="B31" s="14"/>
      <c r="C31" s="15"/>
      <c r="D31" s="11"/>
      <c r="E31" s="13"/>
      <c r="F31" s="12"/>
      <c r="G31" s="12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2:21" ht="13.5">
      <c r="B32" s="13"/>
      <c r="C32" s="11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</row>
    <row r="33" spans="2:21" ht="13.5">
      <c r="B33" s="13"/>
      <c r="C33" s="11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</row>
    <row r="34" spans="2:21" ht="13.5">
      <c r="B34" s="14"/>
      <c r="C34" s="15"/>
      <c r="D34" s="12"/>
      <c r="E34" s="13"/>
      <c r="F34" s="11"/>
      <c r="G34" s="11"/>
      <c r="H34" s="11"/>
      <c r="I34" s="17"/>
      <c r="J34" s="17"/>
      <c r="K34" s="17"/>
      <c r="L34" s="17"/>
      <c r="M34" s="17"/>
      <c r="N34" s="11"/>
      <c r="O34" s="11"/>
      <c r="P34" s="11"/>
      <c r="Q34" s="11"/>
      <c r="R34" s="11"/>
      <c r="S34" s="11"/>
      <c r="T34" s="11"/>
      <c r="U34" s="11"/>
    </row>
    <row r="35" spans="2:21" ht="13.5">
      <c r="B35" s="13"/>
      <c r="C35" s="15"/>
      <c r="D35" s="12"/>
      <c r="E35" s="13"/>
      <c r="F35" s="12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ht="13.5">
      <c r="B36" s="13"/>
      <c r="C36" s="15"/>
      <c r="D36" s="12"/>
      <c r="E36" s="13"/>
      <c r="F36" s="12"/>
      <c r="G36" s="12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2:21" ht="13.5">
      <c r="B37" s="13"/>
      <c r="C37" s="11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1"/>
      <c r="O37" s="11"/>
      <c r="P37" s="11"/>
      <c r="Q37" s="11"/>
      <c r="R37" s="11"/>
      <c r="S37" s="11"/>
      <c r="T37" s="11"/>
      <c r="U37" s="11"/>
    </row>
    <row r="38" spans="2:21" ht="13.5">
      <c r="B38" s="14"/>
      <c r="C38" s="15"/>
      <c r="D38" s="12"/>
      <c r="E38" s="13"/>
      <c r="F38" s="17"/>
      <c r="G38" s="17"/>
      <c r="H38" s="17"/>
      <c r="I38" s="12"/>
      <c r="J38" s="12"/>
      <c r="K38" s="12"/>
      <c r="L38" s="12"/>
      <c r="M38" s="12"/>
      <c r="N38" s="11"/>
      <c r="O38" s="11"/>
      <c r="P38" s="11"/>
      <c r="Q38" s="11"/>
      <c r="R38" s="11"/>
      <c r="S38" s="11"/>
      <c r="T38" s="11"/>
      <c r="U38" s="11"/>
    </row>
    <row r="39" spans="2:21" ht="13.5">
      <c r="B39" s="14"/>
      <c r="C39" s="15"/>
      <c r="D39" s="12"/>
      <c r="E39" s="13"/>
      <c r="F39" s="12"/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  <c r="T39" s="11"/>
      <c r="U39" s="11"/>
    </row>
    <row r="40" spans="2:21" ht="13.5">
      <c r="B40" s="13"/>
      <c r="C40" s="11"/>
      <c r="D40" s="12"/>
      <c r="E40" s="13"/>
      <c r="F40" s="12"/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</row>
    <row r="41" spans="2:21" ht="13.5">
      <c r="B41" s="13"/>
      <c r="C41" s="11"/>
      <c r="D41" s="12"/>
      <c r="E41" s="13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</row>
    <row r="42" spans="2:21" ht="13.5">
      <c r="B42" s="13"/>
      <c r="C42" s="11"/>
      <c r="D42" s="12"/>
      <c r="E42" s="13"/>
      <c r="F42" s="12"/>
      <c r="G42" s="12"/>
      <c r="H42" s="12"/>
      <c r="I42" s="12"/>
      <c r="J42" s="12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</row>
    <row r="43" spans="2:21" ht="13.5">
      <c r="B43" s="13"/>
      <c r="C43" s="11"/>
      <c r="D43" s="12"/>
      <c r="E43" s="13"/>
      <c r="F43" s="12"/>
      <c r="G43" s="12"/>
      <c r="H43" s="12"/>
      <c r="I43" s="12"/>
      <c r="J43" s="12"/>
      <c r="K43" s="12"/>
      <c r="L43" s="12"/>
      <c r="M43" s="12"/>
      <c r="N43" s="11"/>
      <c r="O43" s="11"/>
      <c r="P43" s="11"/>
      <c r="Q43" s="11"/>
      <c r="R43" s="11"/>
      <c r="S43" s="11"/>
      <c r="T43" s="11"/>
      <c r="U43" s="11"/>
    </row>
    <row r="44" spans="2:21" ht="13.5">
      <c r="B44" s="13"/>
      <c r="C44" s="11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1"/>
      <c r="O44" s="11"/>
      <c r="P44" s="11"/>
      <c r="Q44" s="11"/>
      <c r="R44" s="11"/>
      <c r="S44" s="11"/>
      <c r="T44" s="11"/>
      <c r="U44" s="11"/>
    </row>
    <row r="45" spans="2:21" ht="13.5">
      <c r="B45" s="13"/>
      <c r="C45" s="11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1"/>
      <c r="O45" s="11"/>
      <c r="P45" s="11"/>
      <c r="Q45" s="11"/>
      <c r="R45" s="11"/>
      <c r="S45" s="11"/>
      <c r="T45" s="11"/>
      <c r="U45" s="11"/>
    </row>
    <row r="46" spans="2:21" ht="13.5">
      <c r="B46" s="13"/>
      <c r="C46" s="11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1"/>
      <c r="O46" s="11"/>
      <c r="P46" s="11"/>
      <c r="Q46" s="11"/>
      <c r="R46" s="11"/>
      <c r="S46" s="11"/>
      <c r="T46" s="11"/>
      <c r="U46" s="11"/>
    </row>
    <row r="47" spans="2:21" ht="13.5">
      <c r="B47" s="13"/>
      <c r="C47" s="11"/>
      <c r="D47" s="12"/>
      <c r="E47" s="13"/>
      <c r="F47" s="12"/>
      <c r="G47" s="12"/>
      <c r="H47" s="12"/>
      <c r="I47" s="12"/>
      <c r="J47" s="12"/>
      <c r="K47" s="12"/>
      <c r="L47" s="12"/>
      <c r="M47" s="12"/>
      <c r="N47" s="11"/>
      <c r="O47" s="11"/>
      <c r="P47" s="11"/>
      <c r="Q47" s="11"/>
      <c r="R47" s="11"/>
      <c r="S47" s="11"/>
      <c r="T47" s="11"/>
      <c r="U47" s="11"/>
    </row>
    <row r="48" spans="2:21" ht="13.5">
      <c r="B48" s="14"/>
      <c r="C48" s="18"/>
      <c r="D48" s="12"/>
      <c r="E48" s="13"/>
      <c r="F48" s="12"/>
      <c r="G48" s="12"/>
      <c r="H48" s="12"/>
      <c r="I48" s="12"/>
      <c r="J48" s="12"/>
      <c r="K48" s="12"/>
      <c r="L48" s="12"/>
      <c r="M48" s="12"/>
      <c r="N48" s="11"/>
      <c r="O48" s="11"/>
      <c r="P48" s="11"/>
      <c r="Q48" s="11"/>
      <c r="R48" s="11"/>
      <c r="S48" s="11"/>
      <c r="T48" s="11"/>
      <c r="U48" s="11"/>
    </row>
    <row r="49" spans="2:21" ht="13.5">
      <c r="B49" s="13"/>
      <c r="C49" s="16"/>
      <c r="D49" s="12"/>
      <c r="E49" s="13"/>
      <c r="F49" s="12"/>
      <c r="G49" s="12"/>
      <c r="H49" s="12"/>
      <c r="I49" s="12"/>
      <c r="J49" s="12"/>
      <c r="K49" s="12"/>
      <c r="L49" s="12"/>
      <c r="M49" s="12"/>
      <c r="N49" s="11"/>
      <c r="O49" s="11"/>
      <c r="P49" s="11"/>
      <c r="Q49" s="11"/>
      <c r="R49" s="11"/>
      <c r="S49" s="11"/>
      <c r="T49" s="11"/>
      <c r="U49" s="11"/>
    </row>
    <row r="50" spans="2:21" ht="13.5">
      <c r="B50" s="13"/>
      <c r="C50" s="16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1"/>
      <c r="O50" s="11"/>
      <c r="P50" s="11"/>
      <c r="Q50" s="11"/>
      <c r="R50" s="11"/>
      <c r="S50" s="11"/>
      <c r="T50" s="11"/>
      <c r="U50" s="11"/>
    </row>
    <row r="51" spans="2:21" ht="13.5">
      <c r="B51" s="13"/>
      <c r="C51" s="16"/>
      <c r="D51" s="12"/>
      <c r="E51" s="13"/>
      <c r="F51" s="12"/>
      <c r="G51" s="12"/>
      <c r="H51" s="12"/>
      <c r="I51" s="12"/>
      <c r="J51" s="12"/>
      <c r="K51" s="12"/>
      <c r="L51" s="12"/>
      <c r="M51" s="12"/>
      <c r="N51" s="11"/>
      <c r="O51" s="11"/>
      <c r="P51" s="11"/>
      <c r="Q51" s="11"/>
      <c r="R51" s="11"/>
      <c r="S51" s="11"/>
      <c r="T51" s="11"/>
      <c r="U51" s="11"/>
    </row>
    <row r="52" spans="2:21" ht="13.5">
      <c r="B52" s="13"/>
      <c r="C52" s="16"/>
      <c r="D52" s="12"/>
      <c r="E52" s="13"/>
      <c r="F52" s="12"/>
      <c r="G52" s="12"/>
      <c r="H52" s="12"/>
      <c r="I52" s="12"/>
      <c r="J52" s="12"/>
      <c r="K52" s="12"/>
      <c r="L52" s="12"/>
      <c r="M52" s="12"/>
      <c r="N52" s="11"/>
      <c r="O52" s="11"/>
      <c r="P52" s="11"/>
      <c r="Q52" s="11"/>
      <c r="R52" s="11"/>
      <c r="S52" s="11"/>
      <c r="T52" s="11"/>
      <c r="U52" s="11"/>
    </row>
    <row r="53" spans="2:21" ht="13.5">
      <c r="B53" s="13"/>
      <c r="C53" s="16"/>
      <c r="D53" s="12"/>
      <c r="E53" s="13"/>
      <c r="F53" s="12"/>
      <c r="G53" s="12"/>
      <c r="H53" s="12"/>
      <c r="I53" s="12"/>
      <c r="J53" s="12"/>
      <c r="K53" s="12"/>
      <c r="L53" s="12"/>
      <c r="M53" s="12"/>
      <c r="N53" s="11"/>
      <c r="O53" s="11"/>
      <c r="P53" s="11"/>
      <c r="Q53" s="11"/>
      <c r="R53" s="11"/>
      <c r="S53" s="11"/>
      <c r="T53" s="11"/>
      <c r="U53" s="11"/>
    </row>
    <row r="54" spans="2:21" ht="13.5">
      <c r="B54" s="13"/>
      <c r="C54" s="16"/>
      <c r="D54" s="12"/>
      <c r="E54" s="13"/>
      <c r="F54" s="12"/>
      <c r="G54" s="12"/>
      <c r="H54" s="12"/>
      <c r="I54" s="12"/>
      <c r="J54" s="12"/>
      <c r="K54" s="12"/>
      <c r="L54" s="12"/>
      <c r="M54" s="12"/>
      <c r="N54" s="11"/>
      <c r="O54" s="11"/>
      <c r="P54" s="11"/>
      <c r="Q54" s="11"/>
      <c r="R54" s="11"/>
      <c r="S54" s="11"/>
      <c r="T54" s="11"/>
      <c r="U54" s="11"/>
    </row>
    <row r="55" spans="2:21" ht="13.5">
      <c r="B55" s="13"/>
      <c r="C55" s="16"/>
      <c r="D55" s="12"/>
      <c r="E55" s="13"/>
      <c r="F55" s="12"/>
      <c r="G55" s="12"/>
      <c r="H55" s="12"/>
      <c r="I55" s="12"/>
      <c r="J55" s="12"/>
      <c r="K55" s="12"/>
      <c r="L55" s="12"/>
      <c r="M55" s="12"/>
      <c r="N55" s="11"/>
      <c r="O55" s="11"/>
      <c r="P55" s="11"/>
      <c r="Q55" s="11"/>
      <c r="R55" s="11"/>
      <c r="S55" s="11"/>
      <c r="T55" s="11"/>
      <c r="U55" s="11"/>
    </row>
    <row r="56" spans="2:21" ht="13.5">
      <c r="B56" s="13"/>
      <c r="C56" s="16"/>
      <c r="D56" s="12"/>
      <c r="E56" s="13"/>
      <c r="F56" s="12"/>
      <c r="G56" s="12"/>
      <c r="H56" s="12"/>
      <c r="I56" s="12"/>
      <c r="J56" s="12"/>
      <c r="K56" s="12"/>
      <c r="L56" s="12"/>
      <c r="M56" s="12"/>
      <c r="N56" s="11"/>
      <c r="O56" s="11"/>
      <c r="P56" s="11"/>
      <c r="Q56" s="11"/>
      <c r="R56" s="11"/>
      <c r="S56" s="11"/>
      <c r="T56" s="11"/>
      <c r="U56" s="11"/>
    </row>
    <row r="57" spans="2:21" ht="13.5">
      <c r="B57" s="13"/>
      <c r="C57" s="16"/>
      <c r="D57" s="12"/>
      <c r="E57" s="13"/>
      <c r="F57" s="12"/>
      <c r="G57" s="12"/>
      <c r="H57" s="12"/>
      <c r="I57" s="12"/>
      <c r="J57" s="12"/>
      <c r="K57" s="12"/>
      <c r="L57" s="12"/>
      <c r="M57" s="12"/>
      <c r="N57" s="11"/>
      <c r="O57" s="11"/>
      <c r="P57" s="11"/>
      <c r="Q57" s="11"/>
      <c r="R57" s="11"/>
      <c r="S57" s="11"/>
      <c r="T57" s="11"/>
      <c r="U57" s="11"/>
    </row>
    <row r="58" spans="2:21" ht="13.5">
      <c r="B58" s="13"/>
      <c r="C58" s="16"/>
      <c r="D58" s="12"/>
      <c r="E58" s="13"/>
      <c r="F58" s="12"/>
      <c r="G58" s="12"/>
      <c r="H58" s="12"/>
      <c r="I58" s="12"/>
      <c r="J58" s="12"/>
      <c r="K58" s="12"/>
      <c r="L58" s="12"/>
      <c r="M58" s="12"/>
      <c r="N58" s="11"/>
      <c r="O58" s="11"/>
      <c r="P58" s="11"/>
      <c r="Q58" s="11"/>
      <c r="R58" s="11"/>
      <c r="S58" s="11"/>
      <c r="T58" s="11"/>
      <c r="U58" s="11"/>
    </row>
    <row r="59" spans="2:21" ht="13.5">
      <c r="B59" s="13"/>
      <c r="C59" s="16"/>
      <c r="D59" s="12"/>
      <c r="E59" s="13"/>
      <c r="F59" s="12"/>
      <c r="G59" s="12"/>
      <c r="H59" s="12"/>
      <c r="I59" s="12"/>
      <c r="J59" s="12"/>
      <c r="K59" s="12"/>
      <c r="L59" s="12"/>
      <c r="M59" s="12"/>
      <c r="N59" s="11"/>
      <c r="O59" s="11"/>
      <c r="P59" s="11"/>
      <c r="Q59" s="11"/>
      <c r="R59" s="11"/>
      <c r="S59" s="11"/>
      <c r="T59" s="11"/>
      <c r="U59" s="11"/>
    </row>
    <row r="60" spans="2:21" ht="13.5">
      <c r="B60" s="13"/>
      <c r="C60" s="16"/>
      <c r="D60" s="12"/>
      <c r="E60" s="13"/>
      <c r="F60" s="12"/>
      <c r="G60" s="12"/>
      <c r="H60" s="12"/>
      <c r="I60" s="12"/>
      <c r="J60" s="12"/>
      <c r="K60" s="12"/>
      <c r="L60" s="12"/>
      <c r="M60" s="12"/>
      <c r="N60" s="11"/>
      <c r="O60" s="11"/>
      <c r="P60" s="11"/>
      <c r="Q60" s="11"/>
      <c r="R60" s="11"/>
      <c r="S60" s="11"/>
      <c r="T60" s="11"/>
      <c r="U60" s="11"/>
    </row>
    <row r="61" spans="2:21" ht="13.5">
      <c r="B61" s="14"/>
      <c r="C61" s="16"/>
      <c r="D61" s="12"/>
      <c r="E61" s="13"/>
      <c r="F61" s="12"/>
      <c r="G61" s="12"/>
      <c r="H61" s="12"/>
      <c r="I61" s="12"/>
      <c r="J61" s="12"/>
      <c r="K61" s="12"/>
      <c r="L61" s="12"/>
      <c r="M61" s="12"/>
      <c r="N61" s="11"/>
      <c r="O61" s="11"/>
      <c r="P61" s="11"/>
      <c r="Q61" s="11"/>
      <c r="R61" s="11"/>
      <c r="S61" s="11"/>
      <c r="T61" s="11"/>
      <c r="U61" s="11"/>
    </row>
    <row r="62" spans="2:21" ht="13.5">
      <c r="B62" s="14"/>
      <c r="C62" s="15"/>
      <c r="D62" s="12"/>
      <c r="E62" s="13"/>
      <c r="F62" s="12"/>
      <c r="G62" s="12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2:21" ht="13.5">
      <c r="B63" s="13"/>
      <c r="C63" s="19"/>
      <c r="D63" s="12"/>
      <c r="E63" s="13"/>
      <c r="F63" s="12"/>
      <c r="G63" s="12"/>
      <c r="H63" s="12"/>
      <c r="I63" s="12"/>
      <c r="J63" s="12"/>
      <c r="K63" s="12"/>
      <c r="L63" s="12"/>
      <c r="M63" s="12"/>
      <c r="N63" s="11"/>
      <c r="O63" s="11"/>
      <c r="P63" s="11"/>
      <c r="Q63" s="11"/>
      <c r="R63" s="11"/>
      <c r="S63" s="11"/>
      <c r="T63" s="11"/>
      <c r="U63" s="11"/>
    </row>
    <row r="64" spans="2:21" ht="13.5">
      <c r="B64" s="13"/>
      <c r="C64" s="11"/>
      <c r="D64" s="12"/>
      <c r="E64" s="13"/>
      <c r="F64" s="12"/>
      <c r="G64" s="12"/>
      <c r="H64" s="12"/>
      <c r="I64" s="12"/>
      <c r="J64" s="12"/>
      <c r="K64" s="12"/>
      <c r="L64" s="12"/>
      <c r="M64" s="12"/>
      <c r="N64" s="11"/>
      <c r="O64" s="11"/>
      <c r="P64" s="11"/>
      <c r="Q64" s="11"/>
      <c r="R64" s="11"/>
      <c r="S64" s="11"/>
      <c r="T64" s="11"/>
      <c r="U64" s="11"/>
    </row>
    <row r="65" spans="2:21" ht="13.5">
      <c r="B65" s="13"/>
      <c r="C65" s="15"/>
      <c r="D65" s="12"/>
      <c r="E65" s="13"/>
      <c r="F65" s="12"/>
      <c r="G65" s="12"/>
      <c r="H65" s="12"/>
      <c r="I65" s="17"/>
      <c r="J65" s="17"/>
      <c r="K65" s="17"/>
      <c r="L65" s="17"/>
      <c r="M65" s="17"/>
      <c r="N65" s="11"/>
      <c r="O65" s="11"/>
      <c r="P65" s="11"/>
      <c r="Q65" s="11"/>
      <c r="R65" s="11"/>
      <c r="S65" s="11"/>
      <c r="T65" s="11"/>
      <c r="U65" s="11"/>
    </row>
    <row r="66" spans="2:21" ht="13.5">
      <c r="B66" s="13"/>
      <c r="C66" s="15"/>
      <c r="D66" s="12"/>
      <c r="E66" s="13"/>
      <c r="F66" s="12"/>
      <c r="G66" s="12"/>
      <c r="H66" s="12"/>
      <c r="I66" s="17"/>
      <c r="J66" s="17"/>
      <c r="K66" s="17"/>
      <c r="L66" s="17"/>
      <c r="M66" s="17"/>
      <c r="N66" s="11"/>
      <c r="O66" s="11"/>
      <c r="P66" s="11"/>
      <c r="Q66" s="11"/>
      <c r="R66" s="11"/>
      <c r="S66" s="11"/>
      <c r="T66" s="11"/>
      <c r="U66" s="11"/>
    </row>
    <row r="67" spans="2:21" ht="13.5">
      <c r="B67" s="14"/>
      <c r="C67" s="15"/>
      <c r="D67" s="12"/>
      <c r="E67" s="13"/>
      <c r="F67" s="12"/>
      <c r="G67" s="12"/>
      <c r="H67" s="12"/>
      <c r="I67" s="17"/>
      <c r="J67" s="17"/>
      <c r="K67" s="17"/>
      <c r="L67" s="17"/>
      <c r="M67" s="17"/>
      <c r="N67" s="11"/>
      <c r="O67" s="11"/>
      <c r="P67" s="11"/>
      <c r="Q67" s="11"/>
      <c r="R67" s="11"/>
      <c r="S67" s="11"/>
      <c r="T67" s="11"/>
      <c r="U67" s="11"/>
    </row>
    <row r="68" spans="2:21" ht="13.5">
      <c r="B68" s="14"/>
      <c r="C68" s="15"/>
      <c r="D68" s="12"/>
      <c r="E68" s="13"/>
      <c r="F68" s="12"/>
      <c r="G68" s="12"/>
      <c r="H68" s="12"/>
      <c r="I68" s="12"/>
      <c r="J68" s="12"/>
      <c r="K68" s="12"/>
      <c r="L68" s="12"/>
      <c r="M68" s="12"/>
      <c r="N68" s="11"/>
      <c r="O68" s="11"/>
      <c r="P68" s="11"/>
      <c r="Q68" s="11"/>
      <c r="R68" s="11"/>
      <c r="S68" s="11"/>
      <c r="T68" s="11"/>
      <c r="U68" s="11"/>
    </row>
    <row r="69" spans="2:21" ht="13.5">
      <c r="B69" s="13"/>
      <c r="C69" s="11"/>
      <c r="D69" s="12"/>
      <c r="E69" s="13"/>
      <c r="F69" s="12"/>
      <c r="G69" s="12"/>
      <c r="H69" s="12"/>
      <c r="I69" s="12"/>
      <c r="J69" s="12"/>
      <c r="K69" s="12"/>
      <c r="L69" s="12"/>
      <c r="M69" s="12"/>
      <c r="N69" s="11"/>
      <c r="O69" s="11"/>
      <c r="P69" s="11"/>
      <c r="Q69" s="11"/>
      <c r="R69" s="11"/>
      <c r="S69" s="11"/>
      <c r="T69" s="11"/>
      <c r="U69" s="11"/>
    </row>
    <row r="70" spans="2:21" ht="13.5">
      <c r="B70" s="13"/>
      <c r="C70" s="11"/>
      <c r="D70" s="12"/>
      <c r="E70" s="13"/>
      <c r="F70" s="12"/>
      <c r="G70" s="12"/>
      <c r="H70" s="12"/>
      <c r="I70" s="12"/>
      <c r="J70" s="12"/>
      <c r="K70" s="12"/>
      <c r="L70" s="12"/>
      <c r="M70" s="12"/>
      <c r="N70" s="11"/>
      <c r="O70" s="11"/>
      <c r="P70" s="11"/>
      <c r="Q70" s="11"/>
      <c r="R70" s="11"/>
      <c r="S70" s="11"/>
      <c r="T70" s="11"/>
      <c r="U70" s="11"/>
    </row>
    <row r="71" spans="2:21" ht="13.5">
      <c r="B71" s="13"/>
      <c r="C71" s="11"/>
      <c r="D71" s="12"/>
      <c r="E71" s="13"/>
      <c r="F71" s="12"/>
      <c r="G71" s="12"/>
      <c r="H71" s="12"/>
      <c r="I71" s="12"/>
      <c r="J71" s="12"/>
      <c r="K71" s="12"/>
      <c r="L71" s="12"/>
      <c r="M71" s="12"/>
      <c r="N71" s="11"/>
      <c r="O71" s="11"/>
      <c r="P71" s="11"/>
      <c r="Q71" s="11"/>
      <c r="R71" s="11"/>
      <c r="S71" s="11"/>
      <c r="T71" s="11"/>
      <c r="U71" s="11"/>
    </row>
    <row r="72" spans="2:21" ht="13.5">
      <c r="B72" s="13"/>
      <c r="C72" s="11"/>
      <c r="D72" s="12"/>
      <c r="E72" s="13"/>
      <c r="F72" s="12"/>
      <c r="G72" s="12"/>
      <c r="H72" s="12"/>
      <c r="I72" s="12"/>
      <c r="J72" s="12"/>
      <c r="K72" s="12"/>
      <c r="L72" s="12"/>
      <c r="M72" s="12"/>
      <c r="N72" s="11"/>
      <c r="O72" s="11"/>
      <c r="P72" s="11"/>
      <c r="Q72" s="11"/>
      <c r="R72" s="11"/>
      <c r="S72" s="11"/>
      <c r="T72" s="11"/>
      <c r="U72" s="11"/>
    </row>
    <row r="73" spans="2:21" ht="13.5">
      <c r="B73" s="13"/>
      <c r="C73" s="11"/>
      <c r="D73" s="12"/>
      <c r="E73" s="13"/>
      <c r="F73" s="12"/>
      <c r="G73" s="12"/>
      <c r="H73" s="12"/>
      <c r="I73" s="12"/>
      <c r="J73" s="12"/>
      <c r="K73" s="12"/>
      <c r="L73" s="12"/>
      <c r="M73" s="12"/>
      <c r="N73" s="11"/>
      <c r="O73" s="11"/>
      <c r="P73" s="11"/>
      <c r="Q73" s="11"/>
      <c r="R73" s="11"/>
      <c r="S73" s="11"/>
      <c r="T73" s="11"/>
      <c r="U73" s="11"/>
    </row>
    <row r="74" spans="2:21" ht="13.5">
      <c r="B74" s="13"/>
      <c r="C74" s="11"/>
      <c r="D74" s="12"/>
      <c r="E74" s="13"/>
      <c r="F74" s="12"/>
      <c r="G74" s="12"/>
      <c r="H74" s="12"/>
      <c r="I74" s="12"/>
      <c r="J74" s="12"/>
      <c r="K74" s="12"/>
      <c r="L74" s="12"/>
      <c r="M74" s="12"/>
      <c r="N74" s="11"/>
      <c r="O74" s="11"/>
      <c r="P74" s="11"/>
      <c r="Q74" s="11"/>
      <c r="R74" s="11"/>
      <c r="S74" s="11"/>
      <c r="T74" s="11"/>
      <c r="U74" s="11"/>
    </row>
    <row r="75" spans="2:5" ht="12">
      <c r="B75" s="20"/>
      <c r="C75" s="21"/>
      <c r="E75" s="22"/>
    </row>
    <row r="76" spans="1:21" s="9" customFormat="1" ht="12">
      <c r="A76" s="10"/>
      <c r="B76" s="22"/>
      <c r="C76" s="23"/>
      <c r="E76" s="22"/>
      <c r="N76" s="10"/>
      <c r="O76" s="10"/>
      <c r="P76" s="10"/>
      <c r="Q76" s="10"/>
      <c r="R76" s="10"/>
      <c r="S76" s="10"/>
      <c r="T76" s="10"/>
      <c r="U76" s="10"/>
    </row>
    <row r="77" spans="1:21" s="9" customFormat="1" ht="12">
      <c r="A77" s="10"/>
      <c r="B77" s="22"/>
      <c r="C77" s="23"/>
      <c r="E77" s="22"/>
      <c r="N77" s="10"/>
      <c r="O77" s="10"/>
      <c r="P77" s="10"/>
      <c r="Q77" s="10"/>
      <c r="R77" s="10"/>
      <c r="S77" s="10"/>
      <c r="T77" s="10"/>
      <c r="U77" s="10"/>
    </row>
    <row r="78" spans="1:21" s="9" customFormat="1" ht="12">
      <c r="A78" s="10"/>
      <c r="B78" s="22"/>
      <c r="C78" s="23"/>
      <c r="E78" s="22"/>
      <c r="N78" s="10"/>
      <c r="O78" s="10"/>
      <c r="P78" s="10"/>
      <c r="Q78" s="10"/>
      <c r="R78" s="10"/>
      <c r="S78" s="10"/>
      <c r="T78" s="10"/>
      <c r="U78" s="10"/>
    </row>
    <row r="79" spans="1:21" s="9" customFormat="1" ht="12">
      <c r="A79" s="10"/>
      <c r="B79" s="22"/>
      <c r="C79" s="23"/>
      <c r="E79" s="22"/>
      <c r="N79" s="10"/>
      <c r="O79" s="10"/>
      <c r="P79" s="10"/>
      <c r="Q79" s="10"/>
      <c r="R79" s="10"/>
      <c r="S79" s="10"/>
      <c r="T79" s="10"/>
      <c r="U79" s="10"/>
    </row>
    <row r="80" spans="1:21" s="9" customFormat="1" ht="12">
      <c r="A80" s="10"/>
      <c r="B80" s="22"/>
      <c r="C80" s="23"/>
      <c r="E80" s="22"/>
      <c r="N80" s="10"/>
      <c r="O80" s="10"/>
      <c r="P80" s="10"/>
      <c r="Q80" s="10"/>
      <c r="R80" s="10"/>
      <c r="S80" s="10"/>
      <c r="T80" s="10"/>
      <c r="U80" s="10"/>
    </row>
    <row r="81" spans="1:21" s="9" customFormat="1" ht="12">
      <c r="A81" s="10"/>
      <c r="B81" s="22"/>
      <c r="C81" s="23"/>
      <c r="E81" s="22"/>
      <c r="N81" s="10"/>
      <c r="O81" s="10"/>
      <c r="P81" s="10"/>
      <c r="Q81" s="10"/>
      <c r="R81" s="10"/>
      <c r="S81" s="10"/>
      <c r="T81" s="10"/>
      <c r="U81" s="10"/>
    </row>
    <row r="82" spans="1:21" s="9" customFormat="1" ht="12">
      <c r="A82" s="10"/>
      <c r="B82" s="22"/>
      <c r="C82" s="23"/>
      <c r="E82" s="22"/>
      <c r="N82" s="10"/>
      <c r="O82" s="10"/>
      <c r="P82" s="10"/>
      <c r="Q82" s="10"/>
      <c r="R82" s="10"/>
      <c r="S82" s="10"/>
      <c r="T82" s="10"/>
      <c r="U82" s="10"/>
    </row>
    <row r="83" spans="1:21" s="9" customFormat="1" ht="12">
      <c r="A83" s="10"/>
      <c r="B83" s="20"/>
      <c r="C83" s="24"/>
      <c r="E83" s="22"/>
      <c r="N83" s="10"/>
      <c r="O83" s="10"/>
      <c r="P83" s="10"/>
      <c r="Q83" s="10"/>
      <c r="R83" s="10"/>
      <c r="S83" s="10"/>
      <c r="T83" s="10"/>
      <c r="U83" s="10"/>
    </row>
    <row r="84" spans="1:21" s="9" customFormat="1" ht="12">
      <c r="A84" s="10"/>
      <c r="B84" s="25"/>
      <c r="C84" s="26"/>
      <c r="E84" s="22"/>
      <c r="N84" s="10"/>
      <c r="O84" s="10"/>
      <c r="P84" s="10"/>
      <c r="Q84" s="10"/>
      <c r="R84" s="10"/>
      <c r="S84" s="10"/>
      <c r="T84" s="10"/>
      <c r="U84" s="10"/>
    </row>
    <row r="85" spans="1:21" s="9" customFormat="1" ht="12">
      <c r="A85" s="10"/>
      <c r="B85" s="20"/>
      <c r="C85" s="24"/>
      <c r="E85" s="22"/>
      <c r="N85" s="10"/>
      <c r="O85" s="10"/>
      <c r="P85" s="10"/>
      <c r="Q85" s="10"/>
      <c r="R85" s="10"/>
      <c r="S85" s="10"/>
      <c r="T85" s="10"/>
      <c r="U85" s="10"/>
    </row>
    <row r="86" spans="1:21" s="9" customFormat="1" ht="12">
      <c r="A86" s="10"/>
      <c r="B86" s="22"/>
      <c r="C86" s="10"/>
      <c r="E86" s="22"/>
      <c r="N86" s="10"/>
      <c r="O86" s="10"/>
      <c r="P86" s="10"/>
      <c r="Q86" s="10"/>
      <c r="R86" s="10"/>
      <c r="S86" s="10"/>
      <c r="T86" s="10"/>
      <c r="U86" s="10"/>
    </row>
    <row r="87" spans="1:21" s="9" customFormat="1" ht="12">
      <c r="A87" s="10"/>
      <c r="B87" s="22"/>
      <c r="C87" s="10"/>
      <c r="E87" s="22"/>
      <c r="N87" s="10"/>
      <c r="O87" s="10"/>
      <c r="P87" s="10"/>
      <c r="Q87" s="10"/>
      <c r="R87" s="10"/>
      <c r="S87" s="10"/>
      <c r="T87" s="10"/>
      <c r="U87" s="10"/>
    </row>
    <row r="88" spans="1:21" s="9" customFormat="1" ht="12">
      <c r="A88" s="10"/>
      <c r="B88" s="22"/>
      <c r="C88" s="10"/>
      <c r="E88" s="22"/>
      <c r="N88" s="10"/>
      <c r="O88" s="10"/>
      <c r="P88" s="10"/>
      <c r="Q88" s="10"/>
      <c r="R88" s="10"/>
      <c r="S88" s="10"/>
      <c r="T88" s="10"/>
      <c r="U88" s="10"/>
    </row>
    <row r="89" spans="1:21" s="9" customFormat="1" ht="12">
      <c r="A89" s="10"/>
      <c r="B89" s="22"/>
      <c r="C89" s="10"/>
      <c r="E89" s="22"/>
      <c r="N89" s="10"/>
      <c r="O89" s="10"/>
      <c r="P89" s="10"/>
      <c r="Q89" s="10"/>
      <c r="R89" s="10"/>
      <c r="S89" s="10"/>
      <c r="T89" s="10"/>
      <c r="U89" s="10"/>
    </row>
    <row r="90" spans="1:21" s="9" customFormat="1" ht="12">
      <c r="A90" s="10"/>
      <c r="B90" s="22"/>
      <c r="C90" s="10"/>
      <c r="E90" s="22"/>
      <c r="N90" s="10"/>
      <c r="O90" s="10"/>
      <c r="P90" s="10"/>
      <c r="Q90" s="10"/>
      <c r="R90" s="10"/>
      <c r="S90" s="10"/>
      <c r="T90" s="10"/>
      <c r="U90" s="10"/>
    </row>
    <row r="91" spans="1:21" s="9" customFormat="1" ht="12">
      <c r="A91" s="10"/>
      <c r="B91" s="20"/>
      <c r="C91" s="24"/>
      <c r="E91" s="22"/>
      <c r="N91" s="10"/>
      <c r="O91" s="10"/>
      <c r="P91" s="10"/>
      <c r="Q91" s="10"/>
      <c r="R91" s="10"/>
      <c r="S91" s="10"/>
      <c r="T91" s="10"/>
      <c r="U91" s="10"/>
    </row>
    <row r="92" spans="2:5" ht="12">
      <c r="B92" s="22"/>
      <c r="E92" s="22"/>
    </row>
    <row r="93" spans="2:5" ht="12">
      <c r="B93" s="22"/>
      <c r="C93" s="27"/>
      <c r="E93" s="22"/>
    </row>
    <row r="94" spans="2:5" ht="12">
      <c r="B94" s="22"/>
      <c r="E94" s="22"/>
    </row>
    <row r="95" spans="2:5" ht="12">
      <c r="B95" s="22"/>
      <c r="E95" s="22"/>
    </row>
    <row r="96" spans="2:5" ht="12">
      <c r="B96" s="22"/>
      <c r="E96" s="22"/>
    </row>
    <row r="97" spans="2:5" ht="12">
      <c r="B97" s="22"/>
      <c r="E97" s="22"/>
    </row>
    <row r="98" spans="2:5" ht="12">
      <c r="B98" s="22"/>
      <c r="E98" s="22"/>
    </row>
    <row r="99" spans="2:5" ht="12">
      <c r="B99" s="22"/>
      <c r="E99" s="22"/>
    </row>
    <row r="100" spans="2:5" ht="12">
      <c r="B100" s="22"/>
      <c r="E100" s="22"/>
    </row>
    <row r="101" spans="2:5" ht="12">
      <c r="B101" s="22"/>
      <c r="E101" s="22"/>
    </row>
    <row r="102" spans="2:13" ht="12">
      <c r="B102" s="22"/>
      <c r="C102" s="22"/>
      <c r="E102" s="22"/>
      <c r="I102" s="28"/>
      <c r="J102" s="28"/>
      <c r="K102" s="28"/>
      <c r="L102" s="28"/>
      <c r="M102" s="28"/>
    </row>
    <row r="103" spans="2:5" ht="12">
      <c r="B103" s="22"/>
      <c r="E103" s="22"/>
    </row>
    <row r="104" spans="2:5" ht="12">
      <c r="B104" s="22"/>
      <c r="E104" s="22"/>
    </row>
    <row r="105" spans="2:5" ht="12">
      <c r="B105" s="22"/>
      <c r="E105" s="22"/>
    </row>
    <row r="106" spans="2:5" ht="12">
      <c r="B106" s="22"/>
      <c r="E106" s="22"/>
    </row>
    <row r="107" spans="2:5" ht="12">
      <c r="B107" s="22"/>
      <c r="E107" s="22"/>
    </row>
    <row r="108" spans="1:21" s="9" customFormat="1" ht="12">
      <c r="A108" s="10"/>
      <c r="B108" s="22"/>
      <c r="C108" s="10"/>
      <c r="E108" s="22"/>
      <c r="N108" s="10"/>
      <c r="O108" s="10"/>
      <c r="P108" s="10"/>
      <c r="Q108" s="10"/>
      <c r="R108" s="10"/>
      <c r="S108" s="10"/>
      <c r="T108" s="10"/>
      <c r="U108" s="10"/>
    </row>
    <row r="109" spans="1:21" s="9" customFormat="1" ht="12">
      <c r="A109" s="10"/>
      <c r="B109" s="22"/>
      <c r="C109" s="10"/>
      <c r="E109" s="22"/>
      <c r="N109" s="10"/>
      <c r="O109" s="10"/>
      <c r="P109" s="10"/>
      <c r="Q109" s="10"/>
      <c r="R109" s="10"/>
      <c r="S109" s="10"/>
      <c r="T109" s="10"/>
      <c r="U109" s="10"/>
    </row>
    <row r="110" spans="1:21" s="9" customFormat="1" ht="12">
      <c r="A110" s="10"/>
      <c r="B110" s="22"/>
      <c r="C110" s="10"/>
      <c r="E110" s="22"/>
      <c r="N110" s="10"/>
      <c r="O110" s="10"/>
      <c r="P110" s="10"/>
      <c r="Q110" s="10"/>
      <c r="R110" s="10"/>
      <c r="S110" s="10"/>
      <c r="T110" s="10"/>
      <c r="U110" s="10"/>
    </row>
    <row r="111" spans="1:21" s="9" customFormat="1" ht="12">
      <c r="A111" s="10"/>
      <c r="B111" s="22"/>
      <c r="C111" s="10"/>
      <c r="E111" s="22"/>
      <c r="N111" s="10"/>
      <c r="O111" s="10"/>
      <c r="P111" s="10"/>
      <c r="Q111" s="10"/>
      <c r="R111" s="10"/>
      <c r="S111" s="10"/>
      <c r="T111" s="10"/>
      <c r="U111" s="10"/>
    </row>
    <row r="112" spans="1:21" s="9" customFormat="1" ht="12">
      <c r="A112" s="10"/>
      <c r="B112" s="22"/>
      <c r="C112" s="10"/>
      <c r="E112" s="22"/>
      <c r="N112" s="10"/>
      <c r="O112" s="10"/>
      <c r="P112" s="10"/>
      <c r="Q112" s="10"/>
      <c r="R112" s="10"/>
      <c r="S112" s="10"/>
      <c r="T112" s="10"/>
      <c r="U112" s="10"/>
    </row>
    <row r="113" spans="1:21" s="9" customFormat="1" ht="12">
      <c r="A113" s="10"/>
      <c r="B113" s="22"/>
      <c r="C113" s="10"/>
      <c r="E113" s="22"/>
      <c r="N113" s="10"/>
      <c r="O113" s="10"/>
      <c r="P113" s="10"/>
      <c r="Q113" s="10"/>
      <c r="R113" s="10"/>
      <c r="S113" s="10"/>
      <c r="T113" s="10"/>
      <c r="U113" s="10"/>
    </row>
    <row r="114" spans="1:21" s="9" customFormat="1" ht="12">
      <c r="A114" s="10"/>
      <c r="B114" s="22"/>
      <c r="C114" s="10"/>
      <c r="E114" s="22"/>
      <c r="N114" s="10"/>
      <c r="O114" s="10"/>
      <c r="P114" s="10"/>
      <c r="Q114" s="10"/>
      <c r="R114" s="10"/>
      <c r="S114" s="10"/>
      <c r="T114" s="10"/>
      <c r="U114" s="10"/>
    </row>
    <row r="115" spans="1:21" s="9" customFormat="1" ht="12">
      <c r="A115" s="10"/>
      <c r="B115" s="22"/>
      <c r="C115" s="10"/>
      <c r="E115" s="22"/>
      <c r="N115" s="10"/>
      <c r="O115" s="10"/>
      <c r="P115" s="10"/>
      <c r="Q115" s="10"/>
      <c r="R115" s="10"/>
      <c r="S115" s="10"/>
      <c r="T115" s="10"/>
      <c r="U115" s="10"/>
    </row>
    <row r="116" spans="1:21" s="9" customFormat="1" ht="12">
      <c r="A116" s="10"/>
      <c r="B116" s="22"/>
      <c r="C116" s="10"/>
      <c r="E116" s="22"/>
      <c r="N116" s="10"/>
      <c r="O116" s="10"/>
      <c r="P116" s="10"/>
      <c r="Q116" s="10"/>
      <c r="R116" s="10"/>
      <c r="S116" s="10"/>
      <c r="T116" s="10"/>
      <c r="U116" s="10"/>
    </row>
    <row r="117" spans="1:21" s="9" customFormat="1" ht="12">
      <c r="A117" s="10"/>
      <c r="B117" s="22"/>
      <c r="C117" s="10"/>
      <c r="E117" s="22"/>
      <c r="N117" s="10"/>
      <c r="O117" s="10"/>
      <c r="P117" s="10"/>
      <c r="Q117" s="10"/>
      <c r="R117" s="10"/>
      <c r="S117" s="10"/>
      <c r="T117" s="10"/>
      <c r="U117" s="10"/>
    </row>
    <row r="118" spans="1:21" s="9" customFormat="1" ht="12">
      <c r="A118" s="10"/>
      <c r="B118" s="22"/>
      <c r="C118" s="10"/>
      <c r="E118" s="22"/>
      <c r="N118" s="10"/>
      <c r="O118" s="10"/>
      <c r="P118" s="10"/>
      <c r="Q118" s="10"/>
      <c r="R118" s="10"/>
      <c r="S118" s="10"/>
      <c r="T118" s="10"/>
      <c r="U118" s="10"/>
    </row>
    <row r="119" spans="1:21" s="9" customFormat="1" ht="12">
      <c r="A119" s="10"/>
      <c r="B119" s="10"/>
      <c r="C119" s="24"/>
      <c r="E119" s="22"/>
      <c r="N119" s="10"/>
      <c r="O119" s="10"/>
      <c r="P119" s="10"/>
      <c r="Q119" s="10"/>
      <c r="R119" s="10"/>
      <c r="S119" s="10"/>
      <c r="T119" s="10"/>
      <c r="U119" s="10"/>
    </row>
    <row r="120" spans="1:21" s="9" customFormat="1" ht="12">
      <c r="A120" s="10"/>
      <c r="B120" s="10"/>
      <c r="C120" s="24"/>
      <c r="E120" s="22"/>
      <c r="N120" s="10"/>
      <c r="O120" s="10"/>
      <c r="P120" s="10"/>
      <c r="Q120" s="10"/>
      <c r="R120" s="10"/>
      <c r="S120" s="10"/>
      <c r="T120" s="10"/>
      <c r="U120" s="10"/>
    </row>
    <row r="121" spans="1:21" s="9" customFormat="1" ht="12">
      <c r="A121" s="10"/>
      <c r="B121" s="10"/>
      <c r="C121" s="24"/>
      <c r="E121" s="22"/>
      <c r="N121" s="10"/>
      <c r="O121" s="10"/>
      <c r="P121" s="10"/>
      <c r="Q121" s="10"/>
      <c r="R121" s="10"/>
      <c r="S121" s="10"/>
      <c r="T121" s="10"/>
      <c r="U121" s="10"/>
    </row>
    <row r="122" spans="1:21" s="9" customFormat="1" ht="12">
      <c r="A122" s="10"/>
      <c r="B122" s="10"/>
      <c r="C122" s="10"/>
      <c r="E122" s="22"/>
      <c r="N122" s="10"/>
      <c r="O122" s="10"/>
      <c r="P122" s="10"/>
      <c r="Q122" s="10"/>
      <c r="R122" s="10"/>
      <c r="S122" s="10"/>
      <c r="T122" s="10"/>
      <c r="U122" s="10"/>
    </row>
    <row r="123" spans="1:21" s="9" customFormat="1" ht="12">
      <c r="A123" s="10"/>
      <c r="B123" s="10"/>
      <c r="C123" s="10"/>
      <c r="E123" s="22"/>
      <c r="N123" s="10"/>
      <c r="O123" s="10"/>
      <c r="P123" s="10"/>
      <c r="Q123" s="10"/>
      <c r="R123" s="10"/>
      <c r="S123" s="10"/>
      <c r="T123" s="10"/>
      <c r="U123" s="10"/>
    </row>
    <row r="124" spans="1:21" s="9" customFormat="1" ht="12">
      <c r="A124" s="10"/>
      <c r="B124" s="10"/>
      <c r="C124" s="10"/>
      <c r="E124" s="22"/>
      <c r="N124" s="10"/>
      <c r="O124" s="10"/>
      <c r="P124" s="10"/>
      <c r="Q124" s="10"/>
      <c r="R124" s="10"/>
      <c r="S124" s="10"/>
      <c r="T124" s="10"/>
      <c r="U124" s="10"/>
    </row>
    <row r="125" spans="1:21" s="9" customFormat="1" ht="12">
      <c r="A125" s="10"/>
      <c r="B125" s="10"/>
      <c r="C125" s="10"/>
      <c r="E125" s="22"/>
      <c r="N125" s="10"/>
      <c r="O125" s="10"/>
      <c r="P125" s="10"/>
      <c r="Q125" s="10"/>
      <c r="R125" s="10"/>
      <c r="S125" s="10"/>
      <c r="T125" s="10"/>
      <c r="U125" s="10"/>
    </row>
    <row r="126" spans="1:21" s="9" customFormat="1" ht="12">
      <c r="A126" s="10"/>
      <c r="B126" s="10"/>
      <c r="C126" s="10"/>
      <c r="E126" s="22"/>
      <c r="N126" s="10"/>
      <c r="O126" s="10"/>
      <c r="P126" s="10"/>
      <c r="Q126" s="10"/>
      <c r="R126" s="10"/>
      <c r="S126" s="10"/>
      <c r="T126" s="10"/>
      <c r="U126" s="10"/>
    </row>
    <row r="127" spans="1:21" s="9" customFormat="1" ht="12">
      <c r="A127" s="10"/>
      <c r="B127" s="10"/>
      <c r="C127" s="10"/>
      <c r="E127" s="22"/>
      <c r="N127" s="10"/>
      <c r="O127" s="10"/>
      <c r="P127" s="10"/>
      <c r="Q127" s="10"/>
      <c r="R127" s="10"/>
      <c r="S127" s="10"/>
      <c r="T127" s="10"/>
      <c r="U127" s="10"/>
    </row>
  </sheetData>
  <sheetProtection/>
  <mergeCells count="26">
    <mergeCell ref="F10:N10"/>
    <mergeCell ref="B8:E8"/>
    <mergeCell ref="B9:E9"/>
    <mergeCell ref="D1:N2"/>
    <mergeCell ref="D3:N4"/>
    <mergeCell ref="D5:N6"/>
    <mergeCell ref="B7:N7"/>
    <mergeCell ref="F8:N8"/>
    <mergeCell ref="F9:N9"/>
    <mergeCell ref="J21:K21"/>
    <mergeCell ref="B11:B12"/>
    <mergeCell ref="C11:C12"/>
    <mergeCell ref="D11:D12"/>
    <mergeCell ref="E11:E12"/>
    <mergeCell ref="N11:N12"/>
    <mergeCell ref="L11:M11"/>
    <mergeCell ref="J22:K22"/>
    <mergeCell ref="H11:I11"/>
    <mergeCell ref="F11:G11"/>
    <mergeCell ref="B16:C16"/>
    <mergeCell ref="B10:E10"/>
    <mergeCell ref="E23:F23"/>
    <mergeCell ref="J23:K23"/>
    <mergeCell ref="J11:K11"/>
    <mergeCell ref="B19:C19"/>
    <mergeCell ref="E21:F21"/>
  </mergeCells>
  <printOptions/>
  <pageMargins left="0.5118110236220472" right="0.4330708661417323" top="1.1811023622047245" bottom="0.7874015748031497" header="0.31496062992125984" footer="0.31496062992125984"/>
  <pageSetup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1" sqref="K11"/>
    </sheetView>
  </sheetViews>
  <sheetFormatPr defaultColWidth="9.140625" defaultRowHeight="15"/>
  <sheetData>
    <row r="1" spans="1:10" ht="23.25">
      <c r="A1" s="217"/>
      <c r="B1" s="218"/>
      <c r="C1" s="218"/>
      <c r="D1" s="218"/>
      <c r="E1" s="504" t="s">
        <v>49</v>
      </c>
      <c r="F1" s="504"/>
      <c r="G1" s="504"/>
      <c r="H1" s="504"/>
      <c r="I1" s="504"/>
      <c r="J1" s="505"/>
    </row>
    <row r="2" spans="1:10" ht="18.75">
      <c r="A2" s="219"/>
      <c r="B2" s="220"/>
      <c r="C2" s="220"/>
      <c r="D2" s="220"/>
      <c r="E2" s="506"/>
      <c r="F2" s="506"/>
      <c r="G2" s="506"/>
      <c r="H2" s="506"/>
      <c r="I2" s="506"/>
      <c r="J2" s="507"/>
    </row>
    <row r="3" spans="1:10" ht="15">
      <c r="A3" s="221"/>
      <c r="B3" s="222"/>
      <c r="C3" s="222"/>
      <c r="D3" s="222"/>
      <c r="E3" s="506" t="s">
        <v>50</v>
      </c>
      <c r="F3" s="506"/>
      <c r="G3" s="506"/>
      <c r="H3" s="506"/>
      <c r="I3" s="506"/>
      <c r="J3" s="507"/>
    </row>
    <row r="4" spans="1:10" ht="15">
      <c r="A4" s="223"/>
      <c r="B4" s="222"/>
      <c r="C4" s="222"/>
      <c r="D4" s="222"/>
      <c r="E4" s="508" t="s">
        <v>54</v>
      </c>
      <c r="F4" s="508"/>
      <c r="G4" s="508"/>
      <c r="H4" s="508"/>
      <c r="I4" s="508"/>
      <c r="J4" s="509"/>
    </row>
    <row r="5" spans="1:10" ht="15">
      <c r="A5" s="223"/>
      <c r="B5" s="222"/>
      <c r="C5" s="222"/>
      <c r="D5" s="222"/>
      <c r="E5" s="508"/>
      <c r="F5" s="508"/>
      <c r="G5" s="508"/>
      <c r="H5" s="508"/>
      <c r="I5" s="508"/>
      <c r="J5" s="509"/>
    </row>
    <row r="6" spans="1:10" ht="15">
      <c r="A6" s="224"/>
      <c r="B6" s="225"/>
      <c r="C6" s="225"/>
      <c r="D6" s="225"/>
      <c r="E6" s="510"/>
      <c r="F6" s="510"/>
      <c r="G6" s="510"/>
      <c r="H6" s="510"/>
      <c r="I6" s="510"/>
      <c r="J6" s="511"/>
    </row>
    <row r="7" spans="1:10" ht="15">
      <c r="A7" s="513" t="s">
        <v>235</v>
      </c>
      <c r="B7" s="514"/>
      <c r="C7" s="514"/>
      <c r="D7" s="514"/>
      <c r="E7" s="195">
        <f>B46</f>
        <v>0.23</v>
      </c>
      <c r="F7" s="515"/>
      <c r="G7" s="515"/>
      <c r="H7" s="515"/>
      <c r="I7" s="515"/>
      <c r="J7" s="515"/>
    </row>
    <row r="8" spans="1:10" ht="15.75">
      <c r="A8" s="165"/>
      <c r="B8" s="165"/>
      <c r="C8" s="165"/>
      <c r="D8" s="165"/>
      <c r="E8" s="165"/>
      <c r="F8" s="166"/>
      <c r="G8" s="166"/>
      <c r="H8" s="166"/>
      <c r="I8" s="166"/>
      <c r="J8" s="166"/>
    </row>
    <row r="9" spans="1:10" ht="15">
      <c r="A9" s="494" t="s">
        <v>293</v>
      </c>
      <c r="B9" s="495"/>
      <c r="C9" s="495"/>
      <c r="D9" s="495"/>
      <c r="E9" s="495"/>
      <c r="F9" s="495"/>
      <c r="G9" s="495"/>
      <c r="H9" s="495"/>
      <c r="I9" s="495"/>
      <c r="J9" s="496"/>
    </row>
    <row r="10" spans="1:10" ht="15">
      <c r="A10" s="497" t="s">
        <v>324</v>
      </c>
      <c r="B10" s="498"/>
      <c r="C10" s="498"/>
      <c r="D10" s="498"/>
      <c r="E10" s="498"/>
      <c r="F10" s="498"/>
      <c r="G10" s="498"/>
      <c r="H10" s="498"/>
      <c r="I10" s="498"/>
      <c r="J10" s="499"/>
    </row>
    <row r="11" spans="1:10" ht="18">
      <c r="A11" s="487" t="s">
        <v>221</v>
      </c>
      <c r="B11" s="488"/>
      <c r="C11" s="488"/>
      <c r="D11" s="488"/>
      <c r="E11" s="488"/>
      <c r="F11" s="488"/>
      <c r="G11" s="488"/>
      <c r="H11" s="488"/>
      <c r="I11" s="488"/>
      <c r="J11" s="489"/>
    </row>
    <row r="13" spans="1:10" ht="18">
      <c r="A13" s="512" t="s">
        <v>222</v>
      </c>
      <c r="B13" s="512"/>
      <c r="C13" s="512"/>
      <c r="D13" s="512"/>
      <c r="E13" s="512"/>
      <c r="F13" s="487" t="s">
        <v>223</v>
      </c>
      <c r="G13" s="488"/>
      <c r="H13" s="488"/>
      <c r="I13" s="488"/>
      <c r="J13" s="489"/>
    </row>
    <row r="14" spans="1:10" ht="15.75">
      <c r="A14" s="490" t="s">
        <v>224</v>
      </c>
      <c r="B14" s="490"/>
      <c r="C14" s="490"/>
      <c r="D14" s="490"/>
      <c r="E14" s="490"/>
      <c r="F14" s="484">
        <v>0.065</v>
      </c>
      <c r="G14" s="485"/>
      <c r="H14" s="485"/>
      <c r="I14" s="485"/>
      <c r="J14" s="486"/>
    </row>
    <row r="15" spans="1:10" ht="15.75">
      <c r="A15" s="490" t="s">
        <v>225</v>
      </c>
      <c r="B15" s="490"/>
      <c r="C15" s="490"/>
      <c r="D15" s="490"/>
      <c r="E15" s="490"/>
      <c r="F15" s="484">
        <v>0.049</v>
      </c>
      <c r="G15" s="485"/>
      <c r="H15" s="485"/>
      <c r="I15" s="485"/>
      <c r="J15" s="486"/>
    </row>
    <row r="16" spans="1:10" ht="15.75">
      <c r="A16" s="490" t="s">
        <v>226</v>
      </c>
      <c r="B16" s="490"/>
      <c r="C16" s="490"/>
      <c r="D16" s="490"/>
      <c r="E16" s="490"/>
      <c r="F16" s="484">
        <v>0.005</v>
      </c>
      <c r="G16" s="485"/>
      <c r="H16" s="485"/>
      <c r="I16" s="485"/>
      <c r="J16" s="486"/>
    </row>
    <row r="17" spans="1:10" ht="15.75">
      <c r="A17" s="500" t="s">
        <v>227</v>
      </c>
      <c r="B17" s="500"/>
      <c r="C17" s="500"/>
      <c r="D17" s="500"/>
      <c r="E17" s="500"/>
      <c r="F17" s="501">
        <v>0.025</v>
      </c>
      <c r="G17" s="502"/>
      <c r="H17" s="502"/>
      <c r="I17" s="502"/>
      <c r="J17" s="503"/>
    </row>
    <row r="18" spans="1:10" ht="15.75">
      <c r="A18" s="490" t="s">
        <v>228</v>
      </c>
      <c r="B18" s="490"/>
      <c r="C18" s="490"/>
      <c r="D18" s="490"/>
      <c r="E18" s="490"/>
      <c r="F18" s="484">
        <v>0.0065</v>
      </c>
      <c r="G18" s="485"/>
      <c r="H18" s="485"/>
      <c r="I18" s="485"/>
      <c r="J18" s="486"/>
    </row>
    <row r="19" spans="1:10" ht="15.75">
      <c r="A19" s="490" t="s">
        <v>229</v>
      </c>
      <c r="B19" s="490"/>
      <c r="C19" s="490"/>
      <c r="D19" s="490"/>
      <c r="E19" s="490"/>
      <c r="F19" s="484">
        <v>0.03</v>
      </c>
      <c r="G19" s="485"/>
      <c r="H19" s="485"/>
      <c r="I19" s="485"/>
      <c r="J19" s="486"/>
    </row>
    <row r="20" spans="1:10" ht="15.75">
      <c r="A20" s="490" t="s">
        <v>298</v>
      </c>
      <c r="B20" s="490"/>
      <c r="C20" s="490"/>
      <c r="D20" s="490"/>
      <c r="E20" s="490"/>
      <c r="F20" s="484">
        <v>0.02</v>
      </c>
      <c r="G20" s="485"/>
      <c r="H20" s="485"/>
      <c r="I20" s="485"/>
      <c r="J20" s="486"/>
    </row>
    <row r="21" spans="1:10" ht="15.75">
      <c r="A21" s="490" t="s">
        <v>230</v>
      </c>
      <c r="B21" s="490"/>
      <c r="C21" s="490"/>
      <c r="D21" s="490"/>
      <c r="E21" s="490"/>
      <c r="F21" s="484">
        <v>0.0065</v>
      </c>
      <c r="G21" s="485"/>
      <c r="H21" s="485"/>
      <c r="I21" s="485"/>
      <c r="J21" s="486"/>
    </row>
    <row r="22" spans="1:10" ht="15">
      <c r="A22" s="167"/>
      <c r="B22" s="168"/>
      <c r="C22" s="168"/>
      <c r="D22" s="168"/>
      <c r="E22" s="168"/>
      <c r="F22" s="168"/>
      <c r="G22" s="168"/>
      <c r="H22" s="168"/>
      <c r="I22" s="168"/>
      <c r="J22" s="169"/>
    </row>
    <row r="23" spans="1:10" ht="18">
      <c r="A23" s="487" t="s">
        <v>231</v>
      </c>
      <c r="B23" s="488"/>
      <c r="C23" s="488"/>
      <c r="D23" s="488"/>
      <c r="E23" s="488"/>
      <c r="F23" s="488"/>
      <c r="G23" s="488"/>
      <c r="H23" s="488"/>
      <c r="I23" s="488"/>
      <c r="J23" s="489"/>
    </row>
    <row r="24" spans="1:10" ht="15">
      <c r="A24" s="170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15">
      <c r="A25" s="167"/>
      <c r="B25" s="168"/>
      <c r="C25" s="168"/>
      <c r="D25" s="168"/>
      <c r="E25" s="168"/>
      <c r="F25" s="168"/>
      <c r="G25" s="168"/>
      <c r="H25" s="168"/>
      <c r="I25" s="168"/>
      <c r="J25" s="169"/>
    </row>
    <row r="26" spans="1:10" ht="15">
      <c r="A26" s="167"/>
      <c r="B26" s="168"/>
      <c r="C26" s="168"/>
      <c r="D26" s="168"/>
      <c r="E26" s="168"/>
      <c r="F26" s="168"/>
      <c r="G26" s="168"/>
      <c r="H26" s="168"/>
      <c r="I26" s="168"/>
      <c r="J26" s="169"/>
    </row>
    <row r="27" spans="1:10" ht="15">
      <c r="A27" s="167"/>
      <c r="B27" s="168"/>
      <c r="C27" s="168"/>
      <c r="D27" s="168"/>
      <c r="E27" s="168"/>
      <c r="F27" s="168"/>
      <c r="G27" s="168"/>
      <c r="H27" s="168"/>
      <c r="I27" s="168"/>
      <c r="J27" s="169"/>
    </row>
    <row r="28" spans="1:10" ht="15">
      <c r="A28" s="167"/>
      <c r="B28" s="168"/>
      <c r="C28" s="168"/>
      <c r="D28" s="168"/>
      <c r="E28" s="168"/>
      <c r="F28" s="168"/>
      <c r="G28" s="168"/>
      <c r="H28" s="168"/>
      <c r="I28" s="168"/>
      <c r="J28" s="169"/>
    </row>
    <row r="29" spans="1:10" ht="15">
      <c r="A29" s="167"/>
      <c r="B29" s="168"/>
      <c r="C29" s="168"/>
      <c r="D29" s="168"/>
      <c r="E29" s="168"/>
      <c r="F29" s="168"/>
      <c r="G29" s="168"/>
      <c r="H29" s="168"/>
      <c r="I29" s="168"/>
      <c r="J29" s="169"/>
    </row>
    <row r="30" spans="1:10" ht="15">
      <c r="A30" s="167"/>
      <c r="B30" s="168"/>
      <c r="C30" s="168"/>
      <c r="D30" s="168"/>
      <c r="E30" s="168"/>
      <c r="F30" s="168"/>
      <c r="G30" s="168"/>
      <c r="H30" s="168"/>
      <c r="I30" s="168"/>
      <c r="J30" s="169"/>
    </row>
    <row r="31" spans="1:10" ht="15">
      <c r="A31" s="167"/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0" ht="15">
      <c r="A32" s="167"/>
      <c r="B32" s="168"/>
      <c r="C32" s="168"/>
      <c r="D32" s="168"/>
      <c r="E32" s="168"/>
      <c r="F32" s="168"/>
      <c r="G32" s="168"/>
      <c r="H32" s="168"/>
      <c r="I32" s="168"/>
      <c r="J32" s="169"/>
    </row>
    <row r="33" spans="1:10" ht="15">
      <c r="A33" s="167"/>
      <c r="B33" s="168"/>
      <c r="C33" s="168"/>
      <c r="D33" s="168"/>
      <c r="E33" s="168"/>
      <c r="F33" s="168"/>
      <c r="G33" s="168"/>
      <c r="H33" s="168"/>
      <c r="I33" s="168"/>
      <c r="J33" s="169"/>
    </row>
    <row r="34" spans="1:10" ht="15">
      <c r="A34" s="167"/>
      <c r="B34" s="168"/>
      <c r="C34" s="168"/>
      <c r="D34" s="168"/>
      <c r="E34" s="168"/>
      <c r="F34" s="168"/>
      <c r="G34" s="168"/>
      <c r="H34" s="168"/>
      <c r="I34" s="168"/>
      <c r="J34" s="169"/>
    </row>
    <row r="35" spans="1:10" ht="15">
      <c r="A35" s="173"/>
      <c r="B35" s="174"/>
      <c r="C35" s="174"/>
      <c r="D35" s="174"/>
      <c r="E35" s="174"/>
      <c r="F35" s="174"/>
      <c r="G35" s="174"/>
      <c r="H35" s="174"/>
      <c r="I35" s="174"/>
      <c r="J35" s="175"/>
    </row>
    <row r="36" spans="1:10" ht="15">
      <c r="A36" s="168"/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18">
      <c r="A37" s="487" t="s">
        <v>232</v>
      </c>
      <c r="B37" s="488"/>
      <c r="C37" s="488"/>
      <c r="D37" s="488"/>
      <c r="E37" s="488"/>
      <c r="F37" s="488"/>
      <c r="G37" s="488"/>
      <c r="H37" s="488"/>
      <c r="I37" s="488"/>
      <c r="J37" s="489"/>
    </row>
    <row r="38" spans="1:10" ht="15">
      <c r="A38" s="170"/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6.5">
      <c r="A39" s="167"/>
      <c r="B39" s="168"/>
      <c r="C39" s="168"/>
      <c r="D39" s="168"/>
      <c r="E39" s="168"/>
      <c r="F39" s="176"/>
      <c r="G39" s="177"/>
      <c r="H39" s="178"/>
      <c r="I39" s="215"/>
      <c r="J39" s="179"/>
    </row>
    <row r="40" spans="1:10" ht="15.75">
      <c r="A40" s="167"/>
      <c r="B40" s="168"/>
      <c r="C40" s="168"/>
      <c r="D40" s="168"/>
      <c r="E40" s="168"/>
      <c r="F40" s="180"/>
      <c r="G40" s="491"/>
      <c r="H40" s="491"/>
      <c r="I40" s="181"/>
      <c r="J40" s="182"/>
    </row>
    <row r="41" spans="1:10" ht="15.75">
      <c r="A41" s="492" t="s">
        <v>233</v>
      </c>
      <c r="B41" s="183" t="s">
        <v>299</v>
      </c>
      <c r="C41" s="183"/>
      <c r="D41" s="183"/>
      <c r="E41" s="226"/>
      <c r="F41" s="184">
        <v>-1</v>
      </c>
      <c r="G41" s="227" t="s">
        <v>300</v>
      </c>
      <c r="H41" s="215"/>
      <c r="I41" s="181"/>
      <c r="J41" s="182"/>
    </row>
    <row r="42" spans="1:10" ht="15.75">
      <c r="A42" s="492"/>
      <c r="B42" s="493" t="s">
        <v>301</v>
      </c>
      <c r="C42" s="493"/>
      <c r="D42" s="493"/>
      <c r="E42" s="181"/>
      <c r="F42" s="228"/>
      <c r="G42" s="215"/>
      <c r="H42" s="215"/>
      <c r="I42" s="181"/>
      <c r="J42" s="182"/>
    </row>
    <row r="43" spans="1:10" ht="15.75">
      <c r="A43" s="216"/>
      <c r="B43" s="479"/>
      <c r="C43" s="479"/>
      <c r="D43" s="479"/>
      <c r="E43" s="479"/>
      <c r="F43" s="185"/>
      <c r="G43" s="185"/>
      <c r="H43" s="185"/>
      <c r="I43" s="185"/>
      <c r="J43" s="186"/>
    </row>
    <row r="44" spans="1:10" ht="15.75">
      <c r="A44" s="216"/>
      <c r="B44" s="185"/>
      <c r="C44" s="185"/>
      <c r="D44" s="185"/>
      <c r="E44" s="185"/>
      <c r="F44" s="185"/>
      <c r="G44" s="185"/>
      <c r="H44" s="185"/>
      <c r="I44" s="185"/>
      <c r="J44" s="186"/>
    </row>
    <row r="45" spans="1:10" ht="15.75">
      <c r="A45" s="187"/>
      <c r="B45" s="188"/>
      <c r="C45" s="188"/>
      <c r="D45" s="188"/>
      <c r="E45" s="188"/>
      <c r="F45" s="188"/>
      <c r="G45" s="188"/>
      <c r="H45" s="188"/>
      <c r="I45" s="188"/>
      <c r="J45" s="189"/>
    </row>
    <row r="46" spans="1:10" ht="16.5">
      <c r="A46" s="480" t="s">
        <v>233</v>
      </c>
      <c r="B46" s="482">
        <v>0.23</v>
      </c>
      <c r="C46" s="482"/>
      <c r="D46" s="190"/>
      <c r="E46" s="190"/>
      <c r="F46" s="190"/>
      <c r="G46" s="190"/>
      <c r="H46" s="190"/>
      <c r="I46" s="190"/>
      <c r="J46" s="191"/>
    </row>
    <row r="47" spans="1:10" ht="16.5">
      <c r="A47" s="481"/>
      <c r="B47" s="483"/>
      <c r="C47" s="483"/>
      <c r="D47" s="192"/>
      <c r="E47" s="192"/>
      <c r="F47" s="192"/>
      <c r="G47" s="192"/>
      <c r="H47" s="192"/>
      <c r="I47" s="192"/>
      <c r="J47" s="193"/>
    </row>
  </sheetData>
  <sheetProtection/>
  <mergeCells count="34">
    <mergeCell ref="A17:E17"/>
    <mergeCell ref="F17:J17"/>
    <mergeCell ref="E1:J2"/>
    <mergeCell ref="E3:J3"/>
    <mergeCell ref="E4:J6"/>
    <mergeCell ref="A11:J11"/>
    <mergeCell ref="A13:E13"/>
    <mergeCell ref="F13:J13"/>
    <mergeCell ref="A7:D7"/>
    <mergeCell ref="F7:J7"/>
    <mergeCell ref="A14:E14"/>
    <mergeCell ref="F14:J14"/>
    <mergeCell ref="A15:E15"/>
    <mergeCell ref="F15:J15"/>
    <mergeCell ref="A9:J9"/>
    <mergeCell ref="A10:J10"/>
    <mergeCell ref="A20:E20"/>
    <mergeCell ref="F20:J20"/>
    <mergeCell ref="A41:A42"/>
    <mergeCell ref="B42:D42"/>
    <mergeCell ref="A16:E16"/>
    <mergeCell ref="F16:J16"/>
    <mergeCell ref="A18:E18"/>
    <mergeCell ref="F18:J18"/>
    <mergeCell ref="A19:E19"/>
    <mergeCell ref="F19:J19"/>
    <mergeCell ref="B43:E43"/>
    <mergeCell ref="A46:A47"/>
    <mergeCell ref="B46:C47"/>
    <mergeCell ref="F21:J21"/>
    <mergeCell ref="A23:J23"/>
    <mergeCell ref="A37:J37"/>
    <mergeCell ref="A21:E21"/>
    <mergeCell ref="G40:H4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7"/>
  <sheetViews>
    <sheetView zoomScalePageLayoutView="0" workbookViewId="0" topLeftCell="A106">
      <selection activeCell="A115" sqref="A115"/>
    </sheetView>
  </sheetViews>
  <sheetFormatPr defaultColWidth="9.140625" defaultRowHeight="15"/>
  <cols>
    <col min="1" max="1" width="7.421875" style="0" customWidth="1"/>
    <col min="2" max="2" width="69.140625" style="0" customWidth="1"/>
    <col min="6" max="6" width="22.140625" style="0" customWidth="1"/>
    <col min="7" max="7" width="9.140625" style="0" customWidth="1"/>
  </cols>
  <sheetData>
    <row r="1" spans="1:7" ht="21" customHeight="1">
      <c r="A1" s="308"/>
      <c r="B1" s="309"/>
      <c r="C1" s="536" t="s">
        <v>49</v>
      </c>
      <c r="D1" s="536"/>
      <c r="E1" s="536"/>
      <c r="F1" s="536"/>
      <c r="G1" s="537"/>
    </row>
    <row r="2" spans="1:7" ht="20.25" customHeight="1">
      <c r="A2" s="310"/>
      <c r="B2" s="8"/>
      <c r="C2" s="538" t="s">
        <v>50</v>
      </c>
      <c r="D2" s="538"/>
      <c r="E2" s="538"/>
      <c r="F2" s="538"/>
      <c r="G2" s="539"/>
    </row>
    <row r="3" spans="1:7" ht="15" customHeight="1">
      <c r="A3" s="310"/>
      <c r="B3" s="8"/>
      <c r="C3" s="540" t="s">
        <v>54</v>
      </c>
      <c r="D3" s="540"/>
      <c r="E3" s="540"/>
      <c r="F3" s="540"/>
      <c r="G3" s="541"/>
    </row>
    <row r="4" spans="1:7" ht="15" customHeight="1">
      <c r="A4" s="310"/>
      <c r="B4" s="8"/>
      <c r="C4" s="540"/>
      <c r="D4" s="540"/>
      <c r="E4" s="540"/>
      <c r="F4" s="540"/>
      <c r="G4" s="541"/>
    </row>
    <row r="5" spans="1:7" ht="15.75" customHeight="1">
      <c r="A5" s="311"/>
      <c r="B5" s="122"/>
      <c r="C5" s="542"/>
      <c r="D5" s="542"/>
      <c r="E5" s="542"/>
      <c r="F5" s="542"/>
      <c r="G5" s="543"/>
    </row>
    <row r="6" spans="1:28" s="305" customFormat="1" ht="15.75" customHeight="1">
      <c r="A6" s="312"/>
      <c r="B6" s="304" t="str">
        <f>'PLANILHA ORÇAMENTÁRIA M.SANIT.'!B8:E8</f>
        <v>OBRA: CONSTRUÇÃO DE MÓDULO SANITÁRIO -  PADRÃO DIPES</v>
      </c>
      <c r="C6" s="586" t="s">
        <v>304</v>
      </c>
      <c r="D6" s="587"/>
      <c r="E6" s="587"/>
      <c r="F6" s="587"/>
      <c r="G6" s="588"/>
      <c r="H6" s="213"/>
      <c r="I6" s="213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</row>
    <row r="7" spans="1:28" s="305" customFormat="1" ht="15.75" customHeight="1">
      <c r="A7" s="312"/>
      <c r="B7" s="304" t="str">
        <f>'PLANILHA ORÇAMENTÁRIA M.SANIT.'!B9:E9</f>
        <v>MUNICÍPIO: MONSENHOR GIL - PI</v>
      </c>
      <c r="C7" s="586" t="s">
        <v>307</v>
      </c>
      <c r="D7" s="586"/>
      <c r="E7" s="586"/>
      <c r="F7" s="586"/>
      <c r="G7" s="589"/>
      <c r="H7" s="213"/>
      <c r="I7" s="213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</row>
    <row r="8" spans="1:28" s="305" customFormat="1" ht="20.25" customHeight="1">
      <c r="A8" s="312"/>
      <c r="B8" s="304" t="str">
        <f>'PLANILHA ORÇAMENTÁRIA M.SANIT.'!B10:E10</f>
        <v>ENDEREÇO:  ZONA RURAL </v>
      </c>
      <c r="C8" s="586" t="s">
        <v>296</v>
      </c>
      <c r="D8" s="586"/>
      <c r="E8" s="586"/>
      <c r="F8" s="586"/>
      <c r="G8" s="589"/>
      <c r="H8" s="213"/>
      <c r="I8" s="213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</row>
    <row r="9" spans="1:28" ht="15">
      <c r="A9" s="525"/>
      <c r="B9" s="364"/>
      <c r="C9" s="364"/>
      <c r="D9" s="364"/>
      <c r="E9" s="364"/>
      <c r="F9" s="364"/>
      <c r="G9" s="526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s="305" customFormat="1" ht="15.75">
      <c r="A10" s="527" t="s">
        <v>237</v>
      </c>
      <c r="B10" s="528"/>
      <c r="C10" s="528"/>
      <c r="D10" s="528"/>
      <c r="E10" s="528"/>
      <c r="F10" s="528"/>
      <c r="G10" s="529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5">
      <c r="A11" s="525"/>
      <c r="B11" s="364"/>
      <c r="C11" s="364"/>
      <c r="D11" s="364"/>
      <c r="E11" s="364"/>
      <c r="F11" s="364"/>
      <c r="G11" s="526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s="305" customFormat="1" ht="15" customHeight="1">
      <c r="A12" s="550" t="s">
        <v>4</v>
      </c>
      <c r="B12" s="432" t="s">
        <v>23</v>
      </c>
      <c r="C12" s="551"/>
      <c r="D12" s="552"/>
      <c r="E12" s="552"/>
      <c r="F12" s="552"/>
      <c r="G12" s="553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305" customFormat="1" ht="15">
      <c r="A13" s="550"/>
      <c r="B13" s="432"/>
      <c r="C13" s="554"/>
      <c r="D13" s="555"/>
      <c r="E13" s="555"/>
      <c r="F13" s="555"/>
      <c r="G13" s="556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</row>
    <row r="14" spans="1:28" ht="15">
      <c r="A14" s="523"/>
      <c r="B14" s="370"/>
      <c r="C14" s="370"/>
      <c r="D14" s="370"/>
      <c r="E14" s="370"/>
      <c r="F14" s="370"/>
      <c r="G14" s="524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s="305" customFormat="1" ht="15">
      <c r="A15" s="313" t="s">
        <v>25</v>
      </c>
      <c r="B15" s="249" t="s">
        <v>2</v>
      </c>
      <c r="C15" s="248"/>
      <c r="D15" s="306"/>
      <c r="E15" s="306"/>
      <c r="F15" s="306"/>
      <c r="G15" s="314"/>
      <c r="H15" s="203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8" customHeight="1">
      <c r="A16" s="315" t="s">
        <v>26</v>
      </c>
      <c r="B16" s="201" t="s">
        <v>59</v>
      </c>
      <c r="C16" s="547" t="s">
        <v>238</v>
      </c>
      <c r="D16" s="548"/>
      <c r="E16" s="548"/>
      <c r="F16" s="548"/>
      <c r="G16" s="549"/>
      <c r="H16" s="336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32.25" customHeight="1">
      <c r="A17" s="315" t="s">
        <v>27</v>
      </c>
      <c r="B17" s="202" t="s">
        <v>58</v>
      </c>
      <c r="C17" s="530" t="s">
        <v>239</v>
      </c>
      <c r="D17" s="531"/>
      <c r="E17" s="531"/>
      <c r="F17" s="531"/>
      <c r="G17" s="532"/>
      <c r="H17" s="336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5" customHeight="1">
      <c r="A18" s="557"/>
      <c r="B18" s="374"/>
      <c r="C18" s="558"/>
      <c r="D18" s="558"/>
      <c r="E18" s="558"/>
      <c r="F18" s="558"/>
      <c r="G18" s="559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s="305" customFormat="1" ht="15" customHeight="1">
      <c r="A19" s="316" t="s">
        <v>28</v>
      </c>
      <c r="B19" s="256" t="s">
        <v>24</v>
      </c>
      <c r="C19" s="433"/>
      <c r="D19" s="434"/>
      <c r="E19" s="434"/>
      <c r="F19" s="434"/>
      <c r="G19" s="522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26.25" customHeight="1">
      <c r="A20" s="317" t="s">
        <v>29</v>
      </c>
      <c r="B20" s="128" t="s">
        <v>60</v>
      </c>
      <c r="C20" s="530" t="s">
        <v>240</v>
      </c>
      <c r="D20" s="531"/>
      <c r="E20" s="531"/>
      <c r="F20" s="531"/>
      <c r="G20" s="532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27.75" customHeight="1">
      <c r="A21" s="317" t="s">
        <v>30</v>
      </c>
      <c r="B21" s="128" t="s">
        <v>61</v>
      </c>
      <c r="C21" s="530" t="s">
        <v>241</v>
      </c>
      <c r="D21" s="531"/>
      <c r="E21" s="531"/>
      <c r="F21" s="531"/>
      <c r="G21" s="532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5" customHeight="1">
      <c r="A22" s="317" t="s">
        <v>31</v>
      </c>
      <c r="B22" s="128" t="s">
        <v>73</v>
      </c>
      <c r="C22" s="530" t="s">
        <v>241</v>
      </c>
      <c r="D22" s="531"/>
      <c r="E22" s="531"/>
      <c r="F22" s="531"/>
      <c r="G22" s="532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28.5" customHeight="1">
      <c r="A23" s="317" t="s">
        <v>69</v>
      </c>
      <c r="B23" s="130" t="s">
        <v>62</v>
      </c>
      <c r="C23" s="530" t="s">
        <v>242</v>
      </c>
      <c r="D23" s="531"/>
      <c r="E23" s="531"/>
      <c r="F23" s="531"/>
      <c r="G23" s="532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5" customHeight="1">
      <c r="A24" s="317" t="s">
        <v>70</v>
      </c>
      <c r="B24" s="130" t="s">
        <v>63</v>
      </c>
      <c r="C24" s="530" t="s">
        <v>243</v>
      </c>
      <c r="D24" s="531"/>
      <c r="E24" s="531"/>
      <c r="F24" s="531"/>
      <c r="G24" s="532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30.75" customHeight="1">
      <c r="A25" s="318" t="s">
        <v>71</v>
      </c>
      <c r="B25" s="128" t="s">
        <v>64</v>
      </c>
      <c r="C25" s="530" t="s">
        <v>244</v>
      </c>
      <c r="D25" s="531"/>
      <c r="E25" s="531"/>
      <c r="F25" s="531"/>
      <c r="G25" s="532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28" ht="15" customHeight="1">
      <c r="A26" s="544"/>
      <c r="B26" s="545"/>
      <c r="C26" s="545"/>
      <c r="D26" s="545"/>
      <c r="E26" s="545"/>
      <c r="F26" s="545"/>
      <c r="G26" s="546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</row>
    <row r="27" spans="1:28" s="305" customFormat="1" ht="21.75" customHeight="1">
      <c r="A27" s="316" t="s">
        <v>32</v>
      </c>
      <c r="B27" s="256" t="s">
        <v>67</v>
      </c>
      <c r="C27" s="533"/>
      <c r="D27" s="534"/>
      <c r="E27" s="534"/>
      <c r="F27" s="534"/>
      <c r="G27" s="5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28.5" customHeight="1">
      <c r="A28" s="317" t="s">
        <v>74</v>
      </c>
      <c r="B28" s="128" t="s">
        <v>66</v>
      </c>
      <c r="C28" s="530" t="s">
        <v>245</v>
      </c>
      <c r="D28" s="531"/>
      <c r="E28" s="531"/>
      <c r="F28" s="531"/>
      <c r="G28" s="532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52.5" customHeight="1">
      <c r="A29" s="319" t="s">
        <v>75</v>
      </c>
      <c r="B29" s="146" t="s">
        <v>220</v>
      </c>
      <c r="C29" s="530" t="s">
        <v>246</v>
      </c>
      <c r="D29" s="531"/>
      <c r="E29" s="531"/>
      <c r="F29" s="531"/>
      <c r="G29" s="532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5" customHeight="1">
      <c r="A30" s="560"/>
      <c r="B30" s="375"/>
      <c r="C30" s="375"/>
      <c r="D30" s="375"/>
      <c r="E30" s="375"/>
      <c r="F30" s="375"/>
      <c r="G30" s="561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s="305" customFormat="1" ht="15" customHeight="1">
      <c r="A31" s="316" t="s">
        <v>76</v>
      </c>
      <c r="B31" s="256" t="s">
        <v>68</v>
      </c>
      <c r="C31" s="433"/>
      <c r="D31" s="434"/>
      <c r="E31" s="434"/>
      <c r="F31" s="434"/>
      <c r="G31" s="522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51" customHeight="1">
      <c r="A32" s="317" t="s">
        <v>77</v>
      </c>
      <c r="B32" s="130" t="s">
        <v>79</v>
      </c>
      <c r="C32" s="519" t="s">
        <v>247</v>
      </c>
      <c r="D32" s="520"/>
      <c r="E32" s="520"/>
      <c r="F32" s="520"/>
      <c r="G32" s="521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59.25" customHeight="1">
      <c r="A33" s="318" t="s">
        <v>78</v>
      </c>
      <c r="B33" s="128" t="s">
        <v>211</v>
      </c>
      <c r="C33" s="519" t="s">
        <v>248</v>
      </c>
      <c r="D33" s="520"/>
      <c r="E33" s="520"/>
      <c r="F33" s="520"/>
      <c r="G33" s="521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5" customHeight="1">
      <c r="A34" s="320"/>
      <c r="B34" s="209"/>
      <c r="C34" s="210"/>
      <c r="D34" s="210"/>
      <c r="E34" s="210"/>
      <c r="F34" s="210"/>
      <c r="G34" s="321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5" customHeight="1">
      <c r="A35" s="544"/>
      <c r="B35" s="545"/>
      <c r="C35" s="545"/>
      <c r="D35" s="545"/>
      <c r="E35" s="545"/>
      <c r="F35" s="545"/>
      <c r="G35" s="546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s="305" customFormat="1" ht="15" customHeight="1">
      <c r="A36" s="322" t="s">
        <v>81</v>
      </c>
      <c r="B36" s="307" t="s">
        <v>7</v>
      </c>
      <c r="C36" s="433"/>
      <c r="D36" s="434"/>
      <c r="E36" s="434"/>
      <c r="F36" s="434"/>
      <c r="G36" s="522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33" customHeight="1">
      <c r="A37" s="317" t="s">
        <v>82</v>
      </c>
      <c r="B37" s="147" t="s">
        <v>84</v>
      </c>
      <c r="C37" s="547" t="s">
        <v>249</v>
      </c>
      <c r="D37" s="548"/>
      <c r="E37" s="548"/>
      <c r="F37" s="548"/>
      <c r="G37" s="549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28.5" customHeight="1">
      <c r="A38" s="317" t="s">
        <v>83</v>
      </c>
      <c r="B38" s="147" t="s">
        <v>85</v>
      </c>
      <c r="C38" s="547" t="s">
        <v>249</v>
      </c>
      <c r="D38" s="548"/>
      <c r="E38" s="548"/>
      <c r="F38" s="548"/>
      <c r="G38" s="549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5" customHeight="1">
      <c r="A39" s="323"/>
      <c r="B39" s="136"/>
      <c r="C39" s="137"/>
      <c r="D39" s="138"/>
      <c r="E39" s="139"/>
      <c r="F39" s="140"/>
      <c r="G39" s="324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s="305" customFormat="1" ht="15" customHeight="1">
      <c r="A40" s="322" t="s">
        <v>90</v>
      </c>
      <c r="B40" s="268" t="s">
        <v>87</v>
      </c>
      <c r="C40" s="433"/>
      <c r="D40" s="434"/>
      <c r="E40" s="434"/>
      <c r="F40" s="434"/>
      <c r="G40" s="522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28" ht="15" customHeight="1">
      <c r="A41" s="317" t="s">
        <v>91</v>
      </c>
      <c r="B41" s="145" t="s">
        <v>111</v>
      </c>
      <c r="C41" s="516" t="s">
        <v>251</v>
      </c>
      <c r="D41" s="517"/>
      <c r="E41" s="517"/>
      <c r="F41" s="517"/>
      <c r="G41" s="518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</row>
    <row r="42" spans="1:28" ht="26.25" customHeight="1">
      <c r="A42" s="317" t="s">
        <v>92</v>
      </c>
      <c r="B42" s="145" t="s">
        <v>101</v>
      </c>
      <c r="C42" s="516" t="s">
        <v>250</v>
      </c>
      <c r="D42" s="517"/>
      <c r="E42" s="517"/>
      <c r="F42" s="517"/>
      <c r="G42" s="518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</row>
    <row r="43" spans="1:28" ht="15" customHeight="1">
      <c r="A43" s="317" t="s">
        <v>93</v>
      </c>
      <c r="B43" s="144" t="s">
        <v>112</v>
      </c>
      <c r="C43" s="516" t="s">
        <v>252</v>
      </c>
      <c r="D43" s="517"/>
      <c r="E43" s="517"/>
      <c r="F43" s="517"/>
      <c r="G43" s="518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</row>
    <row r="44" spans="1:28" ht="25.5" customHeight="1">
      <c r="A44" s="317" t="s">
        <v>94</v>
      </c>
      <c r="B44" s="144" t="s">
        <v>100</v>
      </c>
      <c r="C44" s="516" t="s">
        <v>253</v>
      </c>
      <c r="D44" s="517"/>
      <c r="E44" s="517"/>
      <c r="F44" s="517"/>
      <c r="G44" s="518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</row>
    <row r="45" spans="1:28" ht="15" customHeight="1">
      <c r="A45" s="317" t="s">
        <v>95</v>
      </c>
      <c r="B45" s="144" t="s">
        <v>99</v>
      </c>
      <c r="C45" s="516" t="s">
        <v>252</v>
      </c>
      <c r="D45" s="517"/>
      <c r="E45" s="517"/>
      <c r="F45" s="517"/>
      <c r="G45" s="518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</row>
    <row r="46" spans="1:28" ht="15" customHeight="1">
      <c r="A46" s="317" t="s">
        <v>96</v>
      </c>
      <c r="B46" s="144" t="s">
        <v>98</v>
      </c>
      <c r="C46" s="516" t="s">
        <v>252</v>
      </c>
      <c r="D46" s="517"/>
      <c r="E46" s="517"/>
      <c r="F46" s="517"/>
      <c r="G46" s="518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</row>
    <row r="47" spans="1:28" ht="15" customHeight="1">
      <c r="A47" s="317" t="s">
        <v>114</v>
      </c>
      <c r="B47" s="144" t="s">
        <v>97</v>
      </c>
      <c r="C47" s="516" t="s">
        <v>252</v>
      </c>
      <c r="D47" s="517"/>
      <c r="E47" s="517"/>
      <c r="F47" s="517"/>
      <c r="G47" s="518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</row>
    <row r="48" spans="1:28" ht="29.25" customHeight="1">
      <c r="A48" s="317" t="s">
        <v>115</v>
      </c>
      <c r="B48" s="146" t="s">
        <v>89</v>
      </c>
      <c r="C48" s="516" t="s">
        <v>252</v>
      </c>
      <c r="D48" s="517"/>
      <c r="E48" s="517"/>
      <c r="F48" s="517"/>
      <c r="G48" s="518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</row>
    <row r="49" spans="1:28" ht="15" customHeight="1">
      <c r="A49" s="325"/>
      <c r="B49" s="104"/>
      <c r="C49" s="104"/>
      <c r="D49" s="104"/>
      <c r="E49" s="104"/>
      <c r="F49" s="104"/>
      <c r="G49" s="326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</row>
    <row r="50" spans="1:28" s="305" customFormat="1" ht="15" customHeight="1">
      <c r="A50" s="322" t="s">
        <v>121</v>
      </c>
      <c r="B50" s="276" t="s">
        <v>88</v>
      </c>
      <c r="C50" s="433"/>
      <c r="D50" s="434"/>
      <c r="E50" s="434"/>
      <c r="F50" s="434"/>
      <c r="G50" s="522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</row>
    <row r="51" spans="1:28" ht="15" customHeight="1">
      <c r="A51" s="318" t="s">
        <v>122</v>
      </c>
      <c r="B51" s="144" t="s">
        <v>119</v>
      </c>
      <c r="C51" s="516" t="s">
        <v>252</v>
      </c>
      <c r="D51" s="517"/>
      <c r="E51" s="517"/>
      <c r="F51" s="517"/>
      <c r="G51" s="518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</row>
    <row r="52" spans="1:28" ht="26.25" customHeight="1">
      <c r="A52" s="318" t="s">
        <v>123</v>
      </c>
      <c r="B52" s="144" t="s">
        <v>107</v>
      </c>
      <c r="C52" s="516" t="s">
        <v>254</v>
      </c>
      <c r="D52" s="517"/>
      <c r="E52" s="517"/>
      <c r="F52" s="517"/>
      <c r="G52" s="518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</row>
    <row r="53" spans="1:28" ht="15" customHeight="1">
      <c r="A53" s="318" t="s">
        <v>124</v>
      </c>
      <c r="B53" s="144" t="s">
        <v>126</v>
      </c>
      <c r="C53" s="516" t="s">
        <v>252</v>
      </c>
      <c r="D53" s="517"/>
      <c r="E53" s="517"/>
      <c r="F53" s="517"/>
      <c r="G53" s="518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</row>
    <row r="54" spans="1:28" ht="15" customHeight="1">
      <c r="A54" s="318" t="s">
        <v>125</v>
      </c>
      <c r="B54" s="144" t="s">
        <v>116</v>
      </c>
      <c r="C54" s="516" t="s">
        <v>252</v>
      </c>
      <c r="D54" s="517"/>
      <c r="E54" s="517"/>
      <c r="F54" s="517"/>
      <c r="G54" s="518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</row>
    <row r="55" spans="1:28" ht="15" customHeight="1">
      <c r="A55" s="318" t="s">
        <v>135</v>
      </c>
      <c r="B55" s="144" t="s">
        <v>117</v>
      </c>
      <c r="C55" s="516" t="s">
        <v>252</v>
      </c>
      <c r="D55" s="517"/>
      <c r="E55" s="517"/>
      <c r="F55" s="517"/>
      <c r="G55" s="518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</row>
    <row r="56" spans="1:28" ht="30" customHeight="1">
      <c r="A56" s="318" t="s">
        <v>136</v>
      </c>
      <c r="B56" s="144" t="s">
        <v>127</v>
      </c>
      <c r="C56" s="516" t="s">
        <v>252</v>
      </c>
      <c r="D56" s="517"/>
      <c r="E56" s="517"/>
      <c r="F56" s="517"/>
      <c r="G56" s="518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</row>
    <row r="57" spans="1:28" ht="26.25" customHeight="1">
      <c r="A57" s="318" t="s">
        <v>137</v>
      </c>
      <c r="B57" s="144" t="s">
        <v>103</v>
      </c>
      <c r="C57" s="516" t="s">
        <v>255</v>
      </c>
      <c r="D57" s="517"/>
      <c r="E57" s="517"/>
      <c r="F57" s="517"/>
      <c r="G57" s="518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</row>
    <row r="58" spans="1:28" ht="27" customHeight="1">
      <c r="A58" s="318" t="s">
        <v>138</v>
      </c>
      <c r="B58" s="144" t="s">
        <v>105</v>
      </c>
      <c r="C58" s="516" t="s">
        <v>256</v>
      </c>
      <c r="D58" s="517"/>
      <c r="E58" s="517"/>
      <c r="F58" s="517"/>
      <c r="G58" s="518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</row>
    <row r="59" spans="1:28" ht="30.75" customHeight="1">
      <c r="A59" s="318" t="s">
        <v>139</v>
      </c>
      <c r="B59" s="144" t="s">
        <v>129</v>
      </c>
      <c r="C59" s="516" t="s">
        <v>257</v>
      </c>
      <c r="D59" s="517"/>
      <c r="E59" s="517"/>
      <c r="F59" s="517"/>
      <c r="G59" s="518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</row>
    <row r="60" spans="1:28" ht="15" customHeight="1">
      <c r="A60" s="318" t="s">
        <v>140</v>
      </c>
      <c r="B60" s="144" t="s">
        <v>130</v>
      </c>
      <c r="C60" s="516" t="s">
        <v>251</v>
      </c>
      <c r="D60" s="517"/>
      <c r="E60" s="517"/>
      <c r="F60" s="517"/>
      <c r="G60" s="518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</row>
    <row r="61" spans="1:28" ht="15" customHeight="1">
      <c r="A61" s="318" t="s">
        <v>141</v>
      </c>
      <c r="B61" s="144" t="s">
        <v>131</v>
      </c>
      <c r="C61" s="516" t="s">
        <v>258</v>
      </c>
      <c r="D61" s="517"/>
      <c r="E61" s="517"/>
      <c r="F61" s="517"/>
      <c r="G61" s="518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</row>
    <row r="62" spans="1:28" ht="15" customHeight="1">
      <c r="A62" s="318" t="s">
        <v>142</v>
      </c>
      <c r="B62" s="144" t="s">
        <v>132</v>
      </c>
      <c r="C62" s="516" t="s">
        <v>252</v>
      </c>
      <c r="D62" s="517"/>
      <c r="E62" s="517"/>
      <c r="F62" s="517"/>
      <c r="G62" s="518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</row>
    <row r="63" spans="1:28" ht="26.25" customHeight="1">
      <c r="A63" s="318" t="s">
        <v>143</v>
      </c>
      <c r="B63" s="144" t="s">
        <v>147</v>
      </c>
      <c r="C63" s="516" t="s">
        <v>258</v>
      </c>
      <c r="D63" s="517"/>
      <c r="E63" s="517"/>
      <c r="F63" s="517"/>
      <c r="G63" s="518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</row>
    <row r="64" spans="1:28" ht="15" customHeight="1">
      <c r="A64" s="318" t="s">
        <v>144</v>
      </c>
      <c r="B64" s="144" t="s">
        <v>134</v>
      </c>
      <c r="C64" s="516" t="s">
        <v>258</v>
      </c>
      <c r="D64" s="517"/>
      <c r="E64" s="517"/>
      <c r="F64" s="517"/>
      <c r="G64" s="518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</row>
    <row r="65" spans="1:28" ht="26.25" customHeight="1">
      <c r="A65" s="318" t="s">
        <v>145</v>
      </c>
      <c r="B65" s="144" t="s">
        <v>133</v>
      </c>
      <c r="C65" s="516" t="s">
        <v>258</v>
      </c>
      <c r="D65" s="517"/>
      <c r="E65" s="517"/>
      <c r="F65" s="517"/>
      <c r="G65" s="518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</row>
    <row r="66" spans="1:28" ht="39.75" customHeight="1">
      <c r="A66" s="318" t="s">
        <v>146</v>
      </c>
      <c r="B66" s="144" t="s">
        <v>149</v>
      </c>
      <c r="C66" s="516" t="s">
        <v>252</v>
      </c>
      <c r="D66" s="517"/>
      <c r="E66" s="517"/>
      <c r="F66" s="517"/>
      <c r="G66" s="518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</row>
    <row r="67" spans="1:28" ht="25.5" customHeight="1">
      <c r="A67" s="318" t="s">
        <v>173</v>
      </c>
      <c r="B67" s="144" t="s">
        <v>202</v>
      </c>
      <c r="C67" s="516" t="s">
        <v>258</v>
      </c>
      <c r="D67" s="517"/>
      <c r="E67" s="517"/>
      <c r="F67" s="517"/>
      <c r="G67" s="518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</row>
    <row r="68" spans="1:28" ht="15" customHeight="1">
      <c r="A68" s="318" t="s">
        <v>200</v>
      </c>
      <c r="B68" s="144" t="s">
        <v>215</v>
      </c>
      <c r="C68" s="516" t="s">
        <v>252</v>
      </c>
      <c r="D68" s="517"/>
      <c r="E68" s="517"/>
      <c r="F68" s="517"/>
      <c r="G68" s="518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</row>
    <row r="69" spans="1:28" ht="38.25">
      <c r="A69" s="318" t="s">
        <v>201</v>
      </c>
      <c r="B69" s="144" t="s">
        <v>214</v>
      </c>
      <c r="C69" s="516" t="s">
        <v>252</v>
      </c>
      <c r="D69" s="517"/>
      <c r="E69" s="517"/>
      <c r="F69" s="517"/>
      <c r="G69" s="518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</row>
    <row r="70" spans="1:28" ht="15" customHeight="1">
      <c r="A70" s="318" t="s">
        <v>207</v>
      </c>
      <c r="B70" s="144" t="s">
        <v>218</v>
      </c>
      <c r="C70" s="516" t="s">
        <v>252</v>
      </c>
      <c r="D70" s="517"/>
      <c r="E70" s="517"/>
      <c r="F70" s="517"/>
      <c r="G70" s="518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</row>
    <row r="71" spans="1:28" ht="51.75" customHeight="1">
      <c r="A71" s="318" t="s">
        <v>210</v>
      </c>
      <c r="B71" s="144" t="s">
        <v>174</v>
      </c>
      <c r="C71" s="516" t="s">
        <v>252</v>
      </c>
      <c r="D71" s="517"/>
      <c r="E71" s="517"/>
      <c r="F71" s="517"/>
      <c r="G71" s="518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</row>
    <row r="72" spans="1:28" ht="15" customHeight="1">
      <c r="A72" s="320"/>
      <c r="B72" s="211"/>
      <c r="C72" s="212"/>
      <c r="D72" s="212"/>
      <c r="E72" s="212"/>
      <c r="F72" s="212"/>
      <c r="G72" s="327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</row>
    <row r="73" spans="1:28" ht="15" customHeight="1">
      <c r="A73" s="320"/>
      <c r="B73" s="211"/>
      <c r="C73" s="212"/>
      <c r="D73" s="212"/>
      <c r="E73" s="212"/>
      <c r="F73" s="212"/>
      <c r="G73" s="327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</row>
    <row r="74" spans="1:28" ht="15" customHeight="1">
      <c r="A74" s="328"/>
      <c r="B74" s="8"/>
      <c r="C74" s="8"/>
      <c r="D74" s="8"/>
      <c r="E74" s="8"/>
      <c r="F74" s="8"/>
      <c r="G74" s="329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</row>
    <row r="75" spans="1:28" s="305" customFormat="1" ht="15" customHeight="1">
      <c r="A75" s="322" t="s">
        <v>151</v>
      </c>
      <c r="B75" s="281" t="s">
        <v>33</v>
      </c>
      <c r="C75" s="388"/>
      <c r="D75" s="389"/>
      <c r="E75" s="389"/>
      <c r="F75" s="389"/>
      <c r="G75" s="572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</row>
    <row r="76" spans="1:28" ht="30.75" customHeight="1">
      <c r="A76" s="318" t="s">
        <v>152</v>
      </c>
      <c r="B76" s="149" t="s">
        <v>159</v>
      </c>
      <c r="C76" s="516" t="s">
        <v>259</v>
      </c>
      <c r="D76" s="517"/>
      <c r="E76" s="517"/>
      <c r="F76" s="517"/>
      <c r="G76" s="518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</row>
    <row r="77" spans="1:28" ht="34.5" customHeight="1">
      <c r="A77" s="318" t="s">
        <v>153</v>
      </c>
      <c r="B77" s="144" t="s">
        <v>155</v>
      </c>
      <c r="C77" s="516" t="s">
        <v>260</v>
      </c>
      <c r="D77" s="517"/>
      <c r="E77" s="517"/>
      <c r="F77" s="517"/>
      <c r="G77" s="518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</row>
    <row r="78" spans="1:28" ht="15" customHeight="1">
      <c r="A78" s="566"/>
      <c r="B78" s="391"/>
      <c r="C78" s="391"/>
      <c r="D78" s="391"/>
      <c r="E78" s="391"/>
      <c r="F78" s="391"/>
      <c r="G78" s="567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</row>
    <row r="79" spans="1:28" ht="15" customHeight="1">
      <c r="A79" s="330" t="s">
        <v>157</v>
      </c>
      <c r="B79" s="143" t="s">
        <v>39</v>
      </c>
      <c r="C79" s="582"/>
      <c r="D79" s="583"/>
      <c r="E79" s="583"/>
      <c r="F79" s="583"/>
      <c r="G79" s="584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</row>
    <row r="80" spans="1:28" ht="29.25" customHeight="1">
      <c r="A80" s="317" t="s">
        <v>158</v>
      </c>
      <c r="B80" s="144" t="s">
        <v>163</v>
      </c>
      <c r="C80" s="516" t="s">
        <v>261</v>
      </c>
      <c r="D80" s="517"/>
      <c r="E80" s="517"/>
      <c r="F80" s="517"/>
      <c r="G80" s="518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</row>
    <row r="81" spans="1:28" ht="20.25" customHeight="1">
      <c r="A81" s="317" t="s">
        <v>165</v>
      </c>
      <c r="B81" s="144" t="s">
        <v>164</v>
      </c>
      <c r="C81" s="516" t="s">
        <v>261</v>
      </c>
      <c r="D81" s="517"/>
      <c r="E81" s="517"/>
      <c r="F81" s="517"/>
      <c r="G81" s="518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</row>
    <row r="82" spans="1:28" ht="27.75" customHeight="1">
      <c r="A82" s="317" t="s">
        <v>168</v>
      </c>
      <c r="B82" s="144" t="s">
        <v>172</v>
      </c>
      <c r="C82" s="516" t="s">
        <v>262</v>
      </c>
      <c r="D82" s="517"/>
      <c r="E82" s="517"/>
      <c r="F82" s="517"/>
      <c r="G82" s="518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</row>
    <row r="83" spans="1:28" ht="15" customHeight="1">
      <c r="A83" s="566"/>
      <c r="B83" s="391"/>
      <c r="C83" s="391"/>
      <c r="D83" s="391"/>
      <c r="E83" s="391"/>
      <c r="F83" s="391"/>
      <c r="G83" s="567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</row>
    <row r="84" spans="1:28" s="305" customFormat="1" ht="15" customHeight="1">
      <c r="A84" s="316" t="s">
        <v>161</v>
      </c>
      <c r="B84" s="256" t="s">
        <v>18</v>
      </c>
      <c r="C84" s="573"/>
      <c r="D84" s="574"/>
      <c r="E84" s="574"/>
      <c r="F84" s="574"/>
      <c r="G84" s="57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</row>
    <row r="85" spans="1:28" ht="27" customHeight="1">
      <c r="A85" s="317" t="s">
        <v>162</v>
      </c>
      <c r="B85" s="146" t="s">
        <v>166</v>
      </c>
      <c r="C85" s="562" t="s">
        <v>263</v>
      </c>
      <c r="D85" s="563"/>
      <c r="E85" s="563"/>
      <c r="F85" s="563"/>
      <c r="G85" s="564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</row>
    <row r="86" spans="1:28" ht="27" customHeight="1">
      <c r="A86" s="323"/>
      <c r="B86" s="240"/>
      <c r="C86" s="240"/>
      <c r="D86" s="240"/>
      <c r="E86" s="240"/>
      <c r="F86" s="240"/>
      <c r="G86" s="331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</row>
    <row r="87" spans="1:28" ht="15" customHeight="1">
      <c r="A87" s="566"/>
      <c r="B87" s="391"/>
      <c r="C87" s="391"/>
      <c r="D87" s="391"/>
      <c r="E87" s="391"/>
      <c r="F87" s="391"/>
      <c r="G87" s="567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</row>
    <row r="88" spans="1:28" s="305" customFormat="1" ht="15" customHeight="1">
      <c r="A88" s="322" t="s">
        <v>169</v>
      </c>
      <c r="B88" s="249" t="s">
        <v>3</v>
      </c>
      <c r="C88" s="573"/>
      <c r="D88" s="574"/>
      <c r="E88" s="574"/>
      <c r="F88" s="574"/>
      <c r="G88" s="57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</row>
    <row r="89" spans="1:28" ht="25.5" customHeight="1">
      <c r="A89" s="317" t="s">
        <v>170</v>
      </c>
      <c r="B89" s="150" t="s">
        <v>167</v>
      </c>
      <c r="C89" s="516" t="s">
        <v>264</v>
      </c>
      <c r="D89" s="517"/>
      <c r="E89" s="517"/>
      <c r="F89" s="517"/>
      <c r="G89" s="518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</row>
    <row r="90" spans="1:28" ht="30.75" customHeight="1">
      <c r="A90" s="317" t="s">
        <v>171</v>
      </c>
      <c r="B90" s="144" t="s">
        <v>180</v>
      </c>
      <c r="C90" s="569" t="s">
        <v>265</v>
      </c>
      <c r="D90" s="570"/>
      <c r="E90" s="570"/>
      <c r="F90" s="570"/>
      <c r="G90" s="571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</row>
    <row r="91" spans="1:28" ht="15" customHeight="1">
      <c r="A91" s="328"/>
      <c r="B91" s="8"/>
      <c r="C91" s="8"/>
      <c r="D91" s="8"/>
      <c r="E91" s="8"/>
      <c r="F91" s="8"/>
      <c r="G91" s="329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</row>
    <row r="92" spans="1:28" s="305" customFormat="1" ht="15" customHeight="1">
      <c r="A92" s="322" t="s">
        <v>182</v>
      </c>
      <c r="B92" s="281" t="s">
        <v>38</v>
      </c>
      <c r="C92" s="388"/>
      <c r="D92" s="389"/>
      <c r="E92" s="389"/>
      <c r="F92" s="389"/>
      <c r="G92" s="572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</row>
    <row r="93" spans="1:28" ht="31.5" customHeight="1">
      <c r="A93" s="318" t="s">
        <v>183</v>
      </c>
      <c r="B93" s="128" t="s">
        <v>60</v>
      </c>
      <c r="C93" s="530" t="s">
        <v>266</v>
      </c>
      <c r="D93" s="531"/>
      <c r="E93" s="531"/>
      <c r="F93" s="531"/>
      <c r="G93" s="532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</row>
    <row r="94" spans="1:28" ht="30.75" customHeight="1">
      <c r="A94" s="318" t="s">
        <v>184</v>
      </c>
      <c r="B94" s="128" t="s">
        <v>66</v>
      </c>
      <c r="C94" s="530" t="s">
        <v>266</v>
      </c>
      <c r="D94" s="531"/>
      <c r="E94" s="531"/>
      <c r="F94" s="531"/>
      <c r="G94" s="532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</row>
    <row r="95" spans="1:28" ht="53.25" customHeight="1">
      <c r="A95" s="332" t="s">
        <v>185</v>
      </c>
      <c r="B95" s="146" t="s">
        <v>220</v>
      </c>
      <c r="C95" s="530" t="s">
        <v>267</v>
      </c>
      <c r="D95" s="531"/>
      <c r="E95" s="531"/>
      <c r="F95" s="531"/>
      <c r="G95" s="532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</row>
    <row r="96" spans="1:28" ht="26.25" customHeight="1">
      <c r="A96" s="318" t="s">
        <v>186</v>
      </c>
      <c r="B96" s="130" t="s">
        <v>62</v>
      </c>
      <c r="C96" s="530" t="s">
        <v>268</v>
      </c>
      <c r="D96" s="531"/>
      <c r="E96" s="531"/>
      <c r="F96" s="531"/>
      <c r="G96" s="532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</row>
    <row r="97" spans="1:28" ht="15" customHeight="1">
      <c r="A97" s="318" t="s">
        <v>187</v>
      </c>
      <c r="B97" s="130" t="s">
        <v>63</v>
      </c>
      <c r="C97" s="530" t="s">
        <v>269</v>
      </c>
      <c r="D97" s="531"/>
      <c r="E97" s="531"/>
      <c r="F97" s="531"/>
      <c r="G97" s="532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</row>
    <row r="98" spans="1:28" ht="25.5">
      <c r="A98" s="318" t="s">
        <v>188</v>
      </c>
      <c r="B98" s="144" t="s">
        <v>160</v>
      </c>
      <c r="C98" s="530" t="s">
        <v>270</v>
      </c>
      <c r="D98" s="531"/>
      <c r="E98" s="531"/>
      <c r="F98" s="531"/>
      <c r="G98" s="532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</row>
    <row r="99" spans="1:28" ht="26.25" customHeight="1">
      <c r="A99" s="318" t="s">
        <v>189</v>
      </c>
      <c r="B99" s="144" t="s">
        <v>163</v>
      </c>
      <c r="C99" s="530" t="s">
        <v>271</v>
      </c>
      <c r="D99" s="531"/>
      <c r="E99" s="531"/>
      <c r="F99" s="531"/>
      <c r="G99" s="532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</row>
    <row r="100" spans="1:28" ht="15.75" customHeight="1">
      <c r="A100" s="318" t="s">
        <v>190</v>
      </c>
      <c r="B100" s="144" t="s">
        <v>164</v>
      </c>
      <c r="C100" s="530" t="s">
        <v>271</v>
      </c>
      <c r="D100" s="531"/>
      <c r="E100" s="531"/>
      <c r="F100" s="531"/>
      <c r="G100" s="532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</row>
    <row r="101" spans="1:28" ht="15" customHeight="1">
      <c r="A101" s="566"/>
      <c r="B101" s="391"/>
      <c r="C101" s="391"/>
      <c r="D101" s="391"/>
      <c r="E101" s="391"/>
      <c r="F101" s="391"/>
      <c r="G101" s="567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</row>
    <row r="102" spans="1:28" s="305" customFormat="1" ht="15" customHeight="1">
      <c r="A102" s="322" t="s">
        <v>191</v>
      </c>
      <c r="B102" s="289" t="s">
        <v>37</v>
      </c>
      <c r="C102" s="414"/>
      <c r="D102" s="415"/>
      <c r="E102" s="415"/>
      <c r="F102" s="415"/>
      <c r="G102" s="58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</row>
    <row r="103" spans="1:28" ht="30" customHeight="1">
      <c r="A103" s="318" t="s">
        <v>192</v>
      </c>
      <c r="B103" s="144" t="s">
        <v>199</v>
      </c>
      <c r="C103" s="516" t="s">
        <v>272</v>
      </c>
      <c r="D103" s="517"/>
      <c r="E103" s="517"/>
      <c r="F103" s="517"/>
      <c r="G103" s="518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</row>
    <row r="104" spans="1:28" ht="28.5" customHeight="1">
      <c r="A104" s="318" t="s">
        <v>193</v>
      </c>
      <c r="B104" s="144" t="s">
        <v>160</v>
      </c>
      <c r="C104" s="516" t="s">
        <v>273</v>
      </c>
      <c r="D104" s="517"/>
      <c r="E104" s="517"/>
      <c r="F104" s="517"/>
      <c r="G104" s="518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</row>
    <row r="105" spans="1:28" ht="15" customHeight="1">
      <c r="A105" s="318" t="s">
        <v>194</v>
      </c>
      <c r="B105" s="144" t="s">
        <v>176</v>
      </c>
      <c r="C105" s="516" t="s">
        <v>251</v>
      </c>
      <c r="D105" s="517"/>
      <c r="E105" s="517"/>
      <c r="F105" s="517"/>
      <c r="G105" s="518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</row>
    <row r="106" spans="1:28" ht="15" customHeight="1">
      <c r="A106" s="318" t="s">
        <v>195</v>
      </c>
      <c r="B106" s="144" t="s">
        <v>177</v>
      </c>
      <c r="C106" s="516" t="s">
        <v>252</v>
      </c>
      <c r="D106" s="517"/>
      <c r="E106" s="517"/>
      <c r="F106" s="517"/>
      <c r="G106" s="518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</row>
    <row r="107" spans="1:28" ht="15" customHeight="1">
      <c r="A107" s="318" t="s">
        <v>311</v>
      </c>
      <c r="B107" s="144" t="s">
        <v>308</v>
      </c>
      <c r="C107" s="516" t="s">
        <v>251</v>
      </c>
      <c r="D107" s="517"/>
      <c r="E107" s="517"/>
      <c r="F107" s="517"/>
      <c r="G107" s="518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</row>
    <row r="108" spans="1:28" ht="25.5">
      <c r="A108" s="318" t="s">
        <v>196</v>
      </c>
      <c r="B108" s="128" t="str">
        <f>'PLANILHA ORÇAMENTÁRIA M.SANIT.'!E106</f>
        <v>CONCRETO ARMADO FCK = 15 MPA, PREPARO C/ BETONEIRA, INCLU ILANCAMENTO e= 0,05 M P/ TAMPA D=1,00 M</v>
      </c>
      <c r="C108" s="516" t="s">
        <v>317</v>
      </c>
      <c r="D108" s="517"/>
      <c r="E108" s="517"/>
      <c r="F108" s="517"/>
      <c r="G108" s="518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</row>
    <row r="109" spans="1:28" ht="25.5">
      <c r="A109" s="318" t="s">
        <v>197</v>
      </c>
      <c r="B109" s="128" t="str">
        <f>'PLANILHA ORÇAMENTÁRIA M.SANIT.'!E107</f>
        <v>CONCRETO ARMADO FCK = 15 MPA, PREPARO C/ BETONEIRA, INCLU ILANCAMENTO e= 0,05 M P/ TAMPA D=0,60 M</v>
      </c>
      <c r="C109" s="516" t="s">
        <v>318</v>
      </c>
      <c r="D109" s="517"/>
      <c r="E109" s="517"/>
      <c r="F109" s="517"/>
      <c r="G109" s="518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</row>
    <row r="110" spans="1:28" ht="54.75" customHeight="1">
      <c r="A110" s="318" t="s">
        <v>198</v>
      </c>
      <c r="B110" s="128" t="s">
        <v>212</v>
      </c>
      <c r="C110" s="516" t="s">
        <v>274</v>
      </c>
      <c r="D110" s="517"/>
      <c r="E110" s="517"/>
      <c r="F110" s="517"/>
      <c r="G110" s="518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</row>
    <row r="111" spans="1:28" ht="15" customHeight="1">
      <c r="A111" s="318" t="s">
        <v>312</v>
      </c>
      <c r="B111" s="144" t="s">
        <v>178</v>
      </c>
      <c r="C111" s="516" t="s">
        <v>275</v>
      </c>
      <c r="D111" s="517"/>
      <c r="E111" s="517"/>
      <c r="F111" s="517"/>
      <c r="G111" s="518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</row>
    <row r="112" spans="1:28" ht="15" customHeight="1">
      <c r="A112" s="328"/>
      <c r="B112" s="8"/>
      <c r="C112" s="8"/>
      <c r="D112" s="8"/>
      <c r="E112" s="8"/>
      <c r="F112" s="8"/>
      <c r="G112" s="329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</row>
    <row r="113" spans="1:28" s="305" customFormat="1" ht="15" customHeight="1">
      <c r="A113" s="322" t="s">
        <v>321</v>
      </c>
      <c r="B113" s="289" t="s">
        <v>40</v>
      </c>
      <c r="C113" s="579"/>
      <c r="D113" s="580"/>
      <c r="E113" s="580"/>
      <c r="F113" s="580"/>
      <c r="G113" s="581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</row>
    <row r="114" spans="1:28" ht="15" customHeight="1" thickBot="1">
      <c r="A114" s="333" t="s">
        <v>322</v>
      </c>
      <c r="B114" s="334" t="s">
        <v>41</v>
      </c>
      <c r="C114" s="576" t="s">
        <v>278</v>
      </c>
      <c r="D114" s="577"/>
      <c r="E114" s="577"/>
      <c r="F114" s="577"/>
      <c r="G114" s="578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</row>
    <row r="115" spans="1:28" ht="15" customHeight="1">
      <c r="A115" s="1"/>
      <c r="B115" s="1"/>
      <c r="C115" s="1"/>
      <c r="D115" s="1"/>
      <c r="E115" s="1"/>
      <c r="F115" s="1"/>
      <c r="G115" s="1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</row>
    <row r="116" spans="1:28" ht="15" customHeight="1">
      <c r="A116" s="405"/>
      <c r="B116" s="405"/>
      <c r="C116" s="405"/>
      <c r="D116" s="405"/>
      <c r="E116" s="405"/>
      <c r="F116" s="405"/>
      <c r="G116" s="40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</row>
    <row r="117" spans="1:28" ht="15">
      <c r="A117" s="568"/>
      <c r="B117" s="568"/>
      <c r="C117" s="568"/>
      <c r="D117" s="568"/>
      <c r="E117" s="568"/>
      <c r="F117" s="568"/>
      <c r="G117" s="204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</row>
    <row r="118" spans="1:28" ht="15">
      <c r="A118" s="565"/>
      <c r="B118" s="565"/>
      <c r="C118" s="565"/>
      <c r="D118" s="565"/>
      <c r="E118" s="565"/>
      <c r="F118" s="565"/>
      <c r="G118" s="56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</row>
    <row r="119" spans="8:28" ht="15"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</row>
    <row r="120" spans="8:28" ht="15"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</row>
    <row r="121" spans="8:28" ht="15"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</row>
    <row r="122" spans="8:28" ht="15"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</row>
    <row r="123" spans="8:28" ht="15"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</row>
    <row r="124" spans="8:28" ht="15"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</row>
    <row r="125" spans="8:28" ht="15"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</row>
    <row r="126" spans="8:28" ht="15"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</row>
    <row r="127" spans="8:28" ht="15"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</row>
    <row r="128" spans="8:28" ht="15"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</row>
    <row r="129" spans="8:28" ht="15"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</row>
    <row r="130" spans="8:28" ht="15"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</row>
    <row r="131" spans="8:28" ht="15"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</row>
    <row r="132" spans="8:28" ht="15"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</row>
    <row r="133" spans="8:28" ht="15"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</row>
    <row r="134" spans="8:28" ht="15"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</row>
    <row r="135" spans="8:28" ht="15"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</row>
    <row r="136" spans="8:28" ht="15"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</row>
    <row r="137" spans="8:28" ht="15"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</row>
    <row r="138" spans="8:28" ht="15"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</row>
    <row r="139" spans="8:28" ht="15"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</row>
    <row r="140" spans="8:28" ht="15"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</row>
    <row r="141" spans="8:28" ht="15"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</row>
    <row r="142" spans="8:28" ht="15"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</row>
    <row r="143" spans="8:28" ht="15"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</row>
    <row r="144" spans="8:28" ht="15"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</row>
    <row r="145" spans="8:28" ht="15"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</row>
    <row r="146" spans="8:28" ht="15"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</row>
    <row r="147" spans="8:28" ht="15"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</row>
    <row r="148" spans="8:28" ht="15"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  <c r="AA148" s="335"/>
      <c r="AB148" s="335"/>
    </row>
    <row r="149" spans="8:28" ht="15"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</row>
    <row r="150" spans="8:28" ht="15"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</row>
    <row r="151" spans="8:28" ht="15"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</row>
    <row r="152" spans="8:28" ht="15"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335"/>
      <c r="AA152" s="335"/>
      <c r="AB152" s="335"/>
    </row>
    <row r="153" spans="8:28" ht="15"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</row>
    <row r="154" spans="8:28" ht="15"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</row>
    <row r="155" spans="8:28" ht="15"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335"/>
      <c r="AA155" s="335"/>
      <c r="AB155" s="335"/>
    </row>
    <row r="156" spans="8:28" ht="15"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</row>
    <row r="157" spans="8:28" ht="15"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</row>
    <row r="158" spans="8:28" ht="15"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</row>
    <row r="159" spans="8:28" ht="15"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</row>
    <row r="160" spans="8:28" ht="15"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</row>
    <row r="161" spans="8:28" ht="15"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</row>
    <row r="162" spans="8:28" ht="15"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</row>
    <row r="163" spans="8:28" ht="15"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</row>
    <row r="164" spans="8:28" ht="15"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</row>
    <row r="165" spans="8:28" ht="15"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</row>
    <row r="166" spans="8:28" ht="15"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</row>
    <row r="167" spans="8:28" ht="15"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335"/>
      <c r="Y167" s="335"/>
      <c r="Z167" s="335"/>
      <c r="AA167" s="335"/>
      <c r="AB167" s="335"/>
    </row>
    <row r="168" spans="8:28" ht="15"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335"/>
      <c r="AA168" s="335"/>
      <c r="AB168" s="335"/>
    </row>
    <row r="169" spans="8:28" ht="15"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335"/>
    </row>
    <row r="170" spans="8:28" ht="15"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</row>
    <row r="171" spans="8:28" ht="15"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</row>
    <row r="172" spans="8:28" ht="15"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</row>
    <row r="173" spans="8:28" ht="15"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</row>
    <row r="174" spans="8:28" ht="15"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</row>
    <row r="175" spans="8:28" ht="15"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</row>
    <row r="176" spans="8:28" ht="15"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</row>
    <row r="177" spans="8:28" ht="15">
      <c r="H177" s="335"/>
      <c r="I177" s="335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</row>
    <row r="178" spans="8:28" ht="15"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</row>
    <row r="179" spans="8:28" ht="15"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335"/>
      <c r="AA179" s="335"/>
      <c r="AB179" s="335"/>
    </row>
    <row r="180" spans="8:28" ht="15"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</row>
    <row r="181" spans="8:28" ht="15"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335"/>
      <c r="U181" s="335"/>
      <c r="V181" s="335"/>
      <c r="W181" s="335"/>
      <c r="X181" s="335"/>
      <c r="Y181" s="335"/>
      <c r="Z181" s="335"/>
      <c r="AA181" s="335"/>
      <c r="AB181" s="335"/>
    </row>
    <row r="182" spans="8:28" ht="15"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5"/>
    </row>
    <row r="183" spans="8:28" ht="15"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</row>
    <row r="184" spans="8:28" ht="15"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  <c r="AA184" s="335"/>
      <c r="AB184" s="335"/>
    </row>
    <row r="185" spans="8:28" ht="15"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335"/>
      <c r="AA185" s="335"/>
      <c r="AB185" s="335"/>
    </row>
    <row r="186" spans="8:28" ht="15"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</row>
    <row r="187" spans="8:28" ht="15"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  <c r="AA187" s="335"/>
      <c r="AB187" s="335"/>
    </row>
    <row r="188" spans="8:28" ht="15">
      <c r="H188" s="335"/>
      <c r="I188" s="335"/>
      <c r="J188" s="335"/>
      <c r="K188" s="335"/>
      <c r="L188" s="335"/>
      <c r="M188" s="335"/>
      <c r="N188" s="335"/>
      <c r="O188" s="335"/>
      <c r="P188" s="335"/>
      <c r="Q188" s="335"/>
      <c r="R188" s="335"/>
      <c r="S188" s="335"/>
      <c r="T188" s="335"/>
      <c r="U188" s="335"/>
      <c r="V188" s="335"/>
      <c r="W188" s="335"/>
      <c r="X188" s="335"/>
      <c r="Y188" s="335"/>
      <c r="Z188" s="335"/>
      <c r="AA188" s="335"/>
      <c r="AB188" s="335"/>
    </row>
    <row r="189" spans="8:28" ht="15"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  <c r="AA189" s="335"/>
      <c r="AB189" s="335"/>
    </row>
    <row r="190" spans="8:28" ht="15"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  <c r="AA190" s="335"/>
      <c r="AB190" s="335"/>
    </row>
    <row r="191" spans="8:28" ht="15">
      <c r="H191" s="335"/>
      <c r="I191" s="335"/>
      <c r="J191" s="335"/>
      <c r="K191" s="335"/>
      <c r="L191" s="335"/>
      <c r="M191" s="335"/>
      <c r="N191" s="335"/>
      <c r="O191" s="335"/>
      <c r="P191" s="335"/>
      <c r="Q191" s="335"/>
      <c r="R191" s="335"/>
      <c r="S191" s="335"/>
      <c r="T191" s="335"/>
      <c r="U191" s="335"/>
      <c r="V191" s="335"/>
      <c r="W191" s="335"/>
      <c r="X191" s="335"/>
      <c r="Y191" s="335"/>
      <c r="Z191" s="335"/>
      <c r="AA191" s="335"/>
      <c r="AB191" s="335"/>
    </row>
    <row r="192" spans="8:28" ht="15"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5"/>
    </row>
    <row r="193" spans="8:28" ht="15"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  <c r="AA193" s="335"/>
      <c r="AB193" s="335"/>
    </row>
    <row r="194" spans="8:28" ht="15"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335"/>
      <c r="AA194" s="335"/>
      <c r="AB194" s="335"/>
    </row>
    <row r="195" spans="8:28" ht="15"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335"/>
      <c r="AA195" s="335"/>
      <c r="AB195" s="335"/>
    </row>
    <row r="196" spans="8:28" ht="15"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/>
      <c r="AA196" s="335"/>
      <c r="AB196" s="335"/>
    </row>
    <row r="197" spans="8:28" ht="15">
      <c r="H197" s="335"/>
      <c r="I197" s="335"/>
      <c r="J197" s="335"/>
      <c r="K197" s="335"/>
      <c r="L197" s="335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335"/>
      <c r="AA197" s="335"/>
      <c r="AB197" s="335"/>
    </row>
    <row r="198" spans="8:28" ht="15"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</row>
    <row r="199" spans="8:28" ht="15"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335"/>
      <c r="AA199" s="335"/>
      <c r="AB199" s="335"/>
    </row>
    <row r="200" spans="8:28" ht="15"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  <c r="AA200" s="335"/>
      <c r="AB200" s="335"/>
    </row>
    <row r="201" spans="8:28" ht="15">
      <c r="H201" s="335"/>
      <c r="I201" s="335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335"/>
      <c r="AA201" s="335"/>
      <c r="AB201" s="335"/>
    </row>
    <row r="202" spans="8:28" ht="15"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335"/>
      <c r="AA202" s="335"/>
      <c r="AB202" s="335"/>
    </row>
    <row r="203" spans="8:28" ht="15"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  <c r="AA203" s="335"/>
      <c r="AB203" s="335"/>
    </row>
    <row r="204" spans="8:28" ht="15"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  <c r="AA204" s="335"/>
      <c r="AB204" s="335"/>
    </row>
    <row r="205" spans="8:28" ht="15"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  <c r="AA205" s="335"/>
      <c r="AB205" s="335"/>
    </row>
    <row r="206" spans="8:28" ht="15"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</row>
    <row r="207" spans="8:28" ht="15"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335"/>
      <c r="AA207" s="335"/>
      <c r="AB207" s="335"/>
    </row>
    <row r="208" spans="8:28" ht="15"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335"/>
      <c r="AA208" s="335"/>
      <c r="AB208" s="335"/>
    </row>
    <row r="209" spans="8:28" ht="15"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</row>
    <row r="210" spans="8:28" ht="15"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</row>
    <row r="211" spans="8:28" ht="15"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  <c r="AA211" s="335"/>
      <c r="AB211" s="335"/>
    </row>
    <row r="212" spans="8:28" ht="15"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  <c r="AA212" s="335"/>
      <c r="AB212" s="335"/>
    </row>
    <row r="213" spans="8:28" ht="15"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  <c r="W213" s="335"/>
      <c r="X213" s="335"/>
      <c r="Y213" s="335"/>
      <c r="Z213" s="335"/>
      <c r="AA213" s="335"/>
      <c r="AB213" s="335"/>
    </row>
    <row r="214" spans="8:28" ht="15"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5"/>
      <c r="Z214" s="335"/>
      <c r="AA214" s="335"/>
      <c r="AB214" s="335"/>
    </row>
    <row r="215" spans="8:28" ht="15"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335"/>
      <c r="AA215" s="335"/>
      <c r="AB215" s="335"/>
    </row>
    <row r="216" spans="8:28" ht="15"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335"/>
      <c r="AA216" s="335"/>
      <c r="AB216" s="335"/>
    </row>
    <row r="217" spans="8:28" ht="15"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335"/>
      <c r="AA217" s="335"/>
      <c r="AB217" s="335"/>
    </row>
    <row r="218" spans="8:28" ht="15"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V218" s="335"/>
      <c r="W218" s="335"/>
      <c r="X218" s="335"/>
      <c r="Y218" s="335"/>
      <c r="Z218" s="335"/>
      <c r="AA218" s="335"/>
      <c r="AB218" s="335"/>
    </row>
    <row r="219" spans="8:28" ht="15"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335"/>
      <c r="X219" s="335"/>
      <c r="Y219" s="335"/>
      <c r="Z219" s="335"/>
      <c r="AA219" s="335"/>
      <c r="AB219" s="335"/>
    </row>
    <row r="220" spans="8:28" ht="15"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335"/>
      <c r="AA220" s="335"/>
      <c r="AB220" s="335"/>
    </row>
    <row r="221" spans="8:28" ht="15"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</row>
    <row r="222" spans="8:28" ht="15"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335"/>
      <c r="AA222" s="335"/>
      <c r="AB222" s="335"/>
    </row>
    <row r="223" spans="8:28" ht="15"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335"/>
      <c r="AA223" s="335"/>
      <c r="AB223" s="335"/>
    </row>
    <row r="224" spans="8:28" ht="15"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335"/>
      <c r="V224" s="335"/>
      <c r="W224" s="335"/>
      <c r="X224" s="335"/>
      <c r="Y224" s="335"/>
      <c r="Z224" s="335"/>
      <c r="AA224" s="335"/>
      <c r="AB224" s="335"/>
    </row>
    <row r="225" spans="8:28" ht="15"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335"/>
      <c r="AA225" s="335"/>
      <c r="AB225" s="335"/>
    </row>
    <row r="226" spans="8:28" ht="15"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335"/>
      <c r="AA226" s="335"/>
      <c r="AB226" s="335"/>
    </row>
    <row r="227" spans="8:28" ht="15"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335"/>
      <c r="AA227" s="335"/>
      <c r="AB227" s="335"/>
    </row>
  </sheetData>
  <sheetProtection/>
  <mergeCells count="106">
    <mergeCell ref="C6:G6"/>
    <mergeCell ref="C7:G7"/>
    <mergeCell ref="C8:G8"/>
    <mergeCell ref="C103:G103"/>
    <mergeCell ref="C104:G104"/>
    <mergeCell ref="C105:G105"/>
    <mergeCell ref="C96:G96"/>
    <mergeCell ref="C88:G88"/>
    <mergeCell ref="C66:G66"/>
    <mergeCell ref="C67:G67"/>
    <mergeCell ref="C107:G107"/>
    <mergeCell ref="C97:G97"/>
    <mergeCell ref="C102:G102"/>
    <mergeCell ref="C98:G98"/>
    <mergeCell ref="C99:G99"/>
    <mergeCell ref="C100:G100"/>
    <mergeCell ref="C76:G76"/>
    <mergeCell ref="C75:G75"/>
    <mergeCell ref="C114:G114"/>
    <mergeCell ref="C108:G108"/>
    <mergeCell ref="C110:G110"/>
    <mergeCell ref="C111:G111"/>
    <mergeCell ref="C113:G113"/>
    <mergeCell ref="C79:G79"/>
    <mergeCell ref="C80:G80"/>
    <mergeCell ref="C93:G93"/>
    <mergeCell ref="C44:G44"/>
    <mergeCell ref="C47:G47"/>
    <mergeCell ref="C48:G48"/>
    <mergeCell ref="C69:G69"/>
    <mergeCell ref="C70:G70"/>
    <mergeCell ref="C71:G71"/>
    <mergeCell ref="C68:G68"/>
    <mergeCell ref="C61:G61"/>
    <mergeCell ref="C62:G62"/>
    <mergeCell ref="C65:G65"/>
    <mergeCell ref="C37:G37"/>
    <mergeCell ref="C38:G38"/>
    <mergeCell ref="C60:G60"/>
    <mergeCell ref="C54:G54"/>
    <mergeCell ref="C59:G59"/>
    <mergeCell ref="C40:G40"/>
    <mergeCell ref="C51:G51"/>
    <mergeCell ref="C50:G50"/>
    <mergeCell ref="C52:G52"/>
    <mergeCell ref="C43:G43"/>
    <mergeCell ref="A78:G78"/>
    <mergeCell ref="A83:G83"/>
    <mergeCell ref="C77:G77"/>
    <mergeCell ref="C94:G94"/>
    <mergeCell ref="C95:G95"/>
    <mergeCell ref="C106:G106"/>
    <mergeCell ref="A87:G87"/>
    <mergeCell ref="C81:G81"/>
    <mergeCell ref="C82:G82"/>
    <mergeCell ref="C84:G84"/>
    <mergeCell ref="C46:G46"/>
    <mergeCell ref="A118:G118"/>
    <mergeCell ref="A101:G101"/>
    <mergeCell ref="A116:G116"/>
    <mergeCell ref="C89:G89"/>
    <mergeCell ref="C55:G55"/>
    <mergeCell ref="C64:G64"/>
    <mergeCell ref="A117:F117"/>
    <mergeCell ref="C90:G90"/>
    <mergeCell ref="C92:G92"/>
    <mergeCell ref="C85:G85"/>
    <mergeCell ref="C56:G56"/>
    <mergeCell ref="C57:G57"/>
    <mergeCell ref="C58:G58"/>
    <mergeCell ref="C63:G63"/>
    <mergeCell ref="C28:G28"/>
    <mergeCell ref="C29:G29"/>
    <mergeCell ref="C36:G36"/>
    <mergeCell ref="C53:G53"/>
    <mergeCell ref="C45:G45"/>
    <mergeCell ref="C42:G42"/>
    <mergeCell ref="A12:A13"/>
    <mergeCell ref="B12:B13"/>
    <mergeCell ref="C12:G13"/>
    <mergeCell ref="A18:G18"/>
    <mergeCell ref="A26:G26"/>
    <mergeCell ref="A30:G30"/>
    <mergeCell ref="C23:G23"/>
    <mergeCell ref="C20:G20"/>
    <mergeCell ref="C17:G17"/>
    <mergeCell ref="C27:G27"/>
    <mergeCell ref="C1:G1"/>
    <mergeCell ref="C2:G2"/>
    <mergeCell ref="C3:G5"/>
    <mergeCell ref="A35:G35"/>
    <mergeCell ref="C41:G41"/>
    <mergeCell ref="C16:G16"/>
    <mergeCell ref="C19:G19"/>
    <mergeCell ref="C21:G21"/>
    <mergeCell ref="C22:G22"/>
    <mergeCell ref="C109:G109"/>
    <mergeCell ref="C32:G32"/>
    <mergeCell ref="C33:G33"/>
    <mergeCell ref="C31:G31"/>
    <mergeCell ref="A14:G14"/>
    <mergeCell ref="A9:G9"/>
    <mergeCell ref="A10:G10"/>
    <mergeCell ref="A11:G11"/>
    <mergeCell ref="C24:G24"/>
    <mergeCell ref="C25:G25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Luiz</cp:lastModifiedBy>
  <cp:lastPrinted>2014-01-31T13:44:55Z</cp:lastPrinted>
  <dcterms:created xsi:type="dcterms:W3CDTF">2008-07-14T14:43:26Z</dcterms:created>
  <dcterms:modified xsi:type="dcterms:W3CDTF">2014-08-18T15:17:24Z</dcterms:modified>
  <cp:category/>
  <cp:version/>
  <cp:contentType/>
  <cp:contentStatus/>
</cp:coreProperties>
</file>